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comments4.xml" ContentType="application/vnd.openxmlformats-officedocument.spreadsheetml.comments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3.xml" ContentType="application/vnd.openxmlformats-officedocument.spreadsheetml.externalLink+xml"/>
  <Override PartName="/xl/comments3.xml" ContentType="application/vnd.openxmlformats-officedocument.spreadsheetml.comments+xml"/>
  <Override PartName="/xl/externalLinks/externalLink11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3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userName="hannahgao" reservationPassword="CF68"/>
  <workbookPr codeName="ThisWorkbook" defaultThemeVersion="124226"/>
  <bookViews>
    <workbookView xWindow="240" yWindow="60" windowWidth="11310" windowHeight="6690" tabRatio="919" firstSheet="14" activeTab="25"/>
  </bookViews>
  <sheets>
    <sheet name="简表-USD" sheetId="73" state="hidden" r:id="rId1"/>
    <sheet name="Summary" sheetId="33" state="hidden" r:id="rId2"/>
    <sheet name="四大费用" sheetId="37" r:id="rId3"/>
    <sheet name="简表" sheetId="3" r:id="rId4"/>
    <sheet name="Reconcil" sheetId="16" r:id="rId5"/>
    <sheet name="损益表" sheetId="1" r:id="rId6"/>
    <sheet name="损益表-USD" sheetId="68" r:id="rId7"/>
    <sheet name="采购总表16预算版" sheetId="78" r:id="rId8"/>
    <sheet name="2.1 影视版权" sheetId="32" r:id="rId9"/>
    <sheet name="2.2 电视台综艺" sheetId="29" r:id="rId10"/>
    <sheet name="2.3 自制内容" sheetId="22" r:id="rId11"/>
    <sheet name="2.4 内容运营" sheetId="24" r:id="rId12"/>
    <sheet name="3.1 市场公关&amp;大型活动" sheetId="26" r:id="rId13"/>
    <sheet name="3.2 广电关系" sheetId="50" r:id="rId14"/>
    <sheet name="4.销售及营销活动" sheetId="38" r:id="rId15"/>
    <sheet name="5.渠道+带宽+PGC" sheetId="28" r:id="rId16"/>
    <sheet name="6. 移动渠道" sheetId="54" r:id="rId17"/>
    <sheet name="7.策略调研" sheetId="27" r:id="rId18"/>
    <sheet name="PR-Capex" sheetId="55" state="hidden" r:id="rId19"/>
    <sheet name="8.工资" sheetId="47" r:id="rId20"/>
    <sheet name="9.资产折旧" sheetId="41" r:id="rId21"/>
    <sheet name="10.房租物业" sheetId="43" r:id="rId22"/>
    <sheet name="11.专业服务费" sheetId="45" r:id="rId23"/>
    <sheet name="12.差旅应酬" sheetId="40" r:id="rId24"/>
    <sheet name="13.办公费用" sheetId="44" r:id="rId25"/>
    <sheet name="14.集团费用分摊" sheetId="48" r:id="rId26"/>
    <sheet name="15.HC数" sheetId="42" state="hidden" r:id="rId27"/>
    <sheet name="前向业务原" sheetId="57" state="hidden" r:id="rId28"/>
    <sheet name="前向业务(原)" sheetId="59" state="hidden" r:id="rId29"/>
    <sheet name="折旧分析" sheetId="58" state="hidden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___EPS1" localSheetId="2">四大费用!#REF!</definedName>
    <definedName name="___EPS2" localSheetId="2">四大费用!#REF!</definedName>
    <definedName name="___EPS3" localSheetId="2">四大费用!#REF!</definedName>
    <definedName name="___EPS4" localSheetId="2">四大费用!#REF!</definedName>
    <definedName name="__amt1" localSheetId="25">#REF!</definedName>
    <definedName name="__amt1" localSheetId="13">#REF!</definedName>
    <definedName name="__amt1" localSheetId="16">#REF!</definedName>
    <definedName name="__amt1" localSheetId="1">#REF!</definedName>
    <definedName name="__amt2" localSheetId="25">#REF!</definedName>
    <definedName name="__amt2" localSheetId="13">#REF!</definedName>
    <definedName name="__amt2" localSheetId="16">#REF!</definedName>
    <definedName name="__amt2" localSheetId="1">#REF!</definedName>
    <definedName name="__amt3" localSheetId="25">#REF!</definedName>
    <definedName name="__amt3" localSheetId="13">#REF!</definedName>
    <definedName name="__amt3" localSheetId="16">#REF!</definedName>
    <definedName name="__amt3" localSheetId="1">#REF!</definedName>
    <definedName name="__amt4" localSheetId="25">#REF!</definedName>
    <definedName name="__amt4" localSheetId="13">#REF!</definedName>
    <definedName name="__amt4" localSheetId="16">#REF!</definedName>
    <definedName name="__EPS1" localSheetId="13">'[1]P&amp;L'!$C$86</definedName>
    <definedName name="__EPS1" localSheetId="16">'[1]P&amp;L'!$C$86</definedName>
    <definedName name="__EPS2" localSheetId="13">'[1]P&amp;L'!$D$86</definedName>
    <definedName name="__EPS2" localSheetId="16">'[1]P&amp;L'!$D$86</definedName>
    <definedName name="__EPS3" localSheetId="13">'[1]P&amp;L'!$E$86</definedName>
    <definedName name="__EPS3" localSheetId="16">'[1]P&amp;L'!$E$86</definedName>
    <definedName name="__EPS4" localSheetId="13">'[1]P&amp;L'!$F$86</definedName>
    <definedName name="__EPS4" localSheetId="16">'[1]P&amp;L'!$F$86</definedName>
    <definedName name="__PR1" localSheetId="25">[2]安全服务!#REF!</definedName>
    <definedName name="__PR1" localSheetId="13">[2]安全服务!#REF!</definedName>
    <definedName name="__PR1" localSheetId="16">[2]安全服务!#REF!</definedName>
    <definedName name="__PR10" localSheetId="25">[2]安全服务!#REF!</definedName>
    <definedName name="__PR10" localSheetId="13">[2]安全服务!#REF!</definedName>
    <definedName name="__PR10" localSheetId="16">[2]安全服务!#REF!</definedName>
    <definedName name="__PR20" localSheetId="25">[2]安全服务!#REF!</definedName>
    <definedName name="__PR20" localSheetId="13">[2]安全服务!#REF!</definedName>
    <definedName name="__PR20" localSheetId="16">[2]安全服务!#REF!</definedName>
    <definedName name="__PR30" localSheetId="25">[2]安全服务!#REF!</definedName>
    <definedName name="__PR30" localSheetId="13">[2]安全服务!#REF!</definedName>
    <definedName name="__PR30" localSheetId="16">[2]安全服务!#REF!</definedName>
    <definedName name="__PR40" localSheetId="25">[2]安全服务!#REF!</definedName>
    <definedName name="__PR40" localSheetId="13">[2]安全服务!#REF!</definedName>
    <definedName name="__PR40" localSheetId="16">[2]安全服务!#REF!</definedName>
    <definedName name="__PR50" localSheetId="25">[2]安全服务!#REF!</definedName>
    <definedName name="__PR50" localSheetId="13">[2]安全服务!#REF!</definedName>
    <definedName name="__PR50" localSheetId="16">[2]安全服务!#REF!</definedName>
    <definedName name="__SQ1" localSheetId="25">#REF!</definedName>
    <definedName name="__SQ1" localSheetId="13">#REF!</definedName>
    <definedName name="__SQ1" localSheetId="16">#REF!</definedName>
    <definedName name="__SQ1" localSheetId="1">#REF!</definedName>
    <definedName name="__SQ2" localSheetId="25">#REF!</definedName>
    <definedName name="__SQ2" localSheetId="13">#REF!</definedName>
    <definedName name="__SQ2" localSheetId="16">#REF!</definedName>
    <definedName name="__SQ3" localSheetId="25">#REF!</definedName>
    <definedName name="__SQ3" localSheetId="13">#REF!</definedName>
    <definedName name="__SQ3" localSheetId="16">#REF!</definedName>
    <definedName name="__SQ4" localSheetId="25">#REF!</definedName>
    <definedName name="__SQ4" localSheetId="13">#REF!</definedName>
    <definedName name="__SQ4" localSheetId="16">#REF!</definedName>
    <definedName name="__ss1" localSheetId="25">#REF!</definedName>
    <definedName name="__ss1" localSheetId="13">#REF!</definedName>
    <definedName name="__ss1" localSheetId="16">#REF!</definedName>
    <definedName name="__ss3" localSheetId="25">#REF!</definedName>
    <definedName name="__ss3" localSheetId="13">#REF!</definedName>
    <definedName name="__ss3" localSheetId="16">#REF!</definedName>
    <definedName name="__ss4" localSheetId="25">#REF!</definedName>
    <definedName name="__ss4" localSheetId="13">#REF!</definedName>
    <definedName name="__ss4" localSheetId="16">#REF!</definedName>
    <definedName name="_amt1" localSheetId="25">#REF!</definedName>
    <definedName name="_amt1" localSheetId="13">#REF!</definedName>
    <definedName name="_amt1" localSheetId="16">#REF!</definedName>
    <definedName name="_amt2" localSheetId="25">#REF!</definedName>
    <definedName name="_amt2" localSheetId="13">#REF!</definedName>
    <definedName name="_amt2" localSheetId="16">#REF!</definedName>
    <definedName name="_amt3" localSheetId="25">#REF!</definedName>
    <definedName name="_amt3" localSheetId="13">#REF!</definedName>
    <definedName name="_amt3" localSheetId="16">#REF!</definedName>
    <definedName name="_amt4" localSheetId="25">#REF!</definedName>
    <definedName name="_amt4" localSheetId="13">#REF!</definedName>
    <definedName name="_amt4" localSheetId="16">#REF!</definedName>
    <definedName name="_EPS1" localSheetId="13">'[1]P&amp;L'!$C$86</definedName>
    <definedName name="_EPS1" localSheetId="16">'[1]P&amp;L'!$C$86</definedName>
    <definedName name="_EPS1" localSheetId="2">四大费用!$C$107</definedName>
    <definedName name="_EPS2" localSheetId="13">'[1]P&amp;L'!$D$86</definedName>
    <definedName name="_EPS2" localSheetId="16">'[1]P&amp;L'!$D$86</definedName>
    <definedName name="_EPS2" localSheetId="2">四大费用!$D$107</definedName>
    <definedName name="_EPS3" localSheetId="13">'[1]P&amp;L'!$E$86</definedName>
    <definedName name="_EPS3" localSheetId="16">'[1]P&amp;L'!$E$86</definedName>
    <definedName name="_EPS3" localSheetId="2">四大费用!$E$107</definedName>
    <definedName name="_EPS4" localSheetId="13">'[1]P&amp;L'!$F$86</definedName>
    <definedName name="_EPS4" localSheetId="16">'[1]P&amp;L'!$F$86</definedName>
    <definedName name="_EPS4" localSheetId="2">四大费用!$F$107</definedName>
    <definedName name="_EPS5" localSheetId="13">#REF!</definedName>
    <definedName name="_EPS5" localSheetId="16">#REF!</definedName>
    <definedName name="_eps5" localSheetId="2">四大费用!#REF!</definedName>
    <definedName name="_EPS6" localSheetId="13">#REF!</definedName>
    <definedName name="_EPS6" localSheetId="16">#REF!</definedName>
    <definedName name="_eps6" localSheetId="2">四大费用!#REF!</definedName>
    <definedName name="_EPS7" localSheetId="13">#REF!</definedName>
    <definedName name="_EPS7" localSheetId="16">#REF!</definedName>
    <definedName name="_eps7" localSheetId="2">四大费用!#REF!</definedName>
    <definedName name="_EPS8" localSheetId="13">#REF!</definedName>
    <definedName name="_EPS8" localSheetId="16">#REF!</definedName>
    <definedName name="_eps8" localSheetId="2">四大费用!#REF!</definedName>
    <definedName name="_EXR1" localSheetId="25">#REF!</definedName>
    <definedName name="_EXR1" localSheetId="13">#REF!</definedName>
    <definedName name="_EXR1" localSheetId="16">#REF!</definedName>
    <definedName name="_EXR1" localSheetId="1">#REF!</definedName>
    <definedName name="_exr2" localSheetId="25">#REF!</definedName>
    <definedName name="_exr2" localSheetId="13">#REF!</definedName>
    <definedName name="_exr2" localSheetId="16">#REF!</definedName>
    <definedName name="_exr3" localSheetId="25">#REF!</definedName>
    <definedName name="_exr3" localSheetId="13">#REF!</definedName>
    <definedName name="_exr3" localSheetId="16">#REF!</definedName>
    <definedName name="_exr4" localSheetId="25">#REF!</definedName>
    <definedName name="_exr4" localSheetId="13">#REF!</definedName>
    <definedName name="_exr4" localSheetId="16">#REF!</definedName>
    <definedName name="_xlnm._FilterDatabase" localSheetId="18" hidden="1">'PR-Capex'!$A$2:$AP$73</definedName>
    <definedName name="_xlnm._FilterDatabase" localSheetId="4" hidden="1">Reconcil!$A$1:$L$10</definedName>
    <definedName name="_PR1" localSheetId="25">[2]安全服务!#REF!</definedName>
    <definedName name="_PR1" localSheetId="13">[2]安全服务!#REF!</definedName>
    <definedName name="_PR1" localSheetId="16">[2]安全服务!#REF!</definedName>
    <definedName name="_PR1" localSheetId="6">[3]安全服务!#REF!</definedName>
    <definedName name="_PR10" localSheetId="25">[2]安全服务!#REF!</definedName>
    <definedName name="_PR10" localSheetId="13">[2]安全服务!#REF!</definedName>
    <definedName name="_PR10" localSheetId="16">[2]安全服务!#REF!</definedName>
    <definedName name="_PR10" localSheetId="6">[3]安全服务!#REF!</definedName>
    <definedName name="_PR20" localSheetId="25">[2]安全服务!#REF!</definedName>
    <definedName name="_PR20" localSheetId="13">[2]安全服务!#REF!</definedName>
    <definedName name="_PR20" localSheetId="16">[2]安全服务!#REF!</definedName>
    <definedName name="_PR20" localSheetId="6">[3]安全服务!#REF!</definedName>
    <definedName name="_PR30" localSheetId="25">[2]安全服务!#REF!</definedName>
    <definedName name="_PR30" localSheetId="13">[2]安全服务!#REF!</definedName>
    <definedName name="_PR30" localSheetId="16">[2]安全服务!#REF!</definedName>
    <definedName name="_PR30" localSheetId="6">[3]安全服务!#REF!</definedName>
    <definedName name="_PR40" localSheetId="25">[2]安全服务!#REF!</definedName>
    <definedName name="_PR40" localSheetId="13">[2]安全服务!#REF!</definedName>
    <definedName name="_PR40" localSheetId="16">[2]安全服务!#REF!</definedName>
    <definedName name="_PR40" localSheetId="6">[3]安全服务!#REF!</definedName>
    <definedName name="_PR50" localSheetId="25">[2]安全服务!#REF!</definedName>
    <definedName name="_PR50" localSheetId="13">[2]安全服务!#REF!</definedName>
    <definedName name="_PR50" localSheetId="16">[2]安全服务!#REF!</definedName>
    <definedName name="_PR50" localSheetId="6">[3]安全服务!#REF!</definedName>
    <definedName name="_SQ1" localSheetId="25">#REF!</definedName>
    <definedName name="_SQ1" localSheetId="13">#REF!</definedName>
    <definedName name="_SQ1" localSheetId="16">#REF!</definedName>
    <definedName name="_SQ1" localSheetId="1">#REF!</definedName>
    <definedName name="_SQ2" localSheetId="25">#REF!</definedName>
    <definedName name="_SQ2" localSheetId="13">#REF!</definedName>
    <definedName name="_SQ2" localSheetId="16">#REF!</definedName>
    <definedName name="_SQ3" localSheetId="25">#REF!</definedName>
    <definedName name="_SQ3" localSheetId="13">#REF!</definedName>
    <definedName name="_SQ3" localSheetId="16">#REF!</definedName>
    <definedName name="_SQ4" localSheetId="25">#REF!</definedName>
    <definedName name="_SQ4" localSheetId="13">#REF!</definedName>
    <definedName name="_SQ4" localSheetId="16">#REF!</definedName>
    <definedName name="_ss1" localSheetId="25">#REF!</definedName>
    <definedName name="_ss1" localSheetId="13">#REF!</definedName>
    <definedName name="_ss1" localSheetId="16">#REF!</definedName>
    <definedName name="_ss3" localSheetId="25">#REF!</definedName>
    <definedName name="_ss3" localSheetId="13">#REF!</definedName>
    <definedName name="_ss3" localSheetId="16">#REF!</definedName>
    <definedName name="_ss4" localSheetId="25">#REF!</definedName>
    <definedName name="_ss4" localSheetId="13">#REF!</definedName>
    <definedName name="_ss4" localSheetId="16">#REF!</definedName>
    <definedName name="a" localSheetId="25">#REF!+#REF!</definedName>
    <definedName name="a" localSheetId="13">#REF!+#REF!</definedName>
    <definedName name="a" localSheetId="16">#REF!+#REF!</definedName>
    <definedName name="a" localSheetId="1">#REF!+#REF!</definedName>
    <definedName name="aaa" localSheetId="13" hidden="1">{"'Check Request'!$A$1:$BF$37"}</definedName>
    <definedName name="aaa" localSheetId="16" hidden="1">{"'Check Request'!$A$1:$BF$37"}</definedName>
    <definedName name="aaa" localSheetId="18" hidden="1">{"'Check Request'!$A$1:$BF$37"}</definedName>
    <definedName name="aaa" localSheetId="2" hidden="1">{"'Check Request'!$A$1:$BF$37"}</definedName>
    <definedName name="aaaa" localSheetId="13" hidden="1">{"'Check Request'!$A$1:$BF$37"}</definedName>
    <definedName name="aaaa" localSheetId="16" hidden="1">{"'Check Request'!$A$1:$BF$37"}</definedName>
    <definedName name="aaaa" localSheetId="18" hidden="1">{"'Check Request'!$A$1:$BF$37"}</definedName>
    <definedName name="abc" localSheetId="25">#REF!</definedName>
    <definedName name="abc" localSheetId="13">#REF!</definedName>
    <definedName name="abc" localSheetId="16">#REF!</definedName>
    <definedName name="abc" localSheetId="2">#REF!</definedName>
    <definedName name="Account" localSheetId="25">#REF!</definedName>
    <definedName name="Account" localSheetId="13">#REF!</definedName>
    <definedName name="Account" localSheetId="16">#REF!</definedName>
    <definedName name="Account" localSheetId="2">#REF!</definedName>
    <definedName name="ACE_DISCOUNT" localSheetId="25">[5]进口设备FOB总价表!#REF!</definedName>
    <definedName name="ACE_DISCOUNT" localSheetId="13">[5]进口设备FOB总价表!#REF!</definedName>
    <definedName name="ACE_DISCOUNT" localSheetId="16">[5]进口设备FOB总价表!#REF!</definedName>
    <definedName name="ACE_DISCOUNT" localSheetId="7">[4]进口设备FOB总价表!#REF!</definedName>
    <definedName name="ACE_DISCOUNT" localSheetId="6">[4]进口设备FOB总价表!#REF!</definedName>
    <definedName name="ACESOFT_DISCOUNT" localSheetId="25">[5]进口设备FOB总价表!#REF!</definedName>
    <definedName name="ACESOFT_DISCOUNT" localSheetId="13">[5]进口设备FOB总价表!#REF!</definedName>
    <definedName name="ACESOFT_DISCOUNT" localSheetId="16">[5]进口设备FOB总价表!#REF!</definedName>
    <definedName name="ACESOFT_DISCOUNT" localSheetId="7">[4]进口设备FOB总价表!#REF!</definedName>
    <definedName name="ACESOFT_DISCOUNT" localSheetId="6">[4]进口设备FOB总价表!#REF!</definedName>
    <definedName name="Aleton_Discount" localSheetId="25">#REF!</definedName>
    <definedName name="Aleton_Discount" localSheetId="13">#REF!</definedName>
    <definedName name="Aleton_Discount" localSheetId="16">#REF!</definedName>
    <definedName name="Aleton_Discount" localSheetId="1">#REF!</definedName>
    <definedName name="Aleton_Discount" localSheetId="7">#REF!</definedName>
    <definedName name="Aleton_Discount" localSheetId="6">#REF!</definedName>
    <definedName name="ALETON_U" localSheetId="25">[7]进口设备FOB总价表!#REF!</definedName>
    <definedName name="ALETON_U" localSheetId="13">[7]进口设备FOB总价表!#REF!</definedName>
    <definedName name="ALETON_U" localSheetId="16">[7]进口设备FOB总价表!#REF!</definedName>
    <definedName name="ALETON_U" localSheetId="7">[6]进口设备FOB总价表!#REF!</definedName>
    <definedName name="ALETON_U" localSheetId="6">[6]进口设备FOB总价表!#REF!</definedName>
    <definedName name="allocationcal" localSheetId="13">[8]Allocation!$C$1:$O$56,[8]Allocation!$C$1:$D$1</definedName>
    <definedName name="allocationcal" localSheetId="16">[8]Allocation!$C$1:$O$56,[8]Allocation!$C$1:$D$1</definedName>
    <definedName name="allocationcal" localSheetId="2">[8]Allocation!$C$1:$O$56,[8]Allocation!$C$1:$D$1</definedName>
    <definedName name="Aug." localSheetId="25">#REF!</definedName>
    <definedName name="Aug." localSheetId="13">#REF!</definedName>
    <definedName name="Aug." localSheetId="16">#REF!</definedName>
    <definedName name="Aug." localSheetId="1">#REF!</definedName>
    <definedName name="b" localSheetId="13">[10]内贸合同总价表!$C$36</definedName>
    <definedName name="b" localSheetId="16">[10]内贸合同总价表!$C$36</definedName>
    <definedName name="Base1" localSheetId="25">#REF!</definedName>
    <definedName name="Base1" localSheetId="13">#REF!</definedName>
    <definedName name="Base1" localSheetId="16">#REF!</definedName>
    <definedName name="Base1" localSheetId="1">#REF!</definedName>
    <definedName name="bias" localSheetId="25">#REF!</definedName>
    <definedName name="bias" localSheetId="13">#REF!</definedName>
    <definedName name="bias" localSheetId="16">#REF!</definedName>
    <definedName name="bias" localSheetId="7">#REF!</definedName>
    <definedName name="bias" localSheetId="6">#REF!</definedName>
    <definedName name="CA_DISCOUNT" localSheetId="25">[12]进口设备FOB总价表!#REF!</definedName>
    <definedName name="CA_DISCOUNT" localSheetId="13">[12]进口设备FOB总价表!#REF!</definedName>
    <definedName name="CA_DISCOUNT" localSheetId="16">[12]进口设备FOB总价表!#REF!</definedName>
    <definedName name="CA_DISCOUNT" localSheetId="7">[11]进口设备FOB总价表!#REF!</definedName>
    <definedName name="CA_DISCOUNT" localSheetId="6">[11]进口设备FOB总价表!#REF!</definedName>
    <definedName name="CA_U" localSheetId="25">[12]进口设备FOB总价表!#REF!</definedName>
    <definedName name="CA_U" localSheetId="13">[12]进口设备FOB总价表!#REF!</definedName>
    <definedName name="CA_U" localSheetId="16">[12]进口设备FOB总价表!#REF!</definedName>
    <definedName name="CA_U" localSheetId="6">[11]进口设备FOB总价表!#REF!</definedName>
    <definedName name="cal">'[13]Summary(Sohu)'!$B$5:$V$106</definedName>
    <definedName name="cal_condense">'[13]CondensedPL(Sohu)'!$A$1:$P$58</definedName>
    <definedName name="cal_condenseQ">'[13]CondensedPL(Qtr)'!$A$1:$J$58</definedName>
    <definedName name="cal_copy">'[14]Work copy'!$A$1:$U$70</definedName>
    <definedName name="cal_PL_after">'[14]PL By Qtr-AfterElim'!$A$1:$M$39</definedName>
    <definedName name="cal_PL_before">'[14]PL-Qtr'!$B$1:$M$44</definedName>
    <definedName name="cal_rollupQ">'[13]Roll-up(Qtr)(Sohu)'!$A$12:$K$106</definedName>
    <definedName name="cal_spending">[14]Spending_Qtr!$A$1:$S$198</definedName>
    <definedName name="cal_spending_M">'[15]Spending-mth(Sohu)'!$A:$IV</definedName>
    <definedName name="cal_spending_Q">'[15]Spending-Qtr'!$A:$IV</definedName>
    <definedName name="calculation" localSheetId="25">#REF!</definedName>
    <definedName name="calculation" localSheetId="13">#REF!</definedName>
    <definedName name="calculation" localSheetId="16">#REF!</definedName>
    <definedName name="calculation" localSheetId="1">#REF!</definedName>
    <definedName name="CandE" localSheetId="25">'[16]B1-1'!#REF!</definedName>
    <definedName name="CandE" localSheetId="13">'[16]B1-1'!#REF!</definedName>
    <definedName name="CandE" localSheetId="16">'[16]B1-1'!#REF!</definedName>
    <definedName name="capex" localSheetId="25">#REF!</definedName>
    <definedName name="capex" localSheetId="13">#REF!</definedName>
    <definedName name="capex" localSheetId="16">#REF!</definedName>
    <definedName name="capex" localSheetId="1">#REF!</definedName>
    <definedName name="capexrecalculate" localSheetId="25">#REF!</definedName>
    <definedName name="capexrecalculate" localSheetId="13">#REF!</definedName>
    <definedName name="capexrecalculate" localSheetId="16">#REF!</definedName>
    <definedName name="capexrecalculate" localSheetId="1">#REF!</definedName>
    <definedName name="capexwrite" localSheetId="25">#REF!</definedName>
    <definedName name="capexwrite" localSheetId="13">#REF!</definedName>
    <definedName name="capexwrite" localSheetId="16">#REF!</definedName>
    <definedName name="CASH" localSheetId="25">#REF!</definedName>
    <definedName name="CASH" localSheetId="13">#REF!</definedName>
    <definedName name="CASH" localSheetId="16">#REF!</definedName>
    <definedName name="CISCO_DISCOUNT" localSheetId="25">#REF!</definedName>
    <definedName name="CISCO_DISCOUNT" localSheetId="13">#REF!</definedName>
    <definedName name="CISCO_DISCOUNT" localSheetId="16">#REF!</definedName>
    <definedName name="CISCO_DISCOUNT" localSheetId="7">#REF!</definedName>
    <definedName name="CISCO_DISCOUNT" localSheetId="6">#REF!</definedName>
    <definedName name="CISCO_U" localSheetId="25">#REF!</definedName>
    <definedName name="CISCO_U" localSheetId="13">#REF!</definedName>
    <definedName name="CISCO_U" localSheetId="16">#REF!</definedName>
    <definedName name="CISCO_U" localSheetId="7">#REF!</definedName>
    <definedName name="CISCO_U" localSheetId="6">#REF!</definedName>
    <definedName name="closingday" localSheetId="25">#REF!</definedName>
    <definedName name="closingday" localSheetId="13">#REF!</definedName>
    <definedName name="closingday" localSheetId="16">#REF!</definedName>
    <definedName name="Common" localSheetId="25">#REF!</definedName>
    <definedName name="Common" localSheetId="13">#REF!</definedName>
    <definedName name="Common" localSheetId="16">#REF!</definedName>
    <definedName name="compiler" localSheetId="25">#REF!</definedName>
    <definedName name="compiler" localSheetId="13">#REF!</definedName>
    <definedName name="compiler" localSheetId="16">#REF!</definedName>
    <definedName name="compiler" localSheetId="7">#REF!</definedName>
    <definedName name="compiler" localSheetId="6">#REF!</definedName>
    <definedName name="Cost_total" localSheetId="25">#REF!</definedName>
    <definedName name="Cost_total" localSheetId="13">#REF!</definedName>
    <definedName name="Cost_total" localSheetId="16">#REF!</definedName>
    <definedName name="country" localSheetId="13">[17]Tables!$F$20</definedName>
    <definedName name="country" localSheetId="16">[17]Tables!$F$20</definedName>
    <definedName name="CountryList" localSheetId="13">[17]Tables!$E$21:$G$52</definedName>
    <definedName name="CountryList" localSheetId="16">[17]Tables!$E$21:$G$52</definedName>
    <definedName name="CountryName" localSheetId="13">[17]Tables!$E$20</definedName>
    <definedName name="CountryName" localSheetId="16">[17]Tables!$E$20</definedName>
    <definedName name="_xlnm.Criteria" localSheetId="21">[18]May12!#REF!</definedName>
    <definedName name="_xlnm.Criteria" localSheetId="25">[18]May12!#REF!</definedName>
    <definedName name="_xlnm.Criteria" localSheetId="26">[18]May12!#REF!</definedName>
    <definedName name="_xlnm.Criteria" localSheetId="13">[18]May12!#REF!</definedName>
    <definedName name="_xlnm.Criteria" localSheetId="16">[18]May12!#REF!</definedName>
    <definedName name="_xlnm.Criteria" localSheetId="7">[18]May12!#REF!</definedName>
    <definedName name="_xlnm.Criteria" localSheetId="3">[18]May12!#REF!</definedName>
    <definedName name="_xlnm.Criteria" localSheetId="0">[18]May12!#REF!</definedName>
    <definedName name="_xlnm.Criteria" localSheetId="28">[18]May12!#REF!</definedName>
    <definedName name="_xlnm.Criteria" localSheetId="6">[18]May12!#REF!</definedName>
    <definedName name="_xlnm.Criteria">[18]May12!#REF!</definedName>
    <definedName name="Csabl" localSheetId="25">'[16]B1-1'!#REF!</definedName>
    <definedName name="Csabl" localSheetId="13">'[16]B1-1'!#REF!</definedName>
    <definedName name="Csabl" localSheetId="16">'[16]B1-1'!#REF!</definedName>
    <definedName name="CSER" localSheetId="25">'[16]B1-1'!#REF!</definedName>
    <definedName name="CSER" localSheetId="13">'[16]B1-1'!#REF!</definedName>
    <definedName name="CSER" localSheetId="16">'[16]B1-1'!#REF!</definedName>
    <definedName name="date" localSheetId="25">[19]Salary08!#REF!</definedName>
    <definedName name="date" localSheetId="13">[19]Salary08!#REF!</definedName>
    <definedName name="date" localSheetId="16">[19]Salary08!#REF!</definedName>
    <definedName name="date1" localSheetId="25">#REF!</definedName>
    <definedName name="date1" localSheetId="13">#REF!</definedName>
    <definedName name="date1" localSheetId="16">#REF!</definedName>
    <definedName name="date1" localSheetId="1">#REF!</definedName>
    <definedName name="days" localSheetId="25">#REF!</definedName>
    <definedName name="days" localSheetId="13">#REF!</definedName>
    <definedName name="days" localSheetId="16">#REF!</definedName>
    <definedName name="days" localSheetId="1">#REF!</definedName>
    <definedName name="deprcal" localSheetId="25">#REF!</definedName>
    <definedName name="deprcal" localSheetId="13">#REF!</definedName>
    <definedName name="deprcal" localSheetId="16">#REF!</definedName>
    <definedName name="deprcal" localSheetId="1">#REF!</definedName>
    <definedName name="driver" localSheetId="25">#REF!</definedName>
    <definedName name="driver" localSheetId="13">#REF!</definedName>
    <definedName name="driver" localSheetId="16">#REF!</definedName>
    <definedName name="driver" localSheetId="7">#REF!</definedName>
    <definedName name="driver" localSheetId="6">#REF!</definedName>
    <definedName name="EcoIndic" localSheetId="25">#REF!</definedName>
    <definedName name="EcoIndic" localSheetId="13">#REF!</definedName>
    <definedName name="EcoIndic" localSheetId="16">#REF!</definedName>
    <definedName name="EcoIndic" localSheetId="7">#REF!</definedName>
    <definedName name="EcoIndic" localSheetId="6">#REF!</definedName>
    <definedName name="Edu_Price" localSheetId="13">[20]培训选项!$G$10</definedName>
    <definedName name="Edu_Price" localSheetId="16">[20]培训选项!$G$10</definedName>
    <definedName name="END" localSheetId="25">#REF!</definedName>
    <definedName name="END" localSheetId="13">#REF!</definedName>
    <definedName name="END" localSheetId="16">#REF!</definedName>
    <definedName name="END" localSheetId="1">#REF!</definedName>
    <definedName name="ER" localSheetId="13">'[21]3.6Assumption'!$E$4</definedName>
    <definedName name="ER" localSheetId="16">'[21]3.6Assumption'!$E$4</definedName>
    <definedName name="ETRADE" localSheetId="13">[8]Allocation!$C$1:$D$7,[8]Allocation!$B$9</definedName>
    <definedName name="ETRADE" localSheetId="16">[8]Allocation!$C$1:$D$7,[8]Allocation!$B$9</definedName>
    <definedName name="ETRADE" localSheetId="2">[8]Allocation!$C$1:$D$7,[8]Allocation!$B$9</definedName>
    <definedName name="Ex_Rate" localSheetId="25">#REF!</definedName>
    <definedName name="Ex_Rate" localSheetId="13">#REF!</definedName>
    <definedName name="Ex_Rate" localSheetId="16">#REF!</definedName>
    <definedName name="Ex_Rate" localSheetId="1">#REF!</definedName>
    <definedName name="Ex_Rate" localSheetId="7">#REF!</definedName>
    <definedName name="Ex_Rate" localSheetId="6">#REF!</definedName>
    <definedName name="ff" localSheetId="25">[5]进口设备FOB总价表!#REF!</definedName>
    <definedName name="ff" localSheetId="13">[5]进口设备FOB总价表!#REF!</definedName>
    <definedName name="ff" localSheetId="16">[5]进口设备FOB总价表!#REF!</definedName>
    <definedName name="form" localSheetId="25">#REF!</definedName>
    <definedName name="form" localSheetId="13">#REF!</definedName>
    <definedName name="form" localSheetId="16">#REF!</definedName>
    <definedName name="form" localSheetId="1">#REF!</definedName>
    <definedName name="form" localSheetId="7">#REF!</definedName>
    <definedName name="form" localSheetId="6">#REF!</definedName>
    <definedName name="Head_CountTotal" localSheetId="25">#REF!</definedName>
    <definedName name="Head_CountTotal" localSheetId="13">#REF!</definedName>
    <definedName name="Head_CountTotal" localSheetId="16">#REF!</definedName>
    <definedName name="HK" localSheetId="25">#REF!</definedName>
    <definedName name="HK" localSheetId="13">#REF!</definedName>
    <definedName name="HK" localSheetId="16">#REF!</definedName>
    <definedName name="HL" localSheetId="25">#REF!</definedName>
    <definedName name="HL" localSheetId="13">#REF!</definedName>
    <definedName name="HL" localSheetId="16">#REF!</definedName>
    <definedName name="HTML_CodePage" hidden="1">1252</definedName>
    <definedName name="HTML_Control" localSheetId="13" hidden="1">{"'Check Request'!$A$1:$BF$37"}</definedName>
    <definedName name="HTML_Control" localSheetId="16" hidden="1">{"'Check Request'!$A$1:$BF$37"}</definedName>
    <definedName name="HTML_Control" localSheetId="18" hidden="1">{"'Check Request'!$A$1:$BF$37"}</definedName>
    <definedName name="HTML_Control" localSheetId="2" hidden="1">{"'Check Request'!$A$1:$BF$37"}</definedName>
    <definedName name="HTML_Description" hidden="1">""</definedName>
    <definedName name="HTML_Email" hidden="1">""</definedName>
    <definedName name="HTML_Header" hidden="1">"Check Request"</definedName>
    <definedName name="HTML_LastUpdate" hidden="1">"3/9/99"</definedName>
    <definedName name="HTML_LineAfter" hidden="1">FALSE</definedName>
    <definedName name="HTML_LineBefore" hidden="1">FALSE</definedName>
    <definedName name="HTML_Name" hidden="1">"a12604"</definedName>
    <definedName name="HTML_OBDlg2" hidden="1">TRUE</definedName>
    <definedName name="HTML_OBDlg4" hidden="1">TRUE</definedName>
    <definedName name="HTML_OS" hidden="1">0</definedName>
    <definedName name="HTML_PathFile" hidden="1">"C:\InetPub\wwwroot\jenny\CHECK_REQUEST_FORM1.htm"</definedName>
    <definedName name="HTML_Title" hidden="1">""</definedName>
    <definedName name="hul" localSheetId="13" hidden="1">{"'Check Request'!$A$1:$BF$37"}</definedName>
    <definedName name="hul" localSheetId="16" hidden="1">{"'Check Request'!$A$1:$BF$37"}</definedName>
    <definedName name="hul" localSheetId="18" hidden="1">{"'Check Request'!$A$1:$BF$37"}</definedName>
    <definedName name="HUSI" localSheetId="13" hidden="1">{"'Check Request'!$A$1:$BF$37"}</definedName>
    <definedName name="HUSI" localSheetId="16" hidden="1">{"'Check Request'!$A$1:$BF$37"}</definedName>
    <definedName name="HUSI" localSheetId="18" hidden="1">{"'Check Request'!$A$1:$BF$37"}</definedName>
    <definedName name="int" localSheetId="25">#REF!</definedName>
    <definedName name="int" localSheetId="13">#REF!</definedName>
    <definedName name="int" localSheetId="16">#REF!</definedName>
    <definedName name="int" localSheetId="1">#REF!</definedName>
    <definedName name="INTERCO" localSheetId="25">#REF!</definedName>
    <definedName name="INTERCO" localSheetId="13">#REF!</definedName>
    <definedName name="INTERCO" localSheetId="16">#REF!</definedName>
    <definedName name="INTERCO" localSheetId="1">#REF!</definedName>
    <definedName name="intrate" localSheetId="25">#REF!</definedName>
    <definedName name="intrate" localSheetId="13">#REF!</definedName>
    <definedName name="intrate" localSheetId="16">#REF!</definedName>
    <definedName name="IO" localSheetId="13" hidden="1">{"'Check Request'!$A$1:$BF$37"}</definedName>
    <definedName name="IO" localSheetId="16" hidden="1">{"'Check Request'!$A$1:$BF$37"}</definedName>
    <definedName name="IO" localSheetId="18" hidden="1">{"'Check Request'!$A$1:$BF$37"}</definedName>
    <definedName name="IO" localSheetId="2" hidden="1">{"'Check Request'!$A$1:$BF$37"}</definedName>
    <definedName name="ISS_DISCOUNT" localSheetId="25">#REF!</definedName>
    <definedName name="ISS_DISCOUNT" localSheetId="13">#REF!</definedName>
    <definedName name="ISS_DISCOUNT" localSheetId="16">#REF!</definedName>
    <definedName name="ISS_DISCOUNT" localSheetId="7">#REF!</definedName>
    <definedName name="ISS_DISCOUNT" localSheetId="6">#REF!</definedName>
    <definedName name="ISS_U" localSheetId="25">#REF!</definedName>
    <definedName name="ISS_U" localSheetId="13">#REF!</definedName>
    <definedName name="ISS_U" localSheetId="16">#REF!</definedName>
    <definedName name="ISS_U" localSheetId="7">#REF!</definedName>
    <definedName name="ISS_U" localSheetId="6">#REF!</definedName>
    <definedName name="ITCcal" localSheetId="25">#REF!,#REF!</definedName>
    <definedName name="ITCcal" localSheetId="13">#REF!,#REF!</definedName>
    <definedName name="ITCcal" localSheetId="16">#REF!,#REF!</definedName>
    <definedName name="ITCcal" localSheetId="2">#REF!,#REF!</definedName>
    <definedName name="ITChcread" localSheetId="13">[8]HC!$B$9:$N$55,[8]HC!$B$57:$D$102</definedName>
    <definedName name="ITChcread" localSheetId="16">[8]HC!$B$9:$N$55,[8]HC!$B$57:$D$102</definedName>
    <definedName name="ITChcread" localSheetId="2">[8]HC!$B$9:$N$55,[8]HC!$B$57:$D$102</definedName>
    <definedName name="IU" localSheetId="13" hidden="1">{"'Check Request'!$A$1:$BF$37"}</definedName>
    <definedName name="IU" localSheetId="16" hidden="1">{"'Check Request'!$A$1:$BF$37"}</definedName>
    <definedName name="IU" localSheetId="18" hidden="1">{"'Check Request'!$A$1:$BF$37"}</definedName>
    <definedName name="June" localSheetId="13" hidden="1">{"'Check Request'!$A$1:$BF$37"}</definedName>
    <definedName name="June" localSheetId="16" hidden="1">{"'Check Request'!$A$1:$BF$37"}</definedName>
    <definedName name="June" localSheetId="18" hidden="1">{"'Check Request'!$A$1:$BF$37"}</definedName>
    <definedName name="June" localSheetId="2" hidden="1">{"'Check Request'!$A$1:$BF$37"}</definedName>
    <definedName name="LastDay" localSheetId="25">[23]工资计算表!#REF!</definedName>
    <definedName name="LastDay" localSheetId="13">[23]工资计算表!#REF!</definedName>
    <definedName name="LastDay" localSheetId="16">[23]工资计算表!#REF!</definedName>
    <definedName name="Legalfees" localSheetId="25">'[16]B1-1'!#REF!</definedName>
    <definedName name="Legalfees" localSheetId="13">'[16]B1-1'!#REF!</definedName>
    <definedName name="Legalfees" localSheetId="16">'[16]B1-1'!#REF!</definedName>
    <definedName name="ll" localSheetId="13" hidden="1">{"'Check Request'!$A$1:$BF$37"}</definedName>
    <definedName name="ll" localSheetId="16" hidden="1">{"'Check Request'!$A$1:$BF$37"}</definedName>
    <definedName name="ll" localSheetId="18" hidden="1">{"'Check Request'!$A$1:$BF$37"}</definedName>
    <definedName name="ll" localSheetId="2" hidden="1">{"'Check Request'!$A$1:$BF$37"}</definedName>
    <definedName name="MARSEC_DISCOUNT" localSheetId="13">[10]玛赛软件合同总价表!$C$3</definedName>
    <definedName name="MARSEC_DISCOUNT" localSheetId="16">[10]玛赛软件合同总价表!$C$3</definedName>
    <definedName name="mbvv" localSheetId="1">#REF!</definedName>
    <definedName name="menu" localSheetId="25">#REF!</definedName>
    <definedName name="menu" localSheetId="13">#REF!</definedName>
    <definedName name="menu" localSheetId="16">#REF!</definedName>
    <definedName name="menu" localSheetId="7">#REF!</definedName>
    <definedName name="menu" localSheetId="6">#REF!</definedName>
    <definedName name="NAI_DISC" localSheetId="13">[10]内贸采购合同总价表!$C$3</definedName>
    <definedName name="NAI_DISC" localSheetId="16">[10]内贸采购合同总价表!$C$3</definedName>
    <definedName name="NAI_DISCOUNT" localSheetId="25">#REF!</definedName>
    <definedName name="NAI_DISCOUNT" localSheetId="13">#REF!</definedName>
    <definedName name="NAI_DISCOUNT" localSheetId="16">#REF!</definedName>
    <definedName name="NAI_DISCOUNT" localSheetId="1">#REF!</definedName>
    <definedName name="NAI_DISCOUNT" localSheetId="7">#REF!</definedName>
    <definedName name="NAI_DISCOUNT" localSheetId="6">#REF!</definedName>
    <definedName name="NAI_U" localSheetId="25">#REF!</definedName>
    <definedName name="NAI_U" localSheetId="13">#REF!</definedName>
    <definedName name="NAI_U" localSheetId="16">#REF!</definedName>
    <definedName name="NAI_U" localSheetId="7">#REF!</definedName>
    <definedName name="NAI_U" localSheetId="6">#REF!</definedName>
    <definedName name="NAI_U1" localSheetId="13">[10]内贸采购合同总价表!$C$4</definedName>
    <definedName name="NAI_U1" localSheetId="16">[10]内贸采购合同总价表!$C$4</definedName>
    <definedName name="net" localSheetId="25">#REF!</definedName>
    <definedName name="net" localSheetId="13">#REF!</definedName>
    <definedName name="net" localSheetId="16">#REF!</definedName>
    <definedName name="net" localSheetId="1">#REF!</definedName>
    <definedName name="net" localSheetId="7">#REF!</definedName>
    <definedName name="net" localSheetId="6">#REF!</definedName>
    <definedName name="NETS_DISCOUNT" localSheetId="25">[7]进口设备FOB总价表!#REF!</definedName>
    <definedName name="NETS_DISCOUNT" localSheetId="13">[7]进口设备FOB总价表!#REF!</definedName>
    <definedName name="NETS_DISCOUNT" localSheetId="16">[7]进口设备FOB总价表!#REF!</definedName>
    <definedName name="NETS_DISCOUNT" localSheetId="7">[6]进口设备FOB总价表!#REF!</definedName>
    <definedName name="NETS_DISCOUNT" localSheetId="6">[6]进口设备FOB总价表!#REF!</definedName>
    <definedName name="NETS_U" localSheetId="25">[7]进口设备FOB总价表!#REF!</definedName>
    <definedName name="NETS_U" localSheetId="13">[7]进口设备FOB总价表!#REF!</definedName>
    <definedName name="NETS_U" localSheetId="16">[7]进口设备FOB总价表!#REF!</definedName>
    <definedName name="NETS_U" localSheetId="6">[6]进口设备FOB总价表!#REF!</definedName>
    <definedName name="NETSCREEN_DISCOUNT">50%</definedName>
    <definedName name="NETSCREEN_U" localSheetId="13">[24]进口设备FOB总价表!$C$4</definedName>
    <definedName name="NETSCREEN_U" localSheetId="16">[24]进口设备FOB总价表!$C$4</definedName>
    <definedName name="nihao" localSheetId="13" hidden="1">{"'Check Request'!$A$1:$BF$37"}</definedName>
    <definedName name="nihao" localSheetId="16" hidden="1">{"'Check Request'!$A$1:$BF$37"}</definedName>
    <definedName name="nihao" localSheetId="18" hidden="1">{"'Check Request'!$A$1:$BF$37"}</definedName>
    <definedName name="nt" localSheetId="25">#REF!</definedName>
    <definedName name="nt" localSheetId="13">#REF!</definedName>
    <definedName name="nt" localSheetId="16">#REF!</definedName>
    <definedName name="nt" localSheetId="1">#REF!</definedName>
    <definedName name="nt" localSheetId="7">#REF!</definedName>
    <definedName name="nt" localSheetId="6">#REF!</definedName>
    <definedName name="o" localSheetId="25">#REF!</definedName>
    <definedName name="o" localSheetId="13">#REF!</definedName>
    <definedName name="o" localSheetId="16">#REF!</definedName>
    <definedName name="o" localSheetId="1">#REF!</definedName>
    <definedName name="OLcal" localSheetId="25">#REF!,#REF!</definedName>
    <definedName name="OLcal" localSheetId="13">#REF!,#REF!</definedName>
    <definedName name="OLcal" localSheetId="16">#REF!,#REF!</definedName>
    <definedName name="OLcal" localSheetId="2">#REF!,#REF!</definedName>
    <definedName name="OLhcread" localSheetId="25">[9]HC!#REF!,[9]HC!$B$102,[9]HC!#REF!</definedName>
    <definedName name="OLhcread" localSheetId="13">[8]HC!#REF!,[8]HC!$B$102,[8]HC!#REF!</definedName>
    <definedName name="OLhcread" localSheetId="16">[8]HC!#REF!,[8]HC!$B$102,[8]HC!#REF!</definedName>
    <definedName name="OLhcread" localSheetId="18">[9]HC!#REF!,[9]HC!$B$102,[9]HC!#REF!</definedName>
    <definedName name="OLhcread" localSheetId="2">[8]HC!#REF!,[8]HC!$B$102,[8]HC!#REF!</definedName>
    <definedName name="olwrite" localSheetId="25">[9]Allocation!#REF!,[9]Allocation!$C$1:$D$6,[9]Allocation!#REF!</definedName>
    <definedName name="olwrite" localSheetId="13">[8]Allocation!#REF!,[8]Allocation!$C$1:$D$6,[8]Allocation!#REF!</definedName>
    <definedName name="olwrite" localSheetId="16">[8]Allocation!#REF!,[8]Allocation!$C$1:$D$6,[8]Allocation!#REF!</definedName>
    <definedName name="olwrite" localSheetId="18">[9]Allocation!#REF!,[9]Allocation!$C$1:$D$6,[9]Allocation!#REF!</definedName>
    <definedName name="olwrite" localSheetId="2">[8]Allocation!#REF!,[8]Allocation!$C$1:$D$6,[8]Allocation!#REF!</definedName>
    <definedName name="Original" localSheetId="25">'[16]B1-1'!#REF!</definedName>
    <definedName name="Original" localSheetId="13">'[16]B1-1'!#REF!</definedName>
    <definedName name="Original" localSheetId="16">'[16]B1-1'!#REF!</definedName>
    <definedName name="Other2007" localSheetId="13" hidden="1">{"'Check Request'!$A$1:$BF$37"}</definedName>
    <definedName name="Other2007" localSheetId="16" hidden="1">{"'Check Request'!$A$1:$BF$37"}</definedName>
    <definedName name="Other2007" localSheetId="18" hidden="1">{"'Check Request'!$A$1:$BF$37"}</definedName>
    <definedName name="PkgGeneric" localSheetId="13">[17]Package!$J$9</definedName>
    <definedName name="PkgGeneric" localSheetId="16">[17]Package!$J$9</definedName>
    <definedName name="plus" localSheetId="25">#REF!</definedName>
    <definedName name="plus" localSheetId="13">#REF!</definedName>
    <definedName name="plus" localSheetId="16">#REF!</definedName>
    <definedName name="plus" localSheetId="1">#REF!</definedName>
    <definedName name="plus" localSheetId="7">#REF!</definedName>
    <definedName name="plus" localSheetId="6">#REF!</definedName>
    <definedName name="PM" localSheetId="25">'[22]3.6Assumption'!#REF!</definedName>
    <definedName name="PM" localSheetId="13">'[21]3.6Assumption'!#REF!</definedName>
    <definedName name="PM" localSheetId="16">'[21]3.6Assumption'!#REF!</definedName>
    <definedName name="Postage_and_Telephone" localSheetId="25">#REF!</definedName>
    <definedName name="Postage_and_Telephone" localSheetId="13">#REF!</definedName>
    <definedName name="Postage_and_Telephone" localSheetId="16">#REF!</definedName>
    <definedName name="Postage_and_Telephone" localSheetId="1">#REF!</definedName>
    <definedName name="PREPAY" localSheetId="25">#REF!</definedName>
    <definedName name="PREPAY" localSheetId="13">#REF!</definedName>
    <definedName name="PREPAY" localSheetId="16">#REF!</definedName>
    <definedName name="_xlnm.Print_Area" localSheetId="3">简表!$A$1:$G$56</definedName>
    <definedName name="_xlnm.Print_Area" localSheetId="0">'简表-USD'!$A$1:$T$48</definedName>
    <definedName name="_xlnm.Print_Area" localSheetId="28">'前向业务(原)'!$A$1:$G$27</definedName>
    <definedName name="_xlnm.Print_Area" localSheetId="2">四大费用!$B$1:$CE$132</definedName>
    <definedName name="_xlnm.Print_Titles" localSheetId="2">四大费用!$B:$B,四大费用!$2:$4</definedName>
    <definedName name="q_r" localSheetId="13">[18]May12!#REF!</definedName>
    <definedName name="QQ" localSheetId="13">[25]BizLinePL!$BA$50</definedName>
    <definedName name="QQ" localSheetId="16">[25]BizLinePL!$BA$50</definedName>
    <definedName name="qqq" localSheetId="25">[26]进口设备FOB总价表!#REF!</definedName>
    <definedName name="qqq" localSheetId="13">[7]进口设备FOB总价表!#REF!</definedName>
    <definedName name="qqq" localSheetId="16">[7]进口设备FOB总价表!#REF!</definedName>
    <definedName name="qqq" localSheetId="1">[26]进口设备FOB总价表!#REF!</definedName>
    <definedName name="QTD" localSheetId="13" hidden="1">{"'Check Request'!$A$1:$BF$37"}</definedName>
    <definedName name="QTD" localSheetId="16" hidden="1">{"'Check Request'!$A$1:$BF$37"}</definedName>
    <definedName name="QTD" localSheetId="18" hidden="1">{"'Check Request'!$A$1:$BF$37"}</definedName>
    <definedName name="QTD" localSheetId="2" hidden="1">{"'Check Request'!$A$1:$BF$37"}</definedName>
    <definedName name="Qtrcal">'[13]Roll-up(Qtr)(Sohu)'!$B$12:$K$107</definedName>
    <definedName name="rate" localSheetId="13">[27]Facility!$D$6</definedName>
    <definedName name="rate" localSheetId="16">[27]Facility!$D$6</definedName>
    <definedName name="rdbms" localSheetId="25">#REF!</definedName>
    <definedName name="rdbms" localSheetId="13">#REF!</definedName>
    <definedName name="rdbms" localSheetId="16">#REF!</definedName>
    <definedName name="rdbms" localSheetId="1">#REF!</definedName>
    <definedName name="rdbms" localSheetId="6">#REF!</definedName>
    <definedName name="rdbms2" localSheetId="25">#REF!</definedName>
    <definedName name="rdbms2" localSheetId="13">#REF!</definedName>
    <definedName name="rdbms2" localSheetId="16">#REF!</definedName>
    <definedName name="rdbms2" localSheetId="1">#REF!</definedName>
    <definedName name="rdbms2" localSheetId="6">#REF!</definedName>
    <definedName name="readflag" localSheetId="25">#REF!</definedName>
    <definedName name="readflag" localSheetId="13">#REF!</definedName>
    <definedName name="readflag" localSheetId="16">#REF!</definedName>
    <definedName name="readflag" localSheetId="18">#REF!</definedName>
    <definedName name="readflag" localSheetId="1">#REF!</definedName>
    <definedName name="readflag" localSheetId="2">[28]depreciation!#REF!</definedName>
    <definedName name="RMB" localSheetId="13">'[29]Allocation by Q'!$D$7</definedName>
    <definedName name="RMB" localSheetId="16">'[29]Allocation by Q'!$D$7</definedName>
    <definedName name="RSA_CARD" localSheetId="25">#REF!</definedName>
    <definedName name="RSA_CARD" localSheetId="13">#REF!</definedName>
    <definedName name="RSA_CARD" localSheetId="16">#REF!</definedName>
    <definedName name="RSA_CARD" localSheetId="1">#REF!</definedName>
    <definedName name="RSA_CARD" localSheetId="6">#REF!</definedName>
    <definedName name="RSA_DISCOUNT" localSheetId="25">#REF!</definedName>
    <definedName name="RSA_DISCOUNT" localSheetId="13">#REF!</definedName>
    <definedName name="RSA_DISCOUNT" localSheetId="16">#REF!</definedName>
    <definedName name="RSA_DISCOUNT" localSheetId="6">#REF!</definedName>
    <definedName name="rw" localSheetId="25">#REF!</definedName>
    <definedName name="rw" localSheetId="13">#REF!</definedName>
    <definedName name="rw" localSheetId="16">#REF!</definedName>
    <definedName name="rw" localSheetId="7">#REF!</definedName>
    <definedName name="rw" localSheetId="6">#REF!</definedName>
    <definedName name="S" localSheetId="13">[25]BizLinePL!$BA$50</definedName>
    <definedName name="S" localSheetId="16">[25]BizLinePL!$BA$50</definedName>
    <definedName name="Sa" localSheetId="25">#REF!</definedName>
    <definedName name="Sa" localSheetId="13">#REF!</definedName>
    <definedName name="Sa" localSheetId="16">#REF!</definedName>
    <definedName name="Sa" localSheetId="1">#REF!</definedName>
    <definedName name="SAER" localSheetId="25">'[16]B1-1'!#REF!</definedName>
    <definedName name="SAER" localSheetId="13">'[16]B1-1'!#REF!</definedName>
    <definedName name="SAER" localSheetId="16">'[16]B1-1'!#REF!</definedName>
    <definedName name="SalaryTotal" localSheetId="25">#REF!</definedName>
    <definedName name="SalaryTotal" localSheetId="13">#REF!</definedName>
    <definedName name="SalaryTotal" localSheetId="16">#REF!</definedName>
    <definedName name="SalaryTotal" localSheetId="1">#REF!</definedName>
    <definedName name="Sb" localSheetId="25">#REF!</definedName>
    <definedName name="Sb" localSheetId="13">#REF!</definedName>
    <definedName name="Sb" localSheetId="16">#REF!</definedName>
    <definedName name="SBER" localSheetId="25">'[16]B1-1'!#REF!</definedName>
    <definedName name="SBER" localSheetId="13">'[16]B1-1'!#REF!</definedName>
    <definedName name="SBER" localSheetId="16">'[16]B1-1'!#REF!</definedName>
    <definedName name="Ser_Price" localSheetId="13">[20]安全服务!$D$13</definedName>
    <definedName name="Ser_Price" localSheetId="16">[20]安全服务!$D$13</definedName>
    <definedName name="ShaBao" localSheetId="25">'[16]B1-1'!#REF!</definedName>
    <definedName name="ShaBao" localSheetId="13">'[16]B1-1'!#REF!</definedName>
    <definedName name="ShaBao" localSheetId="16">'[16]B1-1'!#REF!</definedName>
    <definedName name="ss" localSheetId="25">#REF!</definedName>
    <definedName name="ss" localSheetId="13">#REF!</definedName>
    <definedName name="ss" localSheetId="16">#REF!</definedName>
    <definedName name="ss" localSheetId="1">#REF!</definedName>
    <definedName name="ss" localSheetId="7">#REF!</definedName>
    <definedName name="sss" localSheetId="13" hidden="1">{"'Check Request'!$A$1:$BF$37"}</definedName>
    <definedName name="sss" localSheetId="16" hidden="1">{"'Check Request'!$A$1:$BF$37"}</definedName>
    <definedName name="sss" localSheetId="18" hidden="1">{"'Check Request'!$A$1:$BF$37"}</definedName>
    <definedName name="START" localSheetId="25">#REF!</definedName>
    <definedName name="START" localSheetId="13">#REF!</definedName>
    <definedName name="START" localSheetId="16">#REF!</definedName>
    <definedName name="SubTotal_of_Monthly_Cost" localSheetId="25">#REF!</definedName>
    <definedName name="SubTotal_of_Monthly_Cost" localSheetId="13">#REF!</definedName>
    <definedName name="SubTotal_of_Monthly_Cost" localSheetId="16">#REF!</definedName>
    <definedName name="Sum" localSheetId="25">#REF!</definedName>
    <definedName name="Sum" localSheetId="13">#REF!</definedName>
    <definedName name="Sum" localSheetId="16">#REF!</definedName>
    <definedName name="SUN_DISCOUNT" localSheetId="25">#REF!</definedName>
    <definedName name="SUN_DISCOUNT" localSheetId="13">#REF!</definedName>
    <definedName name="SUN_DISCOUNT" localSheetId="16">#REF!</definedName>
    <definedName name="SUN_DISCOUNT" localSheetId="6">#REF!</definedName>
    <definedName name="SUN_U" localSheetId="25">#REF!</definedName>
    <definedName name="SUN_U" localSheetId="13">#REF!</definedName>
    <definedName name="SUN_U" localSheetId="16">#REF!</definedName>
    <definedName name="SUN_U" localSheetId="6">#REF!</definedName>
    <definedName name="System" localSheetId="13">[17]Tables!$E$7</definedName>
    <definedName name="System" localSheetId="16">[17]Tables!$E$7</definedName>
    <definedName name="TLBB" localSheetId="13" hidden="1">{"'Check Request'!$A$1:$BF$37"}</definedName>
    <definedName name="TLBB" localSheetId="16" hidden="1">{"'Check Request'!$A$1:$BF$37"}</definedName>
    <definedName name="TLBB" localSheetId="18" hidden="1">{"'Check Request'!$A$1:$BF$37"}</definedName>
    <definedName name="Total" localSheetId="25">#REF!</definedName>
    <definedName name="Total" localSheetId="13">#REF!</definedName>
    <definedName name="Total" localSheetId="16">#REF!</definedName>
    <definedName name="totalhccal" localSheetId="25">#REF!</definedName>
    <definedName name="totalhccal" localSheetId="13">#REF!</definedName>
    <definedName name="totalhccal" localSheetId="16">#REF!</definedName>
    <definedName name="totalhccal" localSheetId="2">#REF!</definedName>
    <definedName name="tpo" localSheetId="25">#REF!</definedName>
    <definedName name="tpo" localSheetId="13">#REF!</definedName>
    <definedName name="tpo" localSheetId="16">#REF!</definedName>
    <definedName name="tpo" localSheetId="7">#REF!</definedName>
    <definedName name="tpo" localSheetId="6">#REF!</definedName>
    <definedName name="Trend_DISCOUNT" localSheetId="25">[12]进口设备FOB总价表!#REF!</definedName>
    <definedName name="Trend_DISCOUNT" localSheetId="13">[12]进口设备FOB总价表!#REF!</definedName>
    <definedName name="Trend_DISCOUNT" localSheetId="16">[12]进口设备FOB总价表!#REF!</definedName>
    <definedName name="Trend_DISCOUNT" localSheetId="6">[11]进口设备FOB总价表!#REF!</definedName>
    <definedName name="ttt" localSheetId="25">[18]May12!#REF!</definedName>
    <definedName name="ttt" localSheetId="26">[18]May12!#REF!</definedName>
    <definedName name="ttt" localSheetId="13">[18]May12!#REF!</definedName>
    <definedName name="ui" localSheetId="7">#REF!</definedName>
    <definedName name="unit" localSheetId="25">#REF!</definedName>
    <definedName name="unit" localSheetId="13">#REF!</definedName>
    <definedName name="unit" localSheetId="16">#REF!</definedName>
    <definedName name="unit" localSheetId="1">#REF!</definedName>
    <definedName name="unit" localSheetId="7">#REF!</definedName>
    <definedName name="unit" localSheetId="6">#REF!</definedName>
    <definedName name="user1" localSheetId="25">#REF!</definedName>
    <definedName name="user1" localSheetId="13">#REF!</definedName>
    <definedName name="user1" localSheetId="16">#REF!</definedName>
    <definedName name="user1" localSheetId="7">#REF!</definedName>
    <definedName name="user1" localSheetId="6">#REF!</definedName>
    <definedName name="user2" localSheetId="25">#REF!</definedName>
    <definedName name="user2" localSheetId="13">#REF!</definedName>
    <definedName name="user2" localSheetId="16">#REF!</definedName>
    <definedName name="user2" localSheetId="7">#REF!</definedName>
    <definedName name="user2" localSheetId="6">#REF!</definedName>
    <definedName name="vco20_PkgIncr" localSheetId="13">[17]Tables!$E$17</definedName>
    <definedName name="vco20_PkgIncr" localSheetId="16">[17]Tables!$E$17</definedName>
    <definedName name="vday1" localSheetId="25">#REF!</definedName>
    <definedName name="vday1" localSheetId="13">#REF!</definedName>
    <definedName name="vday1" localSheetId="16">#REF!</definedName>
    <definedName name="vday1" localSheetId="1">#REF!</definedName>
    <definedName name="vday2" localSheetId="25">#REF!</definedName>
    <definedName name="vday2" localSheetId="13">#REF!</definedName>
    <definedName name="vday2" localSheetId="16">#REF!</definedName>
    <definedName name="vday3" localSheetId="25">#REF!</definedName>
    <definedName name="vday3" localSheetId="13">#REF!</definedName>
    <definedName name="vday3" localSheetId="16">#REF!</definedName>
    <definedName name="vday4" localSheetId="25">#REF!</definedName>
    <definedName name="vday4" localSheetId="13">#REF!</definedName>
    <definedName name="vday4" localSheetId="16">#REF!</definedName>
    <definedName name="Wa" localSheetId="25">'[16]B1-1'!#REF!</definedName>
    <definedName name="Wa" localSheetId="13">'[16]B1-1'!#REF!</definedName>
    <definedName name="Wa" localSheetId="16">'[16]B1-1'!#REF!</definedName>
    <definedName name="writeflag" localSheetId="25">#REF!</definedName>
    <definedName name="writeflag" localSheetId="13">#REF!</definedName>
    <definedName name="writeflag" localSheetId="16">#REF!</definedName>
    <definedName name="writeflag" localSheetId="1">#REF!</definedName>
    <definedName name="XSHDhc" localSheetId="25">[9]HC!#REF!,[9]HC!$B$54:$N$55,[9]HC!$B$103:$D$105</definedName>
    <definedName name="XSHDhc" localSheetId="13">[8]HC!#REF!,[8]HC!$B$54:$N$55,[8]HC!$B$103:$D$105</definedName>
    <definedName name="XSHDhc" localSheetId="16">[8]HC!#REF!,[8]HC!$B$54:$N$55,[8]HC!$B$103:$D$105</definedName>
    <definedName name="XSHDhc" localSheetId="18">[9]HC!#REF!,[9]HC!$B$54:$N$55,[9]HC!$B$103:$D$105</definedName>
    <definedName name="XSHDhc" localSheetId="2">[8]HC!#REF!,[8]HC!$B$54:$N$55,[8]HC!$B$103:$D$105</definedName>
    <definedName name="yiyang" localSheetId="7">#REF!</definedName>
    <definedName name="yy" localSheetId="7">#REF!</definedName>
    <definedName name="yyy" localSheetId="7">#REF!</definedName>
    <definedName name="Z_2886B3FF_02A2_4D4C_9ABA_587DD23F7CC9_.wvu.Cols" localSheetId="2" hidden="1">四大费用!$C:$F,四大费用!#REF!,四大费用!$AV:$AY,四大费用!$BF:$BI,四大费用!#REF!,四大费用!#REF!,四大费用!$AB:$AE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</definedName>
    <definedName name="Z_2886B3FF_02A2_4D4C_9ABA_587DD23F7CC9_.wvu.PrintArea" localSheetId="2" hidden="1">四大费用!$B$1:$CE$132</definedName>
    <definedName name="Z_2886B3FF_02A2_4D4C_9ABA_587DD23F7CC9_.wvu.PrintTitles" localSheetId="2" hidden="1">四大费用!$B:$B,四大费用!$2:$4</definedName>
    <definedName name="Z_2886B3FF_02A2_4D4C_9ABA_587DD23F7CC9_.wvu.Rows" localSheetId="2" hidden="1">四大费用!$7:$7,四大费用!#REF!,四大费用!$114:$132</definedName>
    <definedName name="Z_2B752731_601D_4869_A345_2DFF908D1105_.wvu.Cols" localSheetId="2" hidden="1">四大费用!$C:$F,四大费用!#REF!,四大费用!$AV:$AY,四大费用!$BF:$BI,四大费用!#REF!,四大费用!#REF!,四大费用!$AB:$AE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</definedName>
    <definedName name="Z_2B752731_601D_4869_A345_2DFF908D1105_.wvu.PrintArea" localSheetId="2" hidden="1">四大费用!$B$1:$CE$132</definedName>
    <definedName name="Z_2B752731_601D_4869_A345_2DFF908D1105_.wvu.PrintTitles" localSheetId="2" hidden="1">四大费用!$B:$B,四大费用!$2:$4</definedName>
    <definedName name="Z_2B752731_601D_4869_A345_2DFF908D1105_.wvu.Rows" localSheetId="2" hidden="1">四大费用!$7:$7,四大费用!#REF!,四大费用!$114:$132</definedName>
    <definedName name="Z_30C402D5_2359_4F25_B85C_06E94474B25C_.wvu.Cols" localSheetId="2" hidden="1">四大费用!$C:$F,四大费用!#REF!,四大费用!$AV:$AY,四大费用!$BF:$BI,四大费用!#REF!,四大费用!#REF!,四大费用!$AB:$AE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</definedName>
    <definedName name="Z_30C402D5_2359_4F25_B85C_06E94474B25C_.wvu.PrintArea" localSheetId="2" hidden="1">四大费用!$B$1:$CE$132</definedName>
    <definedName name="Z_30C402D5_2359_4F25_B85C_06E94474B25C_.wvu.PrintTitles" localSheetId="2" hidden="1">四大费用!$B:$B,四大费用!$2:$4</definedName>
    <definedName name="Z_30C402D5_2359_4F25_B85C_06E94474B25C_.wvu.Rows" localSheetId="2" hidden="1">四大费用!$7:$7</definedName>
    <definedName name="Z_3BD235FE_0FE5_47F2_8EC4_38FBDC7C0BE7_.wvu.Cols" localSheetId="2" hidden="1">四大费用!$C:$F,四大费用!#REF!,四大费用!$AV:$AY,四大费用!$BF:$BI,四大费用!#REF!,四大费用!#REF!,四大费用!$AB:$AE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,四大费用!#REF!</definedName>
    <definedName name="Z_3BD235FE_0FE5_47F2_8EC4_38FBDC7C0BE7_.wvu.PrintArea" localSheetId="2" hidden="1">四大费用!$B$1:$CE$132</definedName>
    <definedName name="Z_3BD235FE_0FE5_47F2_8EC4_38FBDC7C0BE7_.wvu.PrintTitles" localSheetId="2" hidden="1">四大费用!$B:$B,四大费用!$2:$4</definedName>
    <definedName name="Z_3BD235FE_0FE5_47F2_8EC4_38FBDC7C0BE7_.wvu.Rows" localSheetId="2" hidden="1">四大费用!$7:$7,四大费用!#REF!,四大费用!$114:$132</definedName>
    <definedName name="Z_3DE5D807_0923_4D10_BD50_714BAE50D4C9_.wvu.Cols" localSheetId="13" hidden="1">'3.2 广电关系'!#REF!,'3.2 广电关系'!#REF!</definedName>
    <definedName name="Z_3DE5D807_0923_4D10_BD50_714BAE50D4C9_.wvu.Cols" localSheetId="16" hidden="1">'6. 移动渠道'!#REF!,'6. 移动渠道'!#REF!</definedName>
    <definedName name="Z_3DE5D807_0923_4D10_BD50_714BAE50D4C9_.wvu.Cols" localSheetId="5" hidden="1">损益表!#REF!,损益表!#REF!</definedName>
    <definedName name="Z_3DE5D807_0923_4D10_BD50_714BAE50D4C9_.wvu.Cols" localSheetId="6" hidden="1">'损益表-USD'!#REF!,'损益表-USD'!#REF!</definedName>
    <definedName name="Z_3DE5D807_0923_4D10_BD50_714BAE50D4C9_.wvu.PrintArea" localSheetId="2" hidden="1">四大费用!$B$1:$CE$132</definedName>
    <definedName name="Z_3DE5D807_0923_4D10_BD50_714BAE50D4C9_.wvu.PrintTitles" localSheetId="2" hidden="1">四大费用!$B:$B,四大费用!$2:$4</definedName>
    <definedName name="Z_3DE5D807_0923_4D10_BD50_714BAE50D4C9_.wvu.Rows" localSheetId="26" hidden="1">'15.HC数'!$2:$21</definedName>
    <definedName name="Z_3DE5D807_0923_4D10_BD50_714BAE50D4C9_.wvu.Rows" localSheetId="20" hidden="1">'9.资产折旧'!$37:$40,'9.资产折旧'!$44:$78</definedName>
    <definedName name="Z_5668AB49_19A7_4386_AC1A_D880F698C7D3_.wvu.PrintArea" localSheetId="2" hidden="1">四大费用!$B$1:$CE$132</definedName>
    <definedName name="Z_5668AB49_19A7_4386_AC1A_D880F698C7D3_.wvu.PrintTitles" localSheetId="2" hidden="1">四大费用!$B:$B,四大费用!$2:$4</definedName>
    <definedName name="Z_657CFC33_1559_487C_BAE2_6D7F3F583632_.wvu.PrintArea" localSheetId="2" hidden="1">四大费用!$B$1:$CE$132</definedName>
    <definedName name="Z_657CFC33_1559_487C_BAE2_6D7F3F583632_.wvu.PrintTitles" localSheetId="2" hidden="1">四大费用!$B:$B,四大费用!$2:$4</definedName>
    <definedName name="Z_83BB064B_BC42_4AEE_98FC_D813D0BCE3CF_.wvu.Cols" localSheetId="5" hidden="1">损益表!#REF!,损益表!#REF!</definedName>
    <definedName name="Z_83BB064B_BC42_4AEE_98FC_D813D0BCE3CF_.wvu.Cols" localSheetId="6" hidden="1">'损益表-USD'!#REF!,'损益表-USD'!#REF!</definedName>
    <definedName name="Z_83BB064B_BC42_4AEE_98FC_D813D0BCE3CF_.wvu.PrintArea" localSheetId="2" hidden="1">四大费用!$B$1:$CE$132</definedName>
    <definedName name="Z_83BB064B_BC42_4AEE_98FC_D813D0BCE3CF_.wvu.PrintTitles" localSheetId="2" hidden="1">四大费用!$B:$B,四大费用!$2:$4</definedName>
    <definedName name="Z_83BB064B_BC42_4AEE_98FC_D813D0BCE3CF_.wvu.Rows" localSheetId="2" hidden="1">四大费用!$6:$6</definedName>
    <definedName name="Z_83BB064B_BC42_4AEE_98FC_D813D0BCE3CF_.wvu.Rows" localSheetId="5" hidden="1">损益表!$89:$89</definedName>
    <definedName name="Z_83BB064B_BC42_4AEE_98FC_D813D0BCE3CF_.wvu.Rows" localSheetId="6" hidden="1">'损益表-USD'!$86:$86</definedName>
    <definedName name="Z_B8A42129_8AFC_4C88_A4BF_631F42E72A3A_.wvu.Cols" localSheetId="25" hidden="1">#REF!,#REF!,#REF!,#REF!,#REF!</definedName>
    <definedName name="Z_B8A42129_8AFC_4C88_A4BF_631F42E72A3A_.wvu.Cols" localSheetId="13" hidden="1">#REF!,#REF!,#REF!,#REF!,#REF!</definedName>
    <definedName name="Z_B8A42129_8AFC_4C88_A4BF_631F42E72A3A_.wvu.Cols" localSheetId="16" hidden="1">#REF!,#REF!,#REF!,#REF!,#REF!</definedName>
    <definedName name="Z_B8A42129_8AFC_4C88_A4BF_631F42E72A3A_.wvu.Cols" localSheetId="1" hidden="1">#REF!,#REF!,#REF!,#REF!,#REF!</definedName>
    <definedName name="安全培训总价" localSheetId="25">#REF!</definedName>
    <definedName name="安全培训总价" localSheetId="13">#REF!</definedName>
    <definedName name="安全培训总价" localSheetId="16">#REF!</definedName>
    <definedName name="安全培训总价" localSheetId="1">#REF!</definedName>
    <definedName name="安全培训总价" localSheetId="6">#REF!</definedName>
    <definedName name="餐补" localSheetId="13">'[21]3.5Average Salary'!$D$4</definedName>
    <definedName name="餐补" localSheetId="16">'[21]3.5Average Salary'!$D$4</definedName>
    <definedName name="大家都空间的" localSheetId="25">#REF!</definedName>
    <definedName name="大家都空间的" localSheetId="13">#REF!</definedName>
    <definedName name="大家都空间的" localSheetId="16">#REF!</definedName>
    <definedName name="大家都空间的" localSheetId="1">#REF!</definedName>
    <definedName name="好吧" localSheetId="7">#REF!</definedName>
    <definedName name="计算区" localSheetId="25">#REF!</definedName>
    <definedName name="计算区" localSheetId="13">#REF!</definedName>
    <definedName name="计算区" localSheetId="16">#REF!</definedName>
    <definedName name="试算平衡表" localSheetId="25">#REF!</definedName>
    <definedName name="试算平衡表" localSheetId="13">#REF!</definedName>
    <definedName name="试算平衡表" localSheetId="16">#REF!</definedName>
    <definedName name="未3" localSheetId="25">#REF!</definedName>
    <definedName name="未3" localSheetId="13">#REF!</definedName>
    <definedName name="未3" localSheetId="16">#REF!</definedName>
    <definedName name="准哦" localSheetId="7">#REF!</definedName>
  </definedNames>
  <calcPr calcId="125725"/>
</workbook>
</file>

<file path=xl/calcChain.xml><?xml version="1.0" encoding="utf-8"?>
<calcChain xmlns="http://schemas.openxmlformats.org/spreadsheetml/2006/main">
  <c r="I81" i="68"/>
  <c r="I80"/>
  <c r="I77"/>
  <c r="I76"/>
  <c r="I60"/>
  <c r="I56"/>
  <c r="I40"/>
  <c r="I33"/>
  <c r="B5" i="48"/>
  <c r="C5"/>
  <c r="D5"/>
  <c r="E5"/>
  <c r="B6"/>
  <c r="C6"/>
  <c r="D6"/>
  <c r="E6"/>
  <c r="B7"/>
  <c r="C7"/>
  <c r="D7"/>
  <c r="E7"/>
  <c r="B8"/>
  <c r="C8"/>
  <c r="D8"/>
  <c r="E8"/>
  <c r="B9"/>
  <c r="C9"/>
  <c r="D9"/>
  <c r="E9"/>
  <c r="B10"/>
  <c r="C10"/>
  <c r="D10"/>
  <c r="E10"/>
  <c r="B11"/>
  <c r="C11"/>
  <c r="D11"/>
  <c r="E11"/>
  <c r="B12"/>
  <c r="C12"/>
  <c r="D12"/>
  <c r="E12"/>
  <c r="B13"/>
  <c r="C13"/>
  <c r="D13"/>
  <c r="E13"/>
  <c r="B14"/>
  <c r="C14"/>
  <c r="D14"/>
  <c r="E14"/>
  <c r="B15"/>
  <c r="C15"/>
  <c r="D15"/>
  <c r="E15"/>
  <c r="B16"/>
  <c r="C16"/>
  <c r="D16"/>
  <c r="E16"/>
  <c r="B17"/>
  <c r="C17"/>
  <c r="D17"/>
  <c r="E17"/>
  <c r="B18"/>
  <c r="C18"/>
  <c r="D18"/>
  <c r="E18"/>
  <c r="B19"/>
  <c r="C19"/>
  <c r="D19"/>
  <c r="E19"/>
  <c r="T47" i="22" l="1"/>
  <c r="S47"/>
  <c r="R47"/>
  <c r="Q47"/>
  <c r="P47"/>
  <c r="O47"/>
  <c r="I47"/>
  <c r="H32" i="28"/>
  <c r="U47" i="22" l="1"/>
  <c r="E86" i="32" l="1"/>
  <c r="CU93" i="68" l="1"/>
  <c r="CT93"/>
  <c r="CS93"/>
  <c r="CR93"/>
  <c r="CQ93"/>
  <c r="CT92"/>
  <c r="CS92"/>
  <c r="CR92"/>
  <c r="CQ92"/>
  <c r="CT91"/>
  <c r="CS91"/>
  <c r="CR91"/>
  <c r="CQ91"/>
  <c r="CU90"/>
  <c r="CT90"/>
  <c r="CS90"/>
  <c r="CR90"/>
  <c r="CQ90"/>
  <c r="CU88"/>
  <c r="CT88"/>
  <c r="CS88"/>
  <c r="CR88"/>
  <c r="CQ88"/>
  <c r="CT87"/>
  <c r="CS87"/>
  <c r="CR87"/>
  <c r="CQ87"/>
  <c r="CU86"/>
  <c r="CT86"/>
  <c r="CS86"/>
  <c r="CR86"/>
  <c r="CQ86"/>
  <c r="CU85"/>
  <c r="CT85"/>
  <c r="CS85"/>
  <c r="CR85"/>
  <c r="CQ85"/>
  <c r="CU84"/>
  <c r="CT84"/>
  <c r="CS84"/>
  <c r="CR84"/>
  <c r="CQ84"/>
  <c r="CU83"/>
  <c r="CT83"/>
  <c r="CS83"/>
  <c r="CR83"/>
  <c r="CQ83"/>
  <c r="CU78"/>
  <c r="CT78"/>
  <c r="CS78"/>
  <c r="CR78"/>
  <c r="CU75"/>
  <c r="CT75"/>
  <c r="CS75"/>
  <c r="CR75"/>
  <c r="CQ75"/>
  <c r="CU73"/>
  <c r="CT73"/>
  <c r="CS73"/>
  <c r="CR73"/>
  <c r="CQ73"/>
  <c r="CU72"/>
  <c r="CT72"/>
  <c r="CS72"/>
  <c r="CR72"/>
  <c r="CQ72"/>
  <c r="CU70"/>
  <c r="CT70"/>
  <c r="CS70"/>
  <c r="CR70"/>
  <c r="CQ70"/>
  <c r="CS69"/>
  <c r="CR69"/>
  <c r="CU68"/>
  <c r="CT68"/>
  <c r="CS68"/>
  <c r="CR68"/>
  <c r="CQ68"/>
  <c r="CU66"/>
  <c r="CT66"/>
  <c r="CS66"/>
  <c r="CR66"/>
  <c r="CU65"/>
  <c r="CT65"/>
  <c r="CS65"/>
  <c r="CR65"/>
  <c r="CQ65"/>
  <c r="CU64"/>
  <c r="CT64"/>
  <c r="CS64"/>
  <c r="CR64"/>
  <c r="CQ64"/>
  <c r="CU63"/>
  <c r="CT63"/>
  <c r="CS63"/>
  <c r="CR63"/>
  <c r="CU62"/>
  <c r="CT62"/>
  <c r="CS62"/>
  <c r="CR62"/>
  <c r="CQ62"/>
  <c r="CQ61"/>
  <c r="CU60"/>
  <c r="CT60"/>
  <c r="CS60"/>
  <c r="CR60"/>
  <c r="CU59"/>
  <c r="CT59"/>
  <c r="CS59"/>
  <c r="CR59"/>
  <c r="CU58"/>
  <c r="CT58"/>
  <c r="CS58"/>
  <c r="CR58"/>
  <c r="CU57"/>
  <c r="CT57"/>
  <c r="CS57"/>
  <c r="CR57"/>
  <c r="CQ57"/>
  <c r="CU56"/>
  <c r="CT56"/>
  <c r="CS56"/>
  <c r="CR56"/>
  <c r="CU55"/>
  <c r="CT55"/>
  <c r="CS55"/>
  <c r="CR55"/>
  <c r="CU54"/>
  <c r="CT54"/>
  <c r="CS54"/>
  <c r="CR54"/>
  <c r="CU53"/>
  <c r="CT53"/>
  <c r="CS53"/>
  <c r="CR53"/>
  <c r="CQ53"/>
  <c r="CU52"/>
  <c r="CT52"/>
  <c r="CS52"/>
  <c r="CR52"/>
  <c r="CQ52"/>
  <c r="CU50"/>
  <c r="CT50"/>
  <c r="CS50"/>
  <c r="CR50"/>
  <c r="CQ50"/>
  <c r="CU49"/>
  <c r="CT49"/>
  <c r="CS49"/>
  <c r="CR49"/>
  <c r="CQ49"/>
  <c r="CU48"/>
  <c r="CT48"/>
  <c r="CS48"/>
  <c r="CR48"/>
  <c r="CU47"/>
  <c r="CT47"/>
  <c r="CR47"/>
  <c r="CQ47"/>
  <c r="CU46"/>
  <c r="CT46"/>
  <c r="CS46"/>
  <c r="CQ46"/>
  <c r="CU45"/>
  <c r="CT45"/>
  <c r="CS45"/>
  <c r="CR45"/>
  <c r="CU44"/>
  <c r="CT44"/>
  <c r="CS44"/>
  <c r="CR44"/>
  <c r="CU43"/>
  <c r="CT43"/>
  <c r="CS43"/>
  <c r="CR43"/>
  <c r="CU42"/>
  <c r="CT42"/>
  <c r="CS42"/>
  <c r="CR42"/>
  <c r="CQ42"/>
  <c r="CU41"/>
  <c r="CT41"/>
  <c r="CS41"/>
  <c r="CR41"/>
  <c r="CQ41"/>
  <c r="CU40"/>
  <c r="CT40"/>
  <c r="CS40"/>
  <c r="CR40"/>
  <c r="CU39"/>
  <c r="CT39"/>
  <c r="CS39"/>
  <c r="CR39"/>
  <c r="CQ39"/>
  <c r="CU38"/>
  <c r="CT38"/>
  <c r="CS38"/>
  <c r="CR38"/>
  <c r="CQ38"/>
  <c r="CU37"/>
  <c r="CT37"/>
  <c r="CS37"/>
  <c r="CR37"/>
  <c r="CQ37"/>
  <c r="CU36"/>
  <c r="CS36"/>
  <c r="CR36"/>
  <c r="CQ36"/>
  <c r="CU35"/>
  <c r="CT35"/>
  <c r="CS35"/>
  <c r="CQ35"/>
  <c r="CU34"/>
  <c r="CT34"/>
  <c r="CR34"/>
  <c r="CQ34"/>
  <c r="CU33"/>
  <c r="CT33"/>
  <c r="CS33"/>
  <c r="CR33"/>
  <c r="CU32"/>
  <c r="CT32"/>
  <c r="CS32"/>
  <c r="CR32"/>
  <c r="CQ32"/>
  <c r="CU31"/>
  <c r="CT31"/>
  <c r="CS31"/>
  <c r="CR31"/>
  <c r="CQ31"/>
  <c r="CU29"/>
  <c r="CT29"/>
  <c r="CS29"/>
  <c r="CR29"/>
  <c r="CQ29"/>
  <c r="CT28"/>
  <c r="CS28"/>
  <c r="CR28"/>
  <c r="CQ28"/>
  <c r="CU27"/>
  <c r="CT27"/>
  <c r="CS27"/>
  <c r="CR27"/>
  <c r="CQ27"/>
  <c r="CU26"/>
  <c r="CS26"/>
  <c r="CR26"/>
  <c r="CQ26"/>
  <c r="CU25"/>
  <c r="CT25"/>
  <c r="CS25"/>
  <c r="CR25"/>
  <c r="CQ25"/>
  <c r="CU24"/>
  <c r="CT24"/>
  <c r="CR24"/>
  <c r="CQ24"/>
  <c r="CU23"/>
  <c r="CT23"/>
  <c r="CR23"/>
  <c r="CQ23"/>
  <c r="CU22"/>
  <c r="CT22"/>
  <c r="CS22"/>
  <c r="CR22"/>
  <c r="CQ22"/>
  <c r="CU21"/>
  <c r="CT21"/>
  <c r="CS21"/>
  <c r="CQ21"/>
  <c r="CT20"/>
  <c r="CS20"/>
  <c r="CR20"/>
  <c r="CQ20"/>
  <c r="CU19"/>
  <c r="CT19"/>
  <c r="CS19"/>
  <c r="CR19"/>
  <c r="CQ19"/>
  <c r="CU18"/>
  <c r="CT18"/>
  <c r="CS18"/>
  <c r="CR18"/>
  <c r="CQ18"/>
  <c r="CU17"/>
  <c r="CT17"/>
  <c r="CS17"/>
  <c r="CR17"/>
  <c r="CK18" l="1"/>
  <c r="CL18"/>
  <c r="CM18"/>
  <c r="CN18"/>
  <c r="CO18"/>
  <c r="CK19"/>
  <c r="CL19"/>
  <c r="CM19"/>
  <c r="CN19"/>
  <c r="CO19"/>
  <c r="CK20"/>
  <c r="CL20"/>
  <c r="CM20"/>
  <c r="CN20"/>
  <c r="CK21"/>
  <c r="CM21"/>
  <c r="CN21"/>
  <c r="CO21"/>
  <c r="CK22"/>
  <c r="CL22"/>
  <c r="CM22"/>
  <c r="CN22"/>
  <c r="CO22"/>
  <c r="CK23"/>
  <c r="CL23"/>
  <c r="CN23"/>
  <c r="CO23"/>
  <c r="CK24"/>
  <c r="CL24"/>
  <c r="CN24"/>
  <c r="CO24"/>
  <c r="CK25"/>
  <c r="CL25"/>
  <c r="CM25"/>
  <c r="CN25"/>
  <c r="CO25"/>
  <c r="CK26"/>
  <c r="CL26"/>
  <c r="CM26"/>
  <c r="CO26"/>
  <c r="CK27"/>
  <c r="CL27"/>
  <c r="CM27"/>
  <c r="CN27"/>
  <c r="CO27"/>
  <c r="CK28"/>
  <c r="CL28"/>
  <c r="CM28"/>
  <c r="CN28"/>
  <c r="CK29"/>
  <c r="CL29"/>
  <c r="CM29"/>
  <c r="CN29"/>
  <c r="CO29"/>
  <c r="CK31"/>
  <c r="CL31"/>
  <c r="CM31"/>
  <c r="CN31"/>
  <c r="CO31"/>
  <c r="CK32"/>
  <c r="CL32"/>
  <c r="CM32"/>
  <c r="CN32"/>
  <c r="CO32"/>
  <c r="CL33"/>
  <c r="CM33"/>
  <c r="CN33"/>
  <c r="CO33"/>
  <c r="CK34"/>
  <c r="CL34"/>
  <c r="CN34"/>
  <c r="CO34"/>
  <c r="CK35"/>
  <c r="CM35"/>
  <c r="CN35"/>
  <c r="CO35"/>
  <c r="CK36"/>
  <c r="CL36"/>
  <c r="CM36"/>
  <c r="CO36"/>
  <c r="CK37"/>
  <c r="CL37"/>
  <c r="CM37"/>
  <c r="CN37"/>
  <c r="CO37"/>
  <c r="CK38"/>
  <c r="CL38"/>
  <c r="CM38"/>
  <c r="CN38"/>
  <c r="CO38"/>
  <c r="CK39"/>
  <c r="CL39"/>
  <c r="CM39"/>
  <c r="CN39"/>
  <c r="CO39"/>
  <c r="CL40"/>
  <c r="CM40"/>
  <c r="CN40"/>
  <c r="CO40"/>
  <c r="CK41"/>
  <c r="CL41"/>
  <c r="CM41"/>
  <c r="CN41"/>
  <c r="CO41"/>
  <c r="CK42"/>
  <c r="CL42"/>
  <c r="CM42"/>
  <c r="CN42"/>
  <c r="CO42"/>
  <c r="CL43"/>
  <c r="CM43"/>
  <c r="CN43"/>
  <c r="CO43"/>
  <c r="CL44"/>
  <c r="CM44"/>
  <c r="CN44"/>
  <c r="CO44"/>
  <c r="CL45"/>
  <c r="CM45"/>
  <c r="CN45"/>
  <c r="CO45"/>
  <c r="CK46"/>
  <c r="CM46"/>
  <c r="CN46"/>
  <c r="CO46"/>
  <c r="CK47"/>
  <c r="CL47"/>
  <c r="CN47"/>
  <c r="CO47"/>
  <c r="CL48"/>
  <c r="CM48"/>
  <c r="CN48"/>
  <c r="CO48"/>
  <c r="CK49"/>
  <c r="CL49"/>
  <c r="CM49"/>
  <c r="CN49"/>
  <c r="CO49"/>
  <c r="CK50"/>
  <c r="CL50"/>
  <c r="CM50"/>
  <c r="CN50"/>
  <c r="CO50"/>
  <c r="CK52"/>
  <c r="CL52"/>
  <c r="CM52"/>
  <c r="CN52"/>
  <c r="CO52"/>
  <c r="CK53"/>
  <c r="CL53"/>
  <c r="CM53"/>
  <c r="CN53"/>
  <c r="CO53"/>
  <c r="CL54"/>
  <c r="CM54"/>
  <c r="CN54"/>
  <c r="CO54"/>
  <c r="CL55"/>
  <c r="CM55"/>
  <c r="CN55"/>
  <c r="CO55"/>
  <c r="CL56"/>
  <c r="CM56"/>
  <c r="CN56"/>
  <c r="CO56"/>
  <c r="CK57"/>
  <c r="CL57"/>
  <c r="CM57"/>
  <c r="CN57"/>
  <c r="CO57"/>
  <c r="CL58"/>
  <c r="CM58"/>
  <c r="CN58"/>
  <c r="CO58"/>
  <c r="CL59"/>
  <c r="CM59"/>
  <c r="CN59"/>
  <c r="CO59"/>
  <c r="CL60"/>
  <c r="CM60"/>
  <c r="CN60"/>
  <c r="CO60"/>
  <c r="CK61"/>
  <c r="CK62"/>
  <c r="CL62"/>
  <c r="CM62"/>
  <c r="CN62"/>
  <c r="CO62"/>
  <c r="CL63"/>
  <c r="CM63"/>
  <c r="CN63"/>
  <c r="CO63"/>
  <c r="CK64"/>
  <c r="CL64"/>
  <c r="CM64"/>
  <c r="CN64"/>
  <c r="CO64"/>
  <c r="CK65"/>
  <c r="CL65"/>
  <c r="CM65"/>
  <c r="CN65"/>
  <c r="CO65"/>
  <c r="CL66"/>
  <c r="CM66"/>
  <c r="CN66"/>
  <c r="CO66"/>
  <c r="CK68"/>
  <c r="CL68"/>
  <c r="CM68"/>
  <c r="CN68"/>
  <c r="CO68"/>
  <c r="CL69"/>
  <c r="CM69"/>
  <c r="CK70"/>
  <c r="CL70"/>
  <c r="CM70"/>
  <c r="CN70"/>
  <c r="CO70"/>
  <c r="CK72"/>
  <c r="CL72"/>
  <c r="CM72"/>
  <c r="CN72"/>
  <c r="CO72"/>
  <c r="CK73"/>
  <c r="CL73"/>
  <c r="CM73"/>
  <c r="CN73"/>
  <c r="CO73"/>
  <c r="CK75"/>
  <c r="CL75"/>
  <c r="CM75"/>
  <c r="CN75"/>
  <c r="CO75"/>
  <c r="CL78"/>
  <c r="CM78"/>
  <c r="CN78"/>
  <c r="CO78"/>
  <c r="CK83"/>
  <c r="CL83"/>
  <c r="CM83"/>
  <c r="CN83"/>
  <c r="CO83"/>
  <c r="CK84"/>
  <c r="CL84"/>
  <c r="CM84"/>
  <c r="CN84"/>
  <c r="CO84"/>
  <c r="CK85"/>
  <c r="CL85"/>
  <c r="CM85"/>
  <c r="CN85"/>
  <c r="CO85"/>
  <c r="CK86"/>
  <c r="CL86"/>
  <c r="CM86"/>
  <c r="CN86"/>
  <c r="CO86"/>
  <c r="CK87"/>
  <c r="CL87"/>
  <c r="CM87"/>
  <c r="CN87"/>
  <c r="CK88"/>
  <c r="CL88"/>
  <c r="CM88"/>
  <c r="CN88"/>
  <c r="CO88"/>
  <c r="CL17"/>
  <c r="CM17"/>
  <c r="CN17"/>
  <c r="CO17"/>
  <c r="AD61" l="1"/>
  <c r="AF61"/>
  <c r="CO61" s="1"/>
  <c r="AE61"/>
  <c r="CN61" s="1"/>
  <c r="CS61" l="1"/>
  <c r="CM61"/>
  <c r="W73" i="1"/>
  <c r="AD96" i="68"/>
  <c r="AZ61" l="1"/>
  <c r="AY61"/>
  <c r="AS61"/>
  <c r="AR61"/>
  <c r="G9" i="16" l="1"/>
  <c r="AL61" i="68" l="1"/>
  <c r="CT61" s="1"/>
  <c r="T17" i="22"/>
  <c r="S17"/>
  <c r="R17"/>
  <c r="Q17"/>
  <c r="P17"/>
  <c r="O17"/>
  <c r="I17"/>
  <c r="T16"/>
  <c r="S16"/>
  <c r="R16"/>
  <c r="Q16"/>
  <c r="P16"/>
  <c r="O16"/>
  <c r="I16"/>
  <c r="T26"/>
  <c r="S26"/>
  <c r="R26"/>
  <c r="Q26"/>
  <c r="P26"/>
  <c r="O26"/>
  <c r="I26"/>
  <c r="U17" l="1"/>
  <c r="U16"/>
  <c r="U26"/>
  <c r="B90" i="1" l="1"/>
  <c r="C71" i="68" l="1"/>
  <c r="C20"/>
  <c r="B18" i="1"/>
  <c r="M53" i="24" l="1"/>
  <c r="I56"/>
  <c r="L47" i="68" l="1"/>
  <c r="K47"/>
  <c r="J47"/>
  <c r="I47"/>
  <c r="T72" i="22" l="1"/>
  <c r="S72"/>
  <c r="R72"/>
  <c r="Q72"/>
  <c r="P72"/>
  <c r="O72"/>
  <c r="I72"/>
  <c r="U72" l="1"/>
  <c r="I48"/>
  <c r="F17" i="45" l="1"/>
  <c r="E105" i="1"/>
  <c r="E104"/>
  <c r="T71" i="32" l="1"/>
  <c r="S71"/>
  <c r="R71"/>
  <c r="Q71"/>
  <c r="P71"/>
  <c r="T70"/>
  <c r="S70"/>
  <c r="R70"/>
  <c r="Q70"/>
  <c r="U70" s="1"/>
  <c r="P70"/>
  <c r="T69"/>
  <c r="S69"/>
  <c r="R69"/>
  <c r="Q69"/>
  <c r="P69"/>
  <c r="T68"/>
  <c r="S68"/>
  <c r="R68"/>
  <c r="Q68"/>
  <c r="P68"/>
  <c r="O68"/>
  <c r="O69"/>
  <c r="O70"/>
  <c r="O71"/>
  <c r="U69" l="1"/>
  <c r="U71"/>
  <c r="U68"/>
  <c r="R52" i="29"/>
  <c r="G51"/>
  <c r="Q51"/>
  <c r="P51"/>
  <c r="O51"/>
  <c r="N51"/>
  <c r="M51"/>
  <c r="Q52"/>
  <c r="P52"/>
  <c r="O52"/>
  <c r="N52"/>
  <c r="M52"/>
  <c r="B61"/>
  <c r="G57"/>
  <c r="R57"/>
  <c r="Q57"/>
  <c r="P57"/>
  <c r="O57"/>
  <c r="N57"/>
  <c r="M57"/>
  <c r="G52" l="1"/>
  <c r="S52"/>
  <c r="R51"/>
  <c r="S51" s="1"/>
  <c r="S57"/>
  <c r="G19" i="45"/>
  <c r="O17"/>
  <c r="N17"/>
  <c r="M17"/>
  <c r="L17"/>
  <c r="K17"/>
  <c r="P17" l="1"/>
  <c r="T48" i="22"/>
  <c r="S48"/>
  <c r="R48"/>
  <c r="Q48"/>
  <c r="P48"/>
  <c r="O48"/>
  <c r="U48" l="1"/>
  <c r="R53" i="24" l="1"/>
  <c r="Q53"/>
  <c r="P53"/>
  <c r="O53"/>
  <c r="N53"/>
  <c r="S53" l="1"/>
  <c r="P44" i="29" l="1"/>
  <c r="R44"/>
  <c r="Q44"/>
  <c r="O44"/>
  <c r="N44"/>
  <c r="M44"/>
  <c r="R45"/>
  <c r="Q45"/>
  <c r="P45"/>
  <c r="O45"/>
  <c r="N45"/>
  <c r="M45"/>
  <c r="Q47"/>
  <c r="P47"/>
  <c r="P46"/>
  <c r="R47"/>
  <c r="O47"/>
  <c r="N47"/>
  <c r="M47"/>
  <c r="R46"/>
  <c r="Q46"/>
  <c r="O46"/>
  <c r="N46"/>
  <c r="M46"/>
  <c r="G46"/>
  <c r="O8" i="22"/>
  <c r="O20" i="29"/>
  <c r="Q20"/>
  <c r="P20"/>
  <c r="R20"/>
  <c r="N20"/>
  <c r="M20"/>
  <c r="G21"/>
  <c r="S45" l="1"/>
  <c r="G44"/>
  <c r="S44"/>
  <c r="S47"/>
  <c r="G47"/>
  <c r="S46"/>
  <c r="G45"/>
  <c r="G20"/>
  <c r="S20"/>
  <c r="O24" i="32" l="1"/>
  <c r="O25"/>
  <c r="O26"/>
  <c r="O27"/>
  <c r="O28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72"/>
  <c r="O73"/>
  <c r="O75"/>
  <c r="O76"/>
  <c r="O77"/>
  <c r="O78"/>
  <c r="O79"/>
  <c r="O80"/>
  <c r="O81"/>
  <c r="O82"/>
  <c r="T32" l="1"/>
  <c r="S32"/>
  <c r="R32"/>
  <c r="Q32"/>
  <c r="P32"/>
  <c r="I32"/>
  <c r="U32" l="1"/>
  <c r="R38" i="29" l="1"/>
  <c r="N38"/>
  <c r="M38"/>
  <c r="Q38"/>
  <c r="P38"/>
  <c r="G38"/>
  <c r="O38" l="1"/>
  <c r="S38" s="1"/>
  <c r="D50" i="3" l="1"/>
  <c r="CC93" i="68" l="1"/>
  <c r="CB93"/>
  <c r="CA93"/>
  <c r="BZ93"/>
  <c r="BY93"/>
  <c r="CB92"/>
  <c r="CA92"/>
  <c r="BZ92"/>
  <c r="BY92"/>
  <c r="CB91"/>
  <c r="CA91"/>
  <c r="BZ91"/>
  <c r="BY91"/>
  <c r="CC90"/>
  <c r="CB90"/>
  <c r="CA90"/>
  <c r="BZ90"/>
  <c r="BY90"/>
  <c r="CC88"/>
  <c r="CB88"/>
  <c r="CA88"/>
  <c r="BZ88"/>
  <c r="BY88"/>
  <c r="CB87"/>
  <c r="CA87"/>
  <c r="BZ87"/>
  <c r="BY87"/>
  <c r="CC86"/>
  <c r="CB86"/>
  <c r="CA86"/>
  <c r="BZ86"/>
  <c r="BY86"/>
  <c r="CC85"/>
  <c r="CB85"/>
  <c r="CA85"/>
  <c r="BZ85"/>
  <c r="BY85"/>
  <c r="CC84"/>
  <c r="CB84"/>
  <c r="CA84"/>
  <c r="BZ84"/>
  <c r="BY84"/>
  <c r="CC83"/>
  <c r="CB83"/>
  <c r="CA83"/>
  <c r="BZ83"/>
  <c r="BY83"/>
  <c r="CC78"/>
  <c r="CB78"/>
  <c r="CA78"/>
  <c r="BZ78"/>
  <c r="CC75"/>
  <c r="CB75"/>
  <c r="CA75"/>
  <c r="BZ75"/>
  <c r="BY75"/>
  <c r="CC73"/>
  <c r="CB73"/>
  <c r="CA73"/>
  <c r="BZ73"/>
  <c r="BY73"/>
  <c r="CC72"/>
  <c r="CB72"/>
  <c r="CA72"/>
  <c r="BZ72"/>
  <c r="BY72"/>
  <c r="CC70"/>
  <c r="CB70"/>
  <c r="CA70"/>
  <c r="BZ70"/>
  <c r="BY70"/>
  <c r="CA69"/>
  <c r="BZ69"/>
  <c r="CC68"/>
  <c r="CB68"/>
  <c r="CA68"/>
  <c r="BZ68"/>
  <c r="BY68"/>
  <c r="CC66"/>
  <c r="CB66"/>
  <c r="CA66"/>
  <c r="BZ66"/>
  <c r="CC65"/>
  <c r="CB65"/>
  <c r="CA65"/>
  <c r="BZ65"/>
  <c r="BY65"/>
  <c r="CC64"/>
  <c r="CB64"/>
  <c r="CA64"/>
  <c r="BZ64"/>
  <c r="BY64"/>
  <c r="CC63"/>
  <c r="CB63"/>
  <c r="CA63"/>
  <c r="BZ63"/>
  <c r="CC62"/>
  <c r="CB62"/>
  <c r="CA62"/>
  <c r="BZ62"/>
  <c r="BY62"/>
  <c r="CB61"/>
  <c r="CA61"/>
  <c r="BY61"/>
  <c r="CC60"/>
  <c r="CB60"/>
  <c r="CA60"/>
  <c r="BZ60"/>
  <c r="CC59"/>
  <c r="CB59"/>
  <c r="CA59"/>
  <c r="BZ59"/>
  <c r="CC58"/>
  <c r="CB58"/>
  <c r="CA58"/>
  <c r="BZ58"/>
  <c r="CC57"/>
  <c r="CB57"/>
  <c r="CA57"/>
  <c r="BZ57"/>
  <c r="BY57"/>
  <c r="CC56"/>
  <c r="CB56"/>
  <c r="CA56"/>
  <c r="BZ56"/>
  <c r="CC55"/>
  <c r="CB55"/>
  <c r="CA55"/>
  <c r="BZ55"/>
  <c r="CC54"/>
  <c r="CB54"/>
  <c r="CA54"/>
  <c r="BZ54"/>
  <c r="CC53"/>
  <c r="CB53"/>
  <c r="CA53"/>
  <c r="BZ53"/>
  <c r="BY53"/>
  <c r="CC52"/>
  <c r="CB52"/>
  <c r="CA52"/>
  <c r="BZ52"/>
  <c r="BY52"/>
  <c r="CC50"/>
  <c r="CB50"/>
  <c r="CA50"/>
  <c r="BZ50"/>
  <c r="BY50"/>
  <c r="CC49"/>
  <c r="CB49"/>
  <c r="CA49"/>
  <c r="BZ49"/>
  <c r="BY49"/>
  <c r="CC48"/>
  <c r="CB48"/>
  <c r="CA48"/>
  <c r="BZ48"/>
  <c r="CC47"/>
  <c r="CB47"/>
  <c r="BZ47"/>
  <c r="BY47"/>
  <c r="CC46"/>
  <c r="CB46"/>
  <c r="CA46"/>
  <c r="BY46"/>
  <c r="CC45"/>
  <c r="CB45"/>
  <c r="CA45"/>
  <c r="BZ45"/>
  <c r="CC44"/>
  <c r="CB44"/>
  <c r="CA44"/>
  <c r="BZ44"/>
  <c r="CC43"/>
  <c r="CB43"/>
  <c r="CA43"/>
  <c r="BZ43"/>
  <c r="CC42"/>
  <c r="CB42"/>
  <c r="CA42"/>
  <c r="BZ42"/>
  <c r="BY42"/>
  <c r="CC41"/>
  <c r="CB41"/>
  <c r="CA41"/>
  <c r="BZ41"/>
  <c r="BY41"/>
  <c r="CC40"/>
  <c r="CB40"/>
  <c r="CA40"/>
  <c r="BZ40"/>
  <c r="CC39"/>
  <c r="CB39"/>
  <c r="CA39"/>
  <c r="BZ39"/>
  <c r="BY39"/>
  <c r="CC38"/>
  <c r="CB38"/>
  <c r="CA38"/>
  <c r="BZ38"/>
  <c r="BY38"/>
  <c r="CC37"/>
  <c r="CB37"/>
  <c r="CA37"/>
  <c r="BZ37"/>
  <c r="BY37"/>
  <c r="CC36"/>
  <c r="CA36"/>
  <c r="BZ36"/>
  <c r="BY36"/>
  <c r="CC35"/>
  <c r="CB35"/>
  <c r="CA35"/>
  <c r="BY35"/>
  <c r="CC34"/>
  <c r="CB34"/>
  <c r="BZ34"/>
  <c r="BY34"/>
  <c r="CC33"/>
  <c r="CB33"/>
  <c r="CA33"/>
  <c r="BZ33"/>
  <c r="CC32"/>
  <c r="CB32"/>
  <c r="CA32"/>
  <c r="BZ32"/>
  <c r="BY32"/>
  <c r="CC31"/>
  <c r="CB31"/>
  <c r="CA31"/>
  <c r="BZ31"/>
  <c r="BY31"/>
  <c r="CC29"/>
  <c r="CB29"/>
  <c r="CA29"/>
  <c r="BZ29"/>
  <c r="BY29"/>
  <c r="CB28"/>
  <c r="CA28"/>
  <c r="BZ28"/>
  <c r="BY28"/>
  <c r="CC27"/>
  <c r="CB27"/>
  <c r="CA27"/>
  <c r="BZ27"/>
  <c r="BY27"/>
  <c r="CC26"/>
  <c r="CA26"/>
  <c r="BZ26"/>
  <c r="BY26"/>
  <c r="CC25"/>
  <c r="CB25"/>
  <c r="CA25"/>
  <c r="BZ25"/>
  <c r="BY25"/>
  <c r="CC24"/>
  <c r="CB24"/>
  <c r="BZ24"/>
  <c r="BY24"/>
  <c r="CC23"/>
  <c r="CB23"/>
  <c r="BZ23"/>
  <c r="BY23"/>
  <c r="CC22"/>
  <c r="CB22"/>
  <c r="CA22"/>
  <c r="BZ22"/>
  <c r="BY22"/>
  <c r="CC21"/>
  <c r="CB21"/>
  <c r="CA21"/>
  <c r="BY21"/>
  <c r="CB20"/>
  <c r="CA20"/>
  <c r="BZ20"/>
  <c r="BY20"/>
  <c r="CC19"/>
  <c r="CB19"/>
  <c r="CA19"/>
  <c r="BZ19"/>
  <c r="BY19"/>
  <c r="CC18"/>
  <c r="CB18"/>
  <c r="CA18"/>
  <c r="BZ18"/>
  <c r="BY18"/>
  <c r="CC17"/>
  <c r="CB17"/>
  <c r="CA17"/>
  <c r="BZ17"/>
  <c r="K73" i="22" l="1"/>
  <c r="AK74" i="68" l="1"/>
  <c r="AM74"/>
  <c r="D92"/>
  <c r="AM92" s="1"/>
  <c r="CC92" l="1"/>
  <c r="CU92"/>
  <c r="K10"/>
  <c r="E10" s="1"/>
  <c r="K11" i="1"/>
  <c r="L11" i="68" s="1"/>
  <c r="F11" s="1"/>
  <c r="K10" i="1"/>
  <c r="E10" s="1"/>
  <c r="J11"/>
  <c r="D11" s="1"/>
  <c r="J10"/>
  <c r="D10" s="1"/>
  <c r="I10"/>
  <c r="C10" s="1"/>
  <c r="I11"/>
  <c r="J11" i="68" s="1"/>
  <c r="D11" s="1"/>
  <c r="AI74"/>
  <c r="J10" l="1"/>
  <c r="D10" s="1"/>
  <c r="L10"/>
  <c r="F10" s="1"/>
  <c r="C11" i="1"/>
  <c r="K11" i="68"/>
  <c r="E11" s="1"/>
  <c r="E11" i="1"/>
  <c r="C56" i="24" l="1"/>
  <c r="C19" i="16"/>
  <c r="BT19" i="68" l="1"/>
  <c r="BU19"/>
  <c r="BV19"/>
  <c r="BW19"/>
  <c r="BX19"/>
  <c r="BT20"/>
  <c r="BU20"/>
  <c r="BV20"/>
  <c r="BW20"/>
  <c r="BT21"/>
  <c r="BV21"/>
  <c r="BW21"/>
  <c r="BX21"/>
  <c r="BT22"/>
  <c r="BU22"/>
  <c r="BV22"/>
  <c r="BW22"/>
  <c r="BX22"/>
  <c r="BT23"/>
  <c r="BU23"/>
  <c r="BW23"/>
  <c r="BX23"/>
  <c r="BT24"/>
  <c r="BU24"/>
  <c r="BW24"/>
  <c r="BX24"/>
  <c r="BT25"/>
  <c r="BU25"/>
  <c r="BV25"/>
  <c r="BW25"/>
  <c r="BX25"/>
  <c r="BT26"/>
  <c r="BU26"/>
  <c r="BV26"/>
  <c r="BX26"/>
  <c r="BT27"/>
  <c r="BU27"/>
  <c r="BV27"/>
  <c r="BW27"/>
  <c r="BX27"/>
  <c r="BT28"/>
  <c r="BU28"/>
  <c r="BV28"/>
  <c r="BW28"/>
  <c r="BT32"/>
  <c r="BU32"/>
  <c r="BV32"/>
  <c r="BW32"/>
  <c r="BX32"/>
  <c r="BU33"/>
  <c r="BV33"/>
  <c r="BW33"/>
  <c r="BX33"/>
  <c r="BT34"/>
  <c r="BU34"/>
  <c r="BW34"/>
  <c r="BX34"/>
  <c r="BT35"/>
  <c r="BV35"/>
  <c r="BW35"/>
  <c r="BX35"/>
  <c r="BT36"/>
  <c r="BU36"/>
  <c r="BV36"/>
  <c r="BX36"/>
  <c r="BT37"/>
  <c r="BU37"/>
  <c r="BV37"/>
  <c r="BW37"/>
  <c r="BX37"/>
  <c r="BU40"/>
  <c r="BV40"/>
  <c r="BW40"/>
  <c r="BX40"/>
  <c r="BT41"/>
  <c r="BU41"/>
  <c r="BV41"/>
  <c r="BW41"/>
  <c r="BX41"/>
  <c r="BT42"/>
  <c r="BU42"/>
  <c r="BV42"/>
  <c r="BW42"/>
  <c r="BX42"/>
  <c r="BU43"/>
  <c r="BV43"/>
  <c r="BW43"/>
  <c r="BX43"/>
  <c r="BU44"/>
  <c r="BV44"/>
  <c r="BW44"/>
  <c r="BX44"/>
  <c r="BU45"/>
  <c r="BV45"/>
  <c r="BW45"/>
  <c r="BX45"/>
  <c r="BT46"/>
  <c r="BV46"/>
  <c r="BW46"/>
  <c r="BX46"/>
  <c r="BT47"/>
  <c r="BU47"/>
  <c r="BW47"/>
  <c r="BX47"/>
  <c r="BU48"/>
  <c r="BV48"/>
  <c r="BW48"/>
  <c r="BX48"/>
  <c r="BT49"/>
  <c r="BU49"/>
  <c r="BV49"/>
  <c r="BW49"/>
  <c r="BX49"/>
  <c r="BU54"/>
  <c r="BV54"/>
  <c r="BW54"/>
  <c r="BX54"/>
  <c r="BU55"/>
  <c r="BV55"/>
  <c r="BW55"/>
  <c r="BX55"/>
  <c r="BU56"/>
  <c r="BV56"/>
  <c r="BW56"/>
  <c r="BX56"/>
  <c r="BT57"/>
  <c r="BU57"/>
  <c r="BV57"/>
  <c r="BW57"/>
  <c r="BX57"/>
  <c r="BU58"/>
  <c r="BV58"/>
  <c r="BW58"/>
  <c r="BX58"/>
  <c r="BU59"/>
  <c r="BV59"/>
  <c r="BW59"/>
  <c r="BX59"/>
  <c r="BU60"/>
  <c r="BV60"/>
  <c r="BW60"/>
  <c r="BX60"/>
  <c r="BT61"/>
  <c r="BV61"/>
  <c r="BW61"/>
  <c r="BT62"/>
  <c r="BU62"/>
  <c r="BV62"/>
  <c r="BW62"/>
  <c r="BX62"/>
  <c r="BU63"/>
  <c r="BV63"/>
  <c r="BW63"/>
  <c r="BX63"/>
  <c r="BT64"/>
  <c r="BU64"/>
  <c r="BV64"/>
  <c r="BW64"/>
  <c r="BX64"/>
  <c r="BT65"/>
  <c r="BU65"/>
  <c r="BV65"/>
  <c r="BW65"/>
  <c r="BX65"/>
  <c r="BU66"/>
  <c r="BV66"/>
  <c r="BW66"/>
  <c r="BX66"/>
  <c r="BU69"/>
  <c r="BV69"/>
  <c r="BT70"/>
  <c r="BU70"/>
  <c r="BV70"/>
  <c r="BW70"/>
  <c r="BX70"/>
  <c r="BT72"/>
  <c r="BU72"/>
  <c r="BV72"/>
  <c r="BW72"/>
  <c r="BX72"/>
  <c r="BT73"/>
  <c r="BU73"/>
  <c r="BV73"/>
  <c r="BW73"/>
  <c r="BX73"/>
  <c r="BT74"/>
  <c r="BU74"/>
  <c r="BV74"/>
  <c r="BW74"/>
  <c r="BX74"/>
  <c r="BT75"/>
  <c r="BU75"/>
  <c r="BV75"/>
  <c r="BW75"/>
  <c r="BX75"/>
  <c r="BU78"/>
  <c r="BV78"/>
  <c r="BW78"/>
  <c r="BX78"/>
  <c r="BT84"/>
  <c r="BU84"/>
  <c r="BV84"/>
  <c r="BW84"/>
  <c r="BX84"/>
  <c r="BT85"/>
  <c r="BU85"/>
  <c r="BV85"/>
  <c r="BW85"/>
  <c r="BX85"/>
  <c r="BT86"/>
  <c r="BU86"/>
  <c r="BV86"/>
  <c r="BW86"/>
  <c r="BX86"/>
  <c r="BT87"/>
  <c r="BU87"/>
  <c r="BV87"/>
  <c r="BW87"/>
  <c r="BX87"/>
  <c r="BT91"/>
  <c r="BU91"/>
  <c r="BV91"/>
  <c r="BW91"/>
  <c r="BT92"/>
  <c r="BU92"/>
  <c r="BV92"/>
  <c r="BW92"/>
  <c r="BX92"/>
  <c r="BT93"/>
  <c r="BU93"/>
  <c r="BV93"/>
  <c r="BW93"/>
  <c r="BX93"/>
  <c r="BU17"/>
  <c r="BV17"/>
  <c r="BW17"/>
  <c r="BX17"/>
  <c r="D91" l="1"/>
  <c r="D103" i="37" s="1"/>
  <c r="AM91" i="68" l="1"/>
  <c r="CU91" s="1"/>
  <c r="BX91" l="1"/>
  <c r="CC91"/>
  <c r="H7" i="28"/>
  <c r="R35" i="29"/>
  <c r="N35"/>
  <c r="M35"/>
  <c r="Q35"/>
  <c r="P35"/>
  <c r="G35" l="1"/>
  <c r="O35"/>
  <c r="S35" s="1"/>
  <c r="AE30" i="1" l="1"/>
  <c r="AE44"/>
  <c r="AE59"/>
  <c r="AE67"/>
  <c r="AE70"/>
  <c r="AE74"/>
  <c r="AE77"/>
  <c r="AE97"/>
  <c r="O15" i="22" l="1"/>
  <c r="AC67" i="1" l="1"/>
  <c r="AC59"/>
  <c r="AC44"/>
  <c r="AC30"/>
  <c r="AB69"/>
  <c r="AB53"/>
  <c r="AB31"/>
  <c r="O36" i="22" l="1"/>
  <c r="AB84" i="1"/>
  <c r="AB92" s="1"/>
  <c r="AB98" s="1"/>
  <c r="O30" i="32" l="1"/>
  <c r="I92"/>
  <c r="I91"/>
  <c r="Q92"/>
  <c r="I93" l="1"/>
  <c r="G12" i="29"/>
  <c r="D86" i="32"/>
  <c r="I70" i="22" l="1"/>
  <c r="B17" i="1" l="1"/>
  <c r="R8" i="22"/>
  <c r="R15"/>
  <c r="T19"/>
  <c r="S19"/>
  <c r="R19"/>
  <c r="Q19"/>
  <c r="P19"/>
  <c r="T18"/>
  <c r="S18"/>
  <c r="R18"/>
  <c r="Q18"/>
  <c r="P18"/>
  <c r="T8"/>
  <c r="S8"/>
  <c r="Q8"/>
  <c r="P8"/>
  <c r="T15"/>
  <c r="S15"/>
  <c r="Q15"/>
  <c r="P15"/>
  <c r="I18"/>
  <c r="I19"/>
  <c r="I20"/>
  <c r="I10"/>
  <c r="U18" l="1"/>
  <c r="AC17" i="1"/>
  <c r="U19" i="22"/>
  <c r="I8"/>
  <c r="U8"/>
  <c r="U15"/>
  <c r="I15"/>
  <c r="I40" i="32" l="1"/>
  <c r="T40"/>
  <c r="S40"/>
  <c r="R40"/>
  <c r="Q40"/>
  <c r="P40"/>
  <c r="T39"/>
  <c r="R39"/>
  <c r="Q39"/>
  <c r="P39"/>
  <c r="I39" l="1"/>
  <c r="S39"/>
  <c r="U39" s="1"/>
  <c r="U40"/>
  <c r="BZ33" i="37"/>
  <c r="BZ116" s="1"/>
  <c r="BL69"/>
  <c r="BM69"/>
  <c r="BN69"/>
  <c r="BK69"/>
  <c r="D144"/>
  <c r="D147"/>
  <c r="D148"/>
  <c r="C144"/>
  <c r="C147"/>
  <c r="C148"/>
  <c r="BO69" l="1"/>
  <c r="CD69"/>
  <c r="H11" i="1" l="1"/>
  <c r="I11" i="68" s="1"/>
  <c r="C11" s="1"/>
  <c r="G11" s="1"/>
  <c r="H10" i="1"/>
  <c r="I10" i="68" s="1"/>
  <c r="C10" s="1"/>
  <c r="O22" i="26" l="1"/>
  <c r="N22"/>
  <c r="M22"/>
  <c r="L22"/>
  <c r="K22"/>
  <c r="BM70" i="68"/>
  <c r="BL70"/>
  <c r="BK70"/>
  <c r="BJ70"/>
  <c r="BI70"/>
  <c r="BK69"/>
  <c r="BJ69"/>
  <c r="BM66"/>
  <c r="BL66"/>
  <c r="BK66"/>
  <c r="BJ66"/>
  <c r="BM65"/>
  <c r="BL65"/>
  <c r="BK65"/>
  <c r="BJ65"/>
  <c r="BI65"/>
  <c r="BM64"/>
  <c r="BL64"/>
  <c r="BK64"/>
  <c r="BJ64"/>
  <c r="BI64"/>
  <c r="BM63"/>
  <c r="BL63"/>
  <c r="BK63"/>
  <c r="BJ63"/>
  <c r="BM62"/>
  <c r="BL62"/>
  <c r="BK62"/>
  <c r="BJ62"/>
  <c r="BI62"/>
  <c r="BI61"/>
  <c r="BM60"/>
  <c r="BL60"/>
  <c r="BK60"/>
  <c r="BJ60"/>
  <c r="BM59"/>
  <c r="BL59"/>
  <c r="BK59"/>
  <c r="BJ59"/>
  <c r="BM58"/>
  <c r="BL58"/>
  <c r="BK58"/>
  <c r="BJ58"/>
  <c r="BM57"/>
  <c r="BL57"/>
  <c r="BK57"/>
  <c r="BJ57"/>
  <c r="BI57"/>
  <c r="BM56"/>
  <c r="BL56"/>
  <c r="BK56"/>
  <c r="BJ56"/>
  <c r="BM55"/>
  <c r="BL55"/>
  <c r="BK55"/>
  <c r="BJ55"/>
  <c r="BM54"/>
  <c r="BL54"/>
  <c r="BK54"/>
  <c r="BJ54"/>
  <c r="BM50"/>
  <c r="BL50"/>
  <c r="BK50"/>
  <c r="BJ50"/>
  <c r="BI50"/>
  <c r="BM49"/>
  <c r="BL49"/>
  <c r="BK49"/>
  <c r="BJ49"/>
  <c r="BI49"/>
  <c r="BM48"/>
  <c r="BL48"/>
  <c r="BK48"/>
  <c r="BJ48"/>
  <c r="BM47"/>
  <c r="BL47"/>
  <c r="BJ47"/>
  <c r="BI47"/>
  <c r="BM46"/>
  <c r="BL46"/>
  <c r="BK46"/>
  <c r="BI46"/>
  <c r="BM45"/>
  <c r="BL45"/>
  <c r="BK45"/>
  <c r="BJ45"/>
  <c r="BM44"/>
  <c r="BL44"/>
  <c r="BK44"/>
  <c r="BJ44"/>
  <c r="BM43"/>
  <c r="BL43"/>
  <c r="BK43"/>
  <c r="BJ43"/>
  <c r="BM42"/>
  <c r="BL42"/>
  <c r="BK42"/>
  <c r="BJ42"/>
  <c r="BI42"/>
  <c r="BM41"/>
  <c r="BL41"/>
  <c r="BK41"/>
  <c r="BJ41"/>
  <c r="BI41"/>
  <c r="BM40"/>
  <c r="BL40"/>
  <c r="BK40"/>
  <c r="BJ40"/>
  <c r="BM36"/>
  <c r="BK36"/>
  <c r="BJ36"/>
  <c r="BI36"/>
  <c r="BM35"/>
  <c r="BL35"/>
  <c r="BK35"/>
  <c r="BI35"/>
  <c r="BM34"/>
  <c r="BL34"/>
  <c r="BJ34"/>
  <c r="BI34"/>
  <c r="BM33"/>
  <c r="BL33"/>
  <c r="BK33"/>
  <c r="BJ33"/>
  <c r="BM29"/>
  <c r="BL29"/>
  <c r="BK29"/>
  <c r="BJ29"/>
  <c r="BI29"/>
  <c r="BL28"/>
  <c r="BK28"/>
  <c r="BJ28"/>
  <c r="BI28"/>
  <c r="BM27"/>
  <c r="BL27"/>
  <c r="BK27"/>
  <c r="BJ27"/>
  <c r="BI27"/>
  <c r="BM26"/>
  <c r="BK26"/>
  <c r="BJ26"/>
  <c r="BI26"/>
  <c r="BM25"/>
  <c r="BL25"/>
  <c r="BK25"/>
  <c r="BJ25"/>
  <c r="BI25"/>
  <c r="BM24"/>
  <c r="BL24"/>
  <c r="BJ24"/>
  <c r="BI24"/>
  <c r="BM23"/>
  <c r="BL23"/>
  <c r="BJ23"/>
  <c r="BI23"/>
  <c r="BM22"/>
  <c r="BL22"/>
  <c r="BK22"/>
  <c r="BJ22"/>
  <c r="BI22"/>
  <c r="BM21"/>
  <c r="BL21"/>
  <c r="BK21"/>
  <c r="BI21"/>
  <c r="BL20"/>
  <c r="BK20"/>
  <c r="BJ20"/>
  <c r="BI20"/>
  <c r="BM17"/>
  <c r="BL17"/>
  <c r="BK17"/>
  <c r="BJ17"/>
  <c r="P22" i="26" l="1"/>
  <c r="L29" l="1"/>
  <c r="X63" i="1"/>
  <c r="W63"/>
  <c r="V63"/>
  <c r="BM61" i="68"/>
  <c r="BL61"/>
  <c r="BK61"/>
  <c r="AC61"/>
  <c r="BJ61" l="1"/>
  <c r="CL61"/>
  <c r="AC67"/>
  <c r="BJ67" l="1"/>
  <c r="CL67"/>
  <c r="T14" i="22"/>
  <c r="S14"/>
  <c r="R14"/>
  <c r="Q14"/>
  <c r="P14"/>
  <c r="O14"/>
  <c r="T13"/>
  <c r="S13"/>
  <c r="R13"/>
  <c r="Q13"/>
  <c r="P13"/>
  <c r="O13"/>
  <c r="I14"/>
  <c r="I13"/>
  <c r="U14" l="1"/>
  <c r="U13"/>
  <c r="E63" i="45" l="1"/>
  <c r="AE80" i="47"/>
  <c r="AD80"/>
  <c r="AC80"/>
  <c r="AB80"/>
  <c r="AA80"/>
  <c r="Z80"/>
  <c r="Y80"/>
  <c r="X80"/>
  <c r="W80"/>
  <c r="V80"/>
  <c r="U80"/>
  <c r="T80"/>
  <c r="S80"/>
  <c r="R80"/>
  <c r="Q80"/>
  <c r="K80"/>
  <c r="J80"/>
  <c r="I80"/>
  <c r="H80"/>
  <c r="G80"/>
  <c r="D80"/>
  <c r="C80"/>
  <c r="O79"/>
  <c r="O80" s="1"/>
  <c r="N79"/>
  <c r="N80" s="1"/>
  <c r="M79"/>
  <c r="AG79" s="1"/>
  <c r="L79"/>
  <c r="E79"/>
  <c r="F79" s="1"/>
  <c r="F80" s="1"/>
  <c r="K77"/>
  <c r="J77"/>
  <c r="I77"/>
  <c r="H77"/>
  <c r="G77"/>
  <c r="D77"/>
  <c r="C77"/>
  <c r="AE75"/>
  <c r="AD75"/>
  <c r="AC75"/>
  <c r="AB75"/>
  <c r="U75"/>
  <c r="T75"/>
  <c r="S75"/>
  <c r="R75"/>
  <c r="O75"/>
  <c r="Z75" s="1"/>
  <c r="N75"/>
  <c r="Y75" s="1"/>
  <c r="M75"/>
  <c r="L75"/>
  <c r="E75"/>
  <c r="F75" s="1"/>
  <c r="AE74"/>
  <c r="AD74"/>
  <c r="AC74"/>
  <c r="AB74"/>
  <c r="U74"/>
  <c r="T74"/>
  <c r="S74"/>
  <c r="R74"/>
  <c r="O74"/>
  <c r="Z74" s="1"/>
  <c r="N74"/>
  <c r="Y74" s="1"/>
  <c r="M74"/>
  <c r="X74" s="1"/>
  <c r="L74"/>
  <c r="E74"/>
  <c r="F74" s="1"/>
  <c r="AE73"/>
  <c r="AD73"/>
  <c r="AC73"/>
  <c r="AB73"/>
  <c r="U73"/>
  <c r="T73"/>
  <c r="S73"/>
  <c r="R73"/>
  <c r="O73"/>
  <c r="N73"/>
  <c r="Y73" s="1"/>
  <c r="M73"/>
  <c r="X73" s="1"/>
  <c r="L73"/>
  <c r="W73" s="1"/>
  <c r="E73"/>
  <c r="F73" s="1"/>
  <c r="AE72"/>
  <c r="AD72"/>
  <c r="AC72"/>
  <c r="AB72"/>
  <c r="U72"/>
  <c r="T72"/>
  <c r="S72"/>
  <c r="R72"/>
  <c r="O72"/>
  <c r="N72"/>
  <c r="M72"/>
  <c r="L72"/>
  <c r="E72"/>
  <c r="F72" s="1"/>
  <c r="AE71"/>
  <c r="AD71"/>
  <c r="AC71"/>
  <c r="AB71"/>
  <c r="U71"/>
  <c r="T71"/>
  <c r="S71"/>
  <c r="R71"/>
  <c r="O71"/>
  <c r="Z71" s="1"/>
  <c r="N71"/>
  <c r="Y71" s="1"/>
  <c r="M71"/>
  <c r="X71" s="1"/>
  <c r="L71"/>
  <c r="E71"/>
  <c r="F71" s="1"/>
  <c r="AE70"/>
  <c r="AD70"/>
  <c r="AC70"/>
  <c r="AB70"/>
  <c r="U70"/>
  <c r="T70"/>
  <c r="S70"/>
  <c r="R70"/>
  <c r="O70"/>
  <c r="N70"/>
  <c r="Y70" s="1"/>
  <c r="M70"/>
  <c r="X70" s="1"/>
  <c r="L70"/>
  <c r="W70" s="1"/>
  <c r="E70"/>
  <c r="F70" s="1"/>
  <c r="T69"/>
  <c r="K69"/>
  <c r="J69"/>
  <c r="I69"/>
  <c r="H69"/>
  <c r="G69"/>
  <c r="D69"/>
  <c r="C69"/>
  <c r="AE67"/>
  <c r="AE69" s="1"/>
  <c r="AD67"/>
  <c r="AD69" s="1"/>
  <c r="AC67"/>
  <c r="AC69" s="1"/>
  <c r="AB67"/>
  <c r="AB69" s="1"/>
  <c r="U67"/>
  <c r="U69" s="1"/>
  <c r="T67"/>
  <c r="S67"/>
  <c r="S69" s="1"/>
  <c r="R67"/>
  <c r="O67"/>
  <c r="Z67" s="1"/>
  <c r="Z69" s="1"/>
  <c r="N67"/>
  <c r="M67"/>
  <c r="X67" s="1"/>
  <c r="X69" s="1"/>
  <c r="L67"/>
  <c r="L69" s="1"/>
  <c r="E67"/>
  <c r="M66"/>
  <c r="K66"/>
  <c r="J66"/>
  <c r="I66"/>
  <c r="H66"/>
  <c r="G66"/>
  <c r="D66"/>
  <c r="C66"/>
  <c r="AE64"/>
  <c r="AE66" s="1"/>
  <c r="AD64"/>
  <c r="AD66" s="1"/>
  <c r="AC64"/>
  <c r="AC66" s="1"/>
  <c r="AB64"/>
  <c r="AB66" s="1"/>
  <c r="U64"/>
  <c r="U66" s="1"/>
  <c r="T64"/>
  <c r="T66" s="1"/>
  <c r="S64"/>
  <c r="S66" s="1"/>
  <c r="R64"/>
  <c r="O64"/>
  <c r="N64"/>
  <c r="Y64" s="1"/>
  <c r="Y66" s="1"/>
  <c r="M64"/>
  <c r="L64"/>
  <c r="L66" s="1"/>
  <c r="F64"/>
  <c r="F66" s="1"/>
  <c r="E64"/>
  <c r="E66" s="1"/>
  <c r="N63"/>
  <c r="K63"/>
  <c r="J63"/>
  <c r="I63"/>
  <c r="H63"/>
  <c r="G63"/>
  <c r="D63"/>
  <c r="C63"/>
  <c r="AE61"/>
  <c r="AE63" s="1"/>
  <c r="AD61"/>
  <c r="AD63" s="1"/>
  <c r="AC61"/>
  <c r="AC63" s="1"/>
  <c r="AB61"/>
  <c r="U61"/>
  <c r="U63" s="1"/>
  <c r="T61"/>
  <c r="T63" s="1"/>
  <c r="S61"/>
  <c r="S63" s="1"/>
  <c r="R61"/>
  <c r="R63" s="1"/>
  <c r="O61"/>
  <c r="Z61" s="1"/>
  <c r="Z63" s="1"/>
  <c r="N61"/>
  <c r="M61"/>
  <c r="X61" s="1"/>
  <c r="X63" s="1"/>
  <c r="L61"/>
  <c r="F61"/>
  <c r="F63" s="1"/>
  <c r="E61"/>
  <c r="E63" s="1"/>
  <c r="K60"/>
  <c r="J60"/>
  <c r="I60"/>
  <c r="H60"/>
  <c r="G60"/>
  <c r="D60"/>
  <c r="C60"/>
  <c r="AE59"/>
  <c r="AD59"/>
  <c r="AC59"/>
  <c r="AB59"/>
  <c r="U59"/>
  <c r="T59"/>
  <c r="S59"/>
  <c r="R59"/>
  <c r="O59"/>
  <c r="N59"/>
  <c r="Y59" s="1"/>
  <c r="M59"/>
  <c r="X59" s="1"/>
  <c r="L59"/>
  <c r="W59" s="1"/>
  <c r="E59"/>
  <c r="F59" s="1"/>
  <c r="AE58"/>
  <c r="AD58"/>
  <c r="AC58"/>
  <c r="AB58"/>
  <c r="U58"/>
  <c r="T58"/>
  <c r="S58"/>
  <c r="R58"/>
  <c r="O58"/>
  <c r="Z58" s="1"/>
  <c r="N58"/>
  <c r="M58"/>
  <c r="L58"/>
  <c r="W58" s="1"/>
  <c r="F58"/>
  <c r="E58"/>
  <c r="AE57"/>
  <c r="AD57"/>
  <c r="AC57"/>
  <c r="AB57"/>
  <c r="U57"/>
  <c r="T57"/>
  <c r="S57"/>
  <c r="S60" s="1"/>
  <c r="R57"/>
  <c r="O57"/>
  <c r="Z57" s="1"/>
  <c r="N57"/>
  <c r="Y57" s="1"/>
  <c r="M57"/>
  <c r="L57"/>
  <c r="L60" s="1"/>
  <c r="F57"/>
  <c r="E57"/>
  <c r="AD56"/>
  <c r="K56"/>
  <c r="J56"/>
  <c r="I56"/>
  <c r="H56"/>
  <c r="G56"/>
  <c r="D56"/>
  <c r="C56"/>
  <c r="AE54"/>
  <c r="AD54"/>
  <c r="AC54"/>
  <c r="AB54"/>
  <c r="U54"/>
  <c r="T54"/>
  <c r="S54"/>
  <c r="R54"/>
  <c r="O54"/>
  <c r="Z54" s="1"/>
  <c r="N54"/>
  <c r="M54"/>
  <c r="X54" s="1"/>
  <c r="L54"/>
  <c r="W54" s="1"/>
  <c r="F54"/>
  <c r="E54"/>
  <c r="AE53"/>
  <c r="AD53"/>
  <c r="AC53"/>
  <c r="AB53"/>
  <c r="U53"/>
  <c r="T53"/>
  <c r="S53"/>
  <c r="R53"/>
  <c r="O53"/>
  <c r="Z53" s="1"/>
  <c r="N53"/>
  <c r="Y53" s="1"/>
  <c r="M53"/>
  <c r="L53"/>
  <c r="F53"/>
  <c r="E53"/>
  <c r="AE52"/>
  <c r="AD52"/>
  <c r="AC52"/>
  <c r="AB52"/>
  <c r="Z52"/>
  <c r="Z56" s="1"/>
  <c r="U52"/>
  <c r="T52"/>
  <c r="S52"/>
  <c r="R52"/>
  <c r="Q52" s="1"/>
  <c r="O52"/>
  <c r="N52"/>
  <c r="Y52" s="1"/>
  <c r="M52"/>
  <c r="X52" s="1"/>
  <c r="L52"/>
  <c r="E52"/>
  <c r="K51"/>
  <c r="J51"/>
  <c r="I51"/>
  <c r="H51"/>
  <c r="G51"/>
  <c r="D51"/>
  <c r="C51"/>
  <c r="AE50"/>
  <c r="AD50"/>
  <c r="AC50"/>
  <c r="AB50"/>
  <c r="U50"/>
  <c r="T50"/>
  <c r="S50"/>
  <c r="R50"/>
  <c r="O50"/>
  <c r="Z50" s="1"/>
  <c r="N50"/>
  <c r="Y50" s="1"/>
  <c r="M50"/>
  <c r="L50"/>
  <c r="E50"/>
  <c r="F50" s="1"/>
  <c r="AE49"/>
  <c r="AE51" s="1"/>
  <c r="AD49"/>
  <c r="AC49"/>
  <c r="AB49"/>
  <c r="U49"/>
  <c r="U51" s="1"/>
  <c r="T49"/>
  <c r="S49"/>
  <c r="R49"/>
  <c r="O49"/>
  <c r="Z49" s="1"/>
  <c r="N49"/>
  <c r="M49"/>
  <c r="X49" s="1"/>
  <c r="L49"/>
  <c r="E49"/>
  <c r="F49" s="1"/>
  <c r="K48"/>
  <c r="J48"/>
  <c r="I48"/>
  <c r="H48"/>
  <c r="G48"/>
  <c r="D48"/>
  <c r="C48"/>
  <c r="E47"/>
  <c r="F47" s="1"/>
  <c r="AE46"/>
  <c r="AD46"/>
  <c r="AC46"/>
  <c r="AB46"/>
  <c r="AA46" s="1"/>
  <c r="U46"/>
  <c r="T46"/>
  <c r="S46"/>
  <c r="R46"/>
  <c r="Q46" s="1"/>
  <c r="O46"/>
  <c r="Z46" s="1"/>
  <c r="N46"/>
  <c r="Y46" s="1"/>
  <c r="M46"/>
  <c r="L46"/>
  <c r="W46" s="1"/>
  <c r="E46"/>
  <c r="F46" s="1"/>
  <c r="AE45"/>
  <c r="AD45"/>
  <c r="AC45"/>
  <c r="AB45"/>
  <c r="U45"/>
  <c r="T45"/>
  <c r="S45"/>
  <c r="R45"/>
  <c r="O45"/>
  <c r="Z45" s="1"/>
  <c r="N45"/>
  <c r="M45"/>
  <c r="X45" s="1"/>
  <c r="L45"/>
  <c r="F45"/>
  <c r="E45"/>
  <c r="AE44"/>
  <c r="AD44"/>
  <c r="AC44"/>
  <c r="AB44"/>
  <c r="U44"/>
  <c r="T44"/>
  <c r="S44"/>
  <c r="R44"/>
  <c r="O44"/>
  <c r="Z44" s="1"/>
  <c r="N44"/>
  <c r="Y44" s="1"/>
  <c r="M44"/>
  <c r="L44"/>
  <c r="F44"/>
  <c r="E44"/>
  <c r="AE43"/>
  <c r="AD43"/>
  <c r="AC43"/>
  <c r="AB43"/>
  <c r="U43"/>
  <c r="T43"/>
  <c r="S43"/>
  <c r="R43"/>
  <c r="O43"/>
  <c r="Z43" s="1"/>
  <c r="N43"/>
  <c r="Y43" s="1"/>
  <c r="M43"/>
  <c r="X43" s="1"/>
  <c r="L43"/>
  <c r="E43"/>
  <c r="F43" s="1"/>
  <c r="AE42"/>
  <c r="AD42"/>
  <c r="AC42"/>
  <c r="AB42"/>
  <c r="Y42"/>
  <c r="U42"/>
  <c r="T42"/>
  <c r="S42"/>
  <c r="R42"/>
  <c r="R48" s="1"/>
  <c r="O42"/>
  <c r="Z42" s="1"/>
  <c r="N42"/>
  <c r="M42"/>
  <c r="L42"/>
  <c r="W42" s="1"/>
  <c r="E42"/>
  <c r="F42" s="1"/>
  <c r="K41"/>
  <c r="J41"/>
  <c r="I41"/>
  <c r="H41"/>
  <c r="G41"/>
  <c r="C41"/>
  <c r="AE40"/>
  <c r="AD40"/>
  <c r="AC40"/>
  <c r="AB40"/>
  <c r="U40"/>
  <c r="T40"/>
  <c r="S40"/>
  <c r="R40"/>
  <c r="O40"/>
  <c r="Z40" s="1"/>
  <c r="N40"/>
  <c r="M40"/>
  <c r="X40" s="1"/>
  <c r="L40"/>
  <c r="W40" s="1"/>
  <c r="E40"/>
  <c r="F40" s="1"/>
  <c r="AE39"/>
  <c r="AD39"/>
  <c r="AC39"/>
  <c r="AB39"/>
  <c r="U39"/>
  <c r="T39"/>
  <c r="S39"/>
  <c r="R39"/>
  <c r="Q39" s="1"/>
  <c r="O39"/>
  <c r="Z39" s="1"/>
  <c r="N39"/>
  <c r="M39"/>
  <c r="X39" s="1"/>
  <c r="AG39" s="1"/>
  <c r="L39"/>
  <c r="W39" s="1"/>
  <c r="E39"/>
  <c r="F39" s="1"/>
  <c r="AB38"/>
  <c r="T38"/>
  <c r="S38"/>
  <c r="L38"/>
  <c r="W38" s="1"/>
  <c r="F38"/>
  <c r="E38"/>
  <c r="D38"/>
  <c r="AD38" s="1"/>
  <c r="E37"/>
  <c r="D37"/>
  <c r="AD37" s="1"/>
  <c r="T36"/>
  <c r="K36"/>
  <c r="K78" s="1"/>
  <c r="K81" s="1"/>
  <c r="J36"/>
  <c r="I36"/>
  <c r="H36"/>
  <c r="G36"/>
  <c r="G78" s="1"/>
  <c r="G81" s="1"/>
  <c r="D36"/>
  <c r="C36"/>
  <c r="AE35"/>
  <c r="AD35"/>
  <c r="AC35"/>
  <c r="AB35"/>
  <c r="Q35"/>
  <c r="O35"/>
  <c r="N35"/>
  <c r="Y35" s="1"/>
  <c r="M35"/>
  <c r="X35" s="1"/>
  <c r="L35"/>
  <c r="W35" s="1"/>
  <c r="E35"/>
  <c r="F35" s="1"/>
  <c r="AE34"/>
  <c r="AD34"/>
  <c r="AC34"/>
  <c r="AB34"/>
  <c r="U34"/>
  <c r="T34"/>
  <c r="S34"/>
  <c r="S36" s="1"/>
  <c r="R34"/>
  <c r="R36" s="1"/>
  <c r="O34"/>
  <c r="N34"/>
  <c r="Y34" s="1"/>
  <c r="M34"/>
  <c r="X34" s="1"/>
  <c r="L34"/>
  <c r="W34" s="1"/>
  <c r="E34"/>
  <c r="F34" s="1"/>
  <c r="AE33"/>
  <c r="AD33"/>
  <c r="AC33"/>
  <c r="AB33"/>
  <c r="Q33"/>
  <c r="O33"/>
  <c r="Z33" s="1"/>
  <c r="N33"/>
  <c r="M33"/>
  <c r="X33" s="1"/>
  <c r="L33"/>
  <c r="F33"/>
  <c r="E33"/>
  <c r="AE32"/>
  <c r="AD32"/>
  <c r="AC32"/>
  <c r="AB32"/>
  <c r="W32"/>
  <c r="Q32"/>
  <c r="O32"/>
  <c r="N32"/>
  <c r="Y32" s="1"/>
  <c r="M32"/>
  <c r="X32" s="1"/>
  <c r="L32"/>
  <c r="E32"/>
  <c r="F32" s="1"/>
  <c r="AE31"/>
  <c r="AD31"/>
  <c r="AC31"/>
  <c r="AB31"/>
  <c r="Q31"/>
  <c r="O31"/>
  <c r="Z31" s="1"/>
  <c r="N31"/>
  <c r="Y31" s="1"/>
  <c r="M31"/>
  <c r="X31" s="1"/>
  <c r="L31"/>
  <c r="E31"/>
  <c r="F31" s="1"/>
  <c r="AE30"/>
  <c r="AD30"/>
  <c r="AC30"/>
  <c r="AB30"/>
  <c r="Q30"/>
  <c r="O30"/>
  <c r="N30"/>
  <c r="Y30" s="1"/>
  <c r="M30"/>
  <c r="L30"/>
  <c r="E30"/>
  <c r="U77" l="1"/>
  <c r="L36"/>
  <c r="AG34"/>
  <c r="U48"/>
  <c r="AA44"/>
  <c r="P45"/>
  <c r="T51"/>
  <c r="AD51"/>
  <c r="O56"/>
  <c r="AC77"/>
  <c r="AA75"/>
  <c r="AD41"/>
  <c r="T48"/>
  <c r="T78" s="1"/>
  <c r="T81" s="1"/>
  <c r="AC48"/>
  <c r="S51"/>
  <c r="AC51"/>
  <c r="Q50"/>
  <c r="AA50"/>
  <c r="T56"/>
  <c r="AC56"/>
  <c r="AI53"/>
  <c r="U60"/>
  <c r="AE60"/>
  <c r="Q59"/>
  <c r="O69"/>
  <c r="M80"/>
  <c r="AG80"/>
  <c r="Q40"/>
  <c r="M48"/>
  <c r="Q44"/>
  <c r="AB51"/>
  <c r="M51"/>
  <c r="AA54"/>
  <c r="AD60"/>
  <c r="AA58"/>
  <c r="R77"/>
  <c r="AE77"/>
  <c r="AE37"/>
  <c r="W45"/>
  <c r="AF45" s="1"/>
  <c r="W50"/>
  <c r="AF50" s="1"/>
  <c r="Q73"/>
  <c r="AG32"/>
  <c r="AF35"/>
  <c r="AA35"/>
  <c r="L37"/>
  <c r="L41" s="1"/>
  <c r="AB37"/>
  <c r="AB41" s="1"/>
  <c r="AF39"/>
  <c r="AA40"/>
  <c r="D41"/>
  <c r="D78" s="1"/>
  <c r="D81" s="1"/>
  <c r="Q42"/>
  <c r="W43"/>
  <c r="AF43" s="1"/>
  <c r="AA45"/>
  <c r="AI45"/>
  <c r="U56"/>
  <c r="W53"/>
  <c r="AF53" s="1"/>
  <c r="R56"/>
  <c r="Q57"/>
  <c r="W57"/>
  <c r="W60" s="1"/>
  <c r="X58"/>
  <c r="V58" s="1"/>
  <c r="AH59"/>
  <c r="AA59"/>
  <c r="AG59"/>
  <c r="O60"/>
  <c r="Q70"/>
  <c r="Q71"/>
  <c r="Q74"/>
  <c r="AI79"/>
  <c r="AG33"/>
  <c r="V43"/>
  <c r="W44"/>
  <c r="AF44" s="1"/>
  <c r="AG54"/>
  <c r="AA57"/>
  <c r="AA60" s="1"/>
  <c r="AG61"/>
  <c r="AG63" s="1"/>
  <c r="Z30"/>
  <c r="AI30" s="1"/>
  <c r="C78"/>
  <c r="C81" s="1"/>
  <c r="F37"/>
  <c r="F41" s="1"/>
  <c r="T37"/>
  <c r="T41" s="1"/>
  <c r="Q43"/>
  <c r="AH45"/>
  <c r="Y45"/>
  <c r="F60"/>
  <c r="AC60"/>
  <c r="AA64"/>
  <c r="AA66" s="1"/>
  <c r="AI67"/>
  <c r="AI69" s="1"/>
  <c r="T77"/>
  <c r="P72"/>
  <c r="W72"/>
  <c r="AF72" s="1"/>
  <c r="AA73"/>
  <c r="Q75"/>
  <c r="W75"/>
  <c r="AF75" s="1"/>
  <c r="AH79"/>
  <c r="E80"/>
  <c r="O37"/>
  <c r="Z37" s="1"/>
  <c r="Y48"/>
  <c r="L48"/>
  <c r="W49"/>
  <c r="W51" s="1"/>
  <c r="AA53"/>
  <c r="AA32"/>
  <c r="W31"/>
  <c r="V31" s="1"/>
  <c r="O36"/>
  <c r="AH33"/>
  <c r="Y33"/>
  <c r="AE36"/>
  <c r="Q34"/>
  <c r="Z34"/>
  <c r="AI34" s="1"/>
  <c r="Z35"/>
  <c r="V35" s="1"/>
  <c r="H78"/>
  <c r="H81" s="1"/>
  <c r="E41"/>
  <c r="S37"/>
  <c r="S41" s="1"/>
  <c r="O38"/>
  <c r="Z38" s="1"/>
  <c r="AE38"/>
  <c r="Y39"/>
  <c r="AH39" s="1"/>
  <c r="AE48"/>
  <c r="AH43"/>
  <c r="X44"/>
  <c r="AG44" s="1"/>
  <c r="Q45"/>
  <c r="L51"/>
  <c r="AB56"/>
  <c r="E60"/>
  <c r="M63"/>
  <c r="Q64"/>
  <c r="Q66" s="1"/>
  <c r="W64"/>
  <c r="AF64" s="1"/>
  <c r="AF66" s="1"/>
  <c r="N77"/>
  <c r="S77"/>
  <c r="AA70"/>
  <c r="AG70"/>
  <c r="AA71"/>
  <c r="AA30"/>
  <c r="AA42"/>
  <c r="AB48"/>
  <c r="L80"/>
  <c r="AF79"/>
  <c r="W30"/>
  <c r="Q49"/>
  <c r="R51"/>
  <c r="O66"/>
  <c r="Z64"/>
  <c r="Z66" s="1"/>
  <c r="N69"/>
  <c r="Y67"/>
  <c r="Y69" s="1"/>
  <c r="Y36"/>
  <c r="U36"/>
  <c r="AB63"/>
  <c r="AA61"/>
  <c r="AA63" s="1"/>
  <c r="Z72"/>
  <c r="AI72" s="1"/>
  <c r="AA33"/>
  <c r="AB36"/>
  <c r="AG40"/>
  <c r="AF42"/>
  <c r="AF46"/>
  <c r="AH52"/>
  <c r="P61"/>
  <c r="P63" s="1"/>
  <c r="AH71"/>
  <c r="P79"/>
  <c r="AI31"/>
  <c r="AH34"/>
  <c r="AG35"/>
  <c r="P42"/>
  <c r="Z48"/>
  <c r="AI43"/>
  <c r="AI44"/>
  <c r="AG45"/>
  <c r="P46"/>
  <c r="AA49"/>
  <c r="AA51" s="1"/>
  <c r="AI50"/>
  <c r="S56"/>
  <c r="AE56"/>
  <c r="Q53"/>
  <c r="Q58"/>
  <c r="Q60" s="1"/>
  <c r="AF58"/>
  <c r="AH67"/>
  <c r="AH69" s="1"/>
  <c r="Q72"/>
  <c r="Q77" s="1"/>
  <c r="M77"/>
  <c r="AD36"/>
  <c r="AD78" s="1"/>
  <c r="AD81" s="1"/>
  <c r="AA31"/>
  <c r="AH31"/>
  <c r="AI33"/>
  <c r="AA34"/>
  <c r="AF34"/>
  <c r="P39"/>
  <c r="AI40"/>
  <c r="Y40"/>
  <c r="AH40" s="1"/>
  <c r="F48"/>
  <c r="O48"/>
  <c r="S48"/>
  <c r="AD48"/>
  <c r="AA43"/>
  <c r="AH44"/>
  <c r="AI46"/>
  <c r="E48"/>
  <c r="F51"/>
  <c r="O51"/>
  <c r="E51"/>
  <c r="L56"/>
  <c r="Q54"/>
  <c r="AF54"/>
  <c r="J78"/>
  <c r="J81" s="1"/>
  <c r="T60"/>
  <c r="AB60"/>
  <c r="AI57"/>
  <c r="AD77"/>
  <c r="AI74"/>
  <c r="AI75"/>
  <c r="M36"/>
  <c r="Q36"/>
  <c r="L63"/>
  <c r="W61"/>
  <c r="E69"/>
  <c r="F67"/>
  <c r="F69" s="1"/>
  <c r="AC36"/>
  <c r="N51"/>
  <c r="Y49"/>
  <c r="Y51" s="1"/>
  <c r="E56"/>
  <c r="F52"/>
  <c r="F56" s="1"/>
  <c r="R69"/>
  <c r="Q67"/>
  <c r="Q69" s="1"/>
  <c r="AH35"/>
  <c r="P54"/>
  <c r="N56"/>
  <c r="P30"/>
  <c r="AH32"/>
  <c r="P33"/>
  <c r="AA39"/>
  <c r="AF40"/>
  <c r="N36"/>
  <c r="X30"/>
  <c r="AG31"/>
  <c r="AF32"/>
  <c r="Z32"/>
  <c r="W33"/>
  <c r="V34"/>
  <c r="P34"/>
  <c r="I78"/>
  <c r="I81" s="1"/>
  <c r="Z41"/>
  <c r="W37"/>
  <c r="AI39"/>
  <c r="N48"/>
  <c r="X42"/>
  <c r="AG42" s="1"/>
  <c r="AG43"/>
  <c r="AH46"/>
  <c r="X46"/>
  <c r="AG46" s="1"/>
  <c r="Z51"/>
  <c r="M60"/>
  <c r="P58"/>
  <c r="F77"/>
  <c r="O77"/>
  <c r="AI71"/>
  <c r="AH72"/>
  <c r="AH73"/>
  <c r="AG73"/>
  <c r="AA74"/>
  <c r="AH74"/>
  <c r="E77"/>
  <c r="AG49"/>
  <c r="AG52"/>
  <c r="AH53"/>
  <c r="AI54"/>
  <c r="R60"/>
  <c r="AI61"/>
  <c r="AI63" s="1"/>
  <c r="AH64"/>
  <c r="AH66" s="1"/>
  <c r="AG67"/>
  <c r="AG69" s="1"/>
  <c r="AF70"/>
  <c r="L77"/>
  <c r="AB77"/>
  <c r="AH30"/>
  <c r="P32"/>
  <c r="E36"/>
  <c r="M37"/>
  <c r="U37"/>
  <c r="AC37"/>
  <c r="M38"/>
  <c r="U38"/>
  <c r="AI38" s="1"/>
  <c r="AC38"/>
  <c r="AA38" s="1"/>
  <c r="AH42"/>
  <c r="P44"/>
  <c r="AI49"/>
  <c r="AI51" s="1"/>
  <c r="P50"/>
  <c r="X50"/>
  <c r="X51" s="1"/>
  <c r="W52"/>
  <c r="AF52" s="1"/>
  <c r="AA52"/>
  <c r="AI52"/>
  <c r="P53"/>
  <c r="X53"/>
  <c r="Y54"/>
  <c r="V54" s="1"/>
  <c r="P57"/>
  <c r="X57"/>
  <c r="Y58"/>
  <c r="AH58" s="1"/>
  <c r="Z59"/>
  <c r="AI59" s="1"/>
  <c r="Q61"/>
  <c r="Q63" s="1"/>
  <c r="Y61"/>
  <c r="Y63" s="1"/>
  <c r="O63"/>
  <c r="P64"/>
  <c r="P66" s="1"/>
  <c r="X64"/>
  <c r="X66" s="1"/>
  <c r="N66"/>
  <c r="R66"/>
  <c r="W67"/>
  <c r="AF67" s="1"/>
  <c r="AA67"/>
  <c r="AA69" s="1"/>
  <c r="M69"/>
  <c r="Z70"/>
  <c r="V70" s="1"/>
  <c r="AH70"/>
  <c r="W71"/>
  <c r="V71" s="1"/>
  <c r="X72"/>
  <c r="Z73"/>
  <c r="AI73" s="1"/>
  <c r="W74"/>
  <c r="V74" s="1"/>
  <c r="P75"/>
  <c r="X75"/>
  <c r="AG75" s="1"/>
  <c r="AH50"/>
  <c r="M56"/>
  <c r="AH57"/>
  <c r="AI58"/>
  <c r="P59"/>
  <c r="AF59"/>
  <c r="N60"/>
  <c r="P70"/>
  <c r="AG71"/>
  <c r="P73"/>
  <c r="AF73"/>
  <c r="AG74"/>
  <c r="AH75"/>
  <c r="F30"/>
  <c r="P31"/>
  <c r="P35"/>
  <c r="N37"/>
  <c r="R37"/>
  <c r="N38"/>
  <c r="R38"/>
  <c r="P40"/>
  <c r="AI42"/>
  <c r="P43"/>
  <c r="P49"/>
  <c r="P52"/>
  <c r="P67"/>
  <c r="P69" s="1"/>
  <c r="AI70"/>
  <c r="P71"/>
  <c r="Y72"/>
  <c r="Y77" s="1"/>
  <c r="P74"/>
  <c r="AF80" l="1"/>
  <c r="AH80"/>
  <c r="AH48"/>
  <c r="AJ45"/>
  <c r="AG58"/>
  <c r="AJ58" s="1"/>
  <c r="AI56"/>
  <c r="AI35"/>
  <c r="AJ35" s="1"/>
  <c r="P51"/>
  <c r="X60"/>
  <c r="AC41"/>
  <c r="AC78"/>
  <c r="AC81" s="1"/>
  <c r="V59"/>
  <c r="Y60"/>
  <c r="AH54"/>
  <c r="V73"/>
  <c r="Y56"/>
  <c r="Q51"/>
  <c r="AI80"/>
  <c r="AJ44"/>
  <c r="Q38"/>
  <c r="V53"/>
  <c r="AA77"/>
  <c r="V33"/>
  <c r="W66"/>
  <c r="AI64"/>
  <c r="AI66" s="1"/>
  <c r="Q56"/>
  <c r="V46"/>
  <c r="AB78"/>
  <c r="AB81" s="1"/>
  <c r="AJ43"/>
  <c r="Z36"/>
  <c r="O41"/>
  <c r="O78" s="1"/>
  <c r="O81" s="1"/>
  <c r="V39"/>
  <c r="V45"/>
  <c r="V57"/>
  <c r="V60" s="1"/>
  <c r="Q48"/>
  <c r="AF31"/>
  <c r="AJ31" s="1"/>
  <c r="AF71"/>
  <c r="AJ75"/>
  <c r="AA56"/>
  <c r="P37"/>
  <c r="AJ39"/>
  <c r="AG57"/>
  <c r="AG60" s="1"/>
  <c r="AA37"/>
  <c r="AA41" s="1"/>
  <c r="L78"/>
  <c r="L81" s="1"/>
  <c r="Z60"/>
  <c r="W48"/>
  <c r="V44"/>
  <c r="AE41"/>
  <c r="AE78" s="1"/>
  <c r="AE81" s="1"/>
  <c r="W77"/>
  <c r="V42"/>
  <c r="V48" s="1"/>
  <c r="V72"/>
  <c r="AF57"/>
  <c r="E78"/>
  <c r="E81" s="1"/>
  <c r="AG50"/>
  <c r="AJ50" s="1"/>
  <c r="S78"/>
  <c r="S81" s="1"/>
  <c r="AF74"/>
  <c r="AF49"/>
  <c r="AF51" s="1"/>
  <c r="AF56"/>
  <c r="AJ52"/>
  <c r="X38"/>
  <c r="X36"/>
  <c r="AA36"/>
  <c r="N41"/>
  <c r="N78" s="1"/>
  <c r="N81" s="1"/>
  <c r="Y37"/>
  <c r="AF48"/>
  <c r="AJ42"/>
  <c r="R41"/>
  <c r="R78" s="1"/>
  <c r="R81" s="1"/>
  <c r="Q37"/>
  <c r="Q41" s="1"/>
  <c r="F36"/>
  <c r="F78" s="1"/>
  <c r="F81" s="1"/>
  <c r="W69"/>
  <c r="V67"/>
  <c r="V69" s="1"/>
  <c r="U41"/>
  <c r="U78" s="1"/>
  <c r="U81" s="1"/>
  <c r="AI37"/>
  <c r="AI41" s="1"/>
  <c r="AH36"/>
  <c r="P36"/>
  <c r="V61"/>
  <c r="V63" s="1"/>
  <c r="W63"/>
  <c r="AJ79"/>
  <c r="AJ80" s="1"/>
  <c r="P80"/>
  <c r="V30"/>
  <c r="W36"/>
  <c r="AF30"/>
  <c r="AF38"/>
  <c r="V75"/>
  <c r="V32"/>
  <c r="AI77"/>
  <c r="AG30"/>
  <c r="AI32"/>
  <c r="AJ32" s="1"/>
  <c r="AJ71"/>
  <c r="AJ74"/>
  <c r="X77"/>
  <c r="AH56"/>
  <c r="AH49"/>
  <c r="AH51" s="1"/>
  <c r="AF33"/>
  <c r="AJ33" s="1"/>
  <c r="AI48"/>
  <c r="AJ59"/>
  <c r="AH77"/>
  <c r="P60"/>
  <c r="V50"/>
  <c r="X48"/>
  <c r="AJ40"/>
  <c r="V64"/>
  <c r="V66" s="1"/>
  <c r="AH61"/>
  <c r="AH63" s="1"/>
  <c r="AJ54"/>
  <c r="AF37"/>
  <c r="AJ34"/>
  <c r="X56"/>
  <c r="P48"/>
  <c r="AG53"/>
  <c r="AJ53" s="1"/>
  <c r="AJ46"/>
  <c r="AA48"/>
  <c r="V40"/>
  <c r="AF60"/>
  <c r="W56"/>
  <c r="V52"/>
  <c r="V56" s="1"/>
  <c r="AJ67"/>
  <c r="AJ69" s="1"/>
  <c r="AF69"/>
  <c r="M41"/>
  <c r="M78" s="1"/>
  <c r="M81" s="1"/>
  <c r="X37"/>
  <c r="AH38"/>
  <c r="Y38"/>
  <c r="AF77"/>
  <c r="AJ70"/>
  <c r="W41"/>
  <c r="P77"/>
  <c r="P56"/>
  <c r="Z77"/>
  <c r="AJ73"/>
  <c r="AH60"/>
  <c r="AG51"/>
  <c r="AG64"/>
  <c r="AG48"/>
  <c r="AG72"/>
  <c r="AJ72" s="1"/>
  <c r="AI60"/>
  <c r="P38"/>
  <c r="P41" s="1"/>
  <c r="V49"/>
  <c r="V51" s="1"/>
  <c r="AI36"/>
  <c r="AF61"/>
  <c r="AI78" l="1"/>
  <c r="AI81" s="1"/>
  <c r="V77"/>
  <c r="V38"/>
  <c r="W78"/>
  <c r="W81" s="1"/>
  <c r="AA78"/>
  <c r="AA81" s="1"/>
  <c r="AG56"/>
  <c r="P78"/>
  <c r="P81" s="1"/>
  <c r="X41"/>
  <c r="Q78"/>
  <c r="Q81" s="1"/>
  <c r="Z78"/>
  <c r="Z81" s="1"/>
  <c r="AJ57"/>
  <c r="AJ60" s="1"/>
  <c r="AF63"/>
  <c r="AJ61"/>
  <c r="AJ63" s="1"/>
  <c r="AG66"/>
  <c r="AJ64"/>
  <c r="AJ66" s="1"/>
  <c r="AJ77"/>
  <c r="AJ49"/>
  <c r="AJ51" s="1"/>
  <c r="AG37"/>
  <c r="Y41"/>
  <c r="Y78" s="1"/>
  <c r="Y81" s="1"/>
  <c r="AG38"/>
  <c r="AJ38" s="1"/>
  <c r="AF41"/>
  <c r="AF36"/>
  <c r="AJ30"/>
  <c r="AG36"/>
  <c r="V36"/>
  <c r="AJ56"/>
  <c r="V37"/>
  <c r="AJ48"/>
  <c r="X78"/>
  <c r="X81" s="1"/>
  <c r="AG77"/>
  <c r="AH37"/>
  <c r="AJ37" s="1"/>
  <c r="V41" l="1"/>
  <c r="V78" s="1"/>
  <c r="V81" s="1"/>
  <c r="AF78"/>
  <c r="AF81" s="1"/>
  <c r="AG41"/>
  <c r="AG78"/>
  <c r="AG81" s="1"/>
  <c r="AJ36"/>
  <c r="AH41"/>
  <c r="AJ41"/>
  <c r="AH78" l="1"/>
  <c r="AH81" s="1"/>
  <c r="AJ78"/>
  <c r="AJ81" s="1"/>
  <c r="D108" l="1"/>
  <c r="D111" s="1"/>
  <c r="E108"/>
  <c r="E111" s="1"/>
  <c r="F108"/>
  <c r="G108"/>
  <c r="H108"/>
  <c r="I108"/>
  <c r="J108"/>
  <c r="K108"/>
  <c r="L108"/>
  <c r="M108"/>
  <c r="C108"/>
  <c r="C111" s="1"/>
  <c r="O29" i="32" l="1"/>
  <c r="Q37" i="29"/>
  <c r="P37"/>
  <c r="O37"/>
  <c r="R37"/>
  <c r="G37" l="1"/>
  <c r="S37"/>
  <c r="G51" i="24" l="1"/>
  <c r="M51"/>
  <c r="R51"/>
  <c r="Q51"/>
  <c r="P51"/>
  <c r="O51"/>
  <c r="N51"/>
  <c r="O44" i="26"/>
  <c r="N44"/>
  <c r="M44"/>
  <c r="L44"/>
  <c r="K44"/>
  <c r="K11"/>
  <c r="M26" i="45"/>
  <c r="L26"/>
  <c r="T66" i="32"/>
  <c r="R66"/>
  <c r="Q37"/>
  <c r="T84"/>
  <c r="S84"/>
  <c r="I31"/>
  <c r="T31"/>
  <c r="S31"/>
  <c r="R31"/>
  <c r="Q31"/>
  <c r="P31"/>
  <c r="Q81"/>
  <c r="S77"/>
  <c r="R77"/>
  <c r="Q77"/>
  <c r="T57"/>
  <c r="R62"/>
  <c r="K23" i="45"/>
  <c r="K24"/>
  <c r="K25"/>
  <c r="K27"/>
  <c r="K28"/>
  <c r="K29"/>
  <c r="K30"/>
  <c r="K31"/>
  <c r="K32"/>
  <c r="K13"/>
  <c r="K14"/>
  <c r="K15"/>
  <c r="K16"/>
  <c r="K12"/>
  <c r="K5"/>
  <c r="K6"/>
  <c r="K7"/>
  <c r="K8"/>
  <c r="K9"/>
  <c r="K4"/>
  <c r="F66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37"/>
  <c r="F23"/>
  <c r="F24"/>
  <c r="F25"/>
  <c r="F26"/>
  <c r="F27"/>
  <c r="F28"/>
  <c r="F29"/>
  <c r="F30"/>
  <c r="F31"/>
  <c r="F32"/>
  <c r="F22"/>
  <c r="F13"/>
  <c r="F14"/>
  <c r="F15"/>
  <c r="F16"/>
  <c r="F12"/>
  <c r="F5"/>
  <c r="F6"/>
  <c r="F7"/>
  <c r="F8"/>
  <c r="F9"/>
  <c r="O66"/>
  <c r="N66"/>
  <c r="M66"/>
  <c r="L66"/>
  <c r="L38"/>
  <c r="M38"/>
  <c r="N38"/>
  <c r="O38"/>
  <c r="L39"/>
  <c r="M39"/>
  <c r="N39"/>
  <c r="O39"/>
  <c r="L40"/>
  <c r="M40"/>
  <c r="N40"/>
  <c r="O40"/>
  <c r="L41"/>
  <c r="M41"/>
  <c r="N41"/>
  <c r="O41"/>
  <c r="L42"/>
  <c r="M42"/>
  <c r="N42"/>
  <c r="P42" s="1"/>
  <c r="O42"/>
  <c r="L43"/>
  <c r="M43"/>
  <c r="N43"/>
  <c r="O43"/>
  <c r="L44"/>
  <c r="M44"/>
  <c r="N44"/>
  <c r="O44"/>
  <c r="L45"/>
  <c r="M45"/>
  <c r="N45"/>
  <c r="O45"/>
  <c r="L46"/>
  <c r="M46"/>
  <c r="N46"/>
  <c r="O46"/>
  <c r="L47"/>
  <c r="M47"/>
  <c r="N47"/>
  <c r="O47"/>
  <c r="L48"/>
  <c r="M48"/>
  <c r="N48"/>
  <c r="O48"/>
  <c r="L49"/>
  <c r="M49"/>
  <c r="N49"/>
  <c r="O49"/>
  <c r="L50"/>
  <c r="M50"/>
  <c r="N50"/>
  <c r="O50"/>
  <c r="L51"/>
  <c r="M51"/>
  <c r="N51"/>
  <c r="O51"/>
  <c r="L52"/>
  <c r="M52"/>
  <c r="N52"/>
  <c r="O52"/>
  <c r="L53"/>
  <c r="M53"/>
  <c r="N53"/>
  <c r="O53"/>
  <c r="L54"/>
  <c r="M54"/>
  <c r="N54"/>
  <c r="O54"/>
  <c r="L55"/>
  <c r="M55"/>
  <c r="N55"/>
  <c r="O55"/>
  <c r="L56"/>
  <c r="M56"/>
  <c r="N56"/>
  <c r="O56"/>
  <c r="L57"/>
  <c r="M57"/>
  <c r="N57"/>
  <c r="O57"/>
  <c r="L58"/>
  <c r="M58"/>
  <c r="N58"/>
  <c r="O58"/>
  <c r="L59"/>
  <c r="M59"/>
  <c r="N59"/>
  <c r="O59"/>
  <c r="L60"/>
  <c r="M60"/>
  <c r="N60"/>
  <c r="P60" s="1"/>
  <c r="O60"/>
  <c r="L61"/>
  <c r="M61"/>
  <c r="N61"/>
  <c r="O61"/>
  <c r="L62"/>
  <c r="M62"/>
  <c r="N62"/>
  <c r="P62" s="1"/>
  <c r="O62"/>
  <c r="O37"/>
  <c r="N37"/>
  <c r="M37"/>
  <c r="L37"/>
  <c r="L23"/>
  <c r="M23"/>
  <c r="N23"/>
  <c r="O23"/>
  <c r="L24"/>
  <c r="M24"/>
  <c r="N24"/>
  <c r="O24"/>
  <c r="L25"/>
  <c r="M25"/>
  <c r="N25"/>
  <c r="O25"/>
  <c r="N26"/>
  <c r="O26"/>
  <c r="L27"/>
  <c r="M27"/>
  <c r="N27"/>
  <c r="O27"/>
  <c r="L28"/>
  <c r="M28"/>
  <c r="N28"/>
  <c r="O28"/>
  <c r="L29"/>
  <c r="M29"/>
  <c r="N29"/>
  <c r="O29"/>
  <c r="L30"/>
  <c r="M30"/>
  <c r="N30"/>
  <c r="O30"/>
  <c r="L31"/>
  <c r="M31"/>
  <c r="N31"/>
  <c r="O31"/>
  <c r="L32"/>
  <c r="M32"/>
  <c r="N32"/>
  <c r="O32"/>
  <c r="O22"/>
  <c r="N22"/>
  <c r="M22"/>
  <c r="L22"/>
  <c r="L13"/>
  <c r="M13"/>
  <c r="N13"/>
  <c r="O13"/>
  <c r="L14"/>
  <c r="M14"/>
  <c r="P14" s="1"/>
  <c r="N14"/>
  <c r="O14"/>
  <c r="L15"/>
  <c r="M15"/>
  <c r="N15"/>
  <c r="O15"/>
  <c r="L16"/>
  <c r="M16"/>
  <c r="N16"/>
  <c r="O16"/>
  <c r="L5"/>
  <c r="M5"/>
  <c r="N5"/>
  <c r="O5"/>
  <c r="L6"/>
  <c r="M6"/>
  <c r="N6"/>
  <c r="O6"/>
  <c r="L7"/>
  <c r="M7"/>
  <c r="N7"/>
  <c r="O7"/>
  <c r="L8"/>
  <c r="M8"/>
  <c r="N8"/>
  <c r="O8"/>
  <c r="L9"/>
  <c r="M9"/>
  <c r="N9"/>
  <c r="O9"/>
  <c r="K36" i="28"/>
  <c r="K37"/>
  <c r="K38"/>
  <c r="K35"/>
  <c r="K14"/>
  <c r="K15"/>
  <c r="K16"/>
  <c r="K17"/>
  <c r="K18"/>
  <c r="K19"/>
  <c r="K20"/>
  <c r="K21"/>
  <c r="K22"/>
  <c r="K23"/>
  <c r="K24"/>
  <c r="K25"/>
  <c r="K26"/>
  <c r="K27"/>
  <c r="K28"/>
  <c r="K29"/>
  <c r="K30"/>
  <c r="K13"/>
  <c r="L36"/>
  <c r="M36"/>
  <c r="N36"/>
  <c r="O36"/>
  <c r="L37"/>
  <c r="M37"/>
  <c r="N37"/>
  <c r="O37"/>
  <c r="L38"/>
  <c r="M38"/>
  <c r="N38"/>
  <c r="O38"/>
  <c r="O35"/>
  <c r="N35"/>
  <c r="M35"/>
  <c r="L35"/>
  <c r="L14"/>
  <c r="M14"/>
  <c r="N14"/>
  <c r="O14"/>
  <c r="L15"/>
  <c r="M15"/>
  <c r="N15"/>
  <c r="O15"/>
  <c r="L16"/>
  <c r="M16"/>
  <c r="N16"/>
  <c r="O16"/>
  <c r="L17"/>
  <c r="M17"/>
  <c r="N17"/>
  <c r="O17"/>
  <c r="L18"/>
  <c r="M18"/>
  <c r="N18"/>
  <c r="O18"/>
  <c r="L19"/>
  <c r="M19"/>
  <c r="N19"/>
  <c r="O19"/>
  <c r="L20"/>
  <c r="M20"/>
  <c r="N20"/>
  <c r="O20"/>
  <c r="L21"/>
  <c r="M21"/>
  <c r="N21"/>
  <c r="O21"/>
  <c r="L22"/>
  <c r="M22"/>
  <c r="N22"/>
  <c r="O22"/>
  <c r="L23"/>
  <c r="M23"/>
  <c r="N23"/>
  <c r="P23" s="1"/>
  <c r="O23"/>
  <c r="L24"/>
  <c r="M24"/>
  <c r="P24" s="1"/>
  <c r="N24"/>
  <c r="O24"/>
  <c r="L25"/>
  <c r="M25"/>
  <c r="N25"/>
  <c r="O25"/>
  <c r="L26"/>
  <c r="M26"/>
  <c r="N26"/>
  <c r="O26"/>
  <c r="L27"/>
  <c r="M27"/>
  <c r="N27"/>
  <c r="O27"/>
  <c r="L28"/>
  <c r="M28"/>
  <c r="N28"/>
  <c r="O28"/>
  <c r="L29"/>
  <c r="M29"/>
  <c r="N29"/>
  <c r="O29"/>
  <c r="P29"/>
  <c r="L30"/>
  <c r="M30"/>
  <c r="N30"/>
  <c r="O30"/>
  <c r="L5"/>
  <c r="L6"/>
  <c r="O51" i="26"/>
  <c r="N51"/>
  <c r="M51"/>
  <c r="L51"/>
  <c r="L46"/>
  <c r="L37"/>
  <c r="M37"/>
  <c r="N37"/>
  <c r="O37"/>
  <c r="L38"/>
  <c r="M38"/>
  <c r="N38"/>
  <c r="O38"/>
  <c r="P38" s="1"/>
  <c r="L39"/>
  <c r="M39"/>
  <c r="N39"/>
  <c r="O39"/>
  <c r="L40"/>
  <c r="M40"/>
  <c r="N40"/>
  <c r="O40"/>
  <c r="L41"/>
  <c r="M41"/>
  <c r="N41"/>
  <c r="O41"/>
  <c r="L42"/>
  <c r="M42"/>
  <c r="N42"/>
  <c r="O42"/>
  <c r="L43"/>
  <c r="M43"/>
  <c r="N43"/>
  <c r="O43"/>
  <c r="L45"/>
  <c r="M45"/>
  <c r="N45"/>
  <c r="O45"/>
  <c r="M46"/>
  <c r="P46" s="1"/>
  <c r="N46"/>
  <c r="O46"/>
  <c r="O36"/>
  <c r="N36"/>
  <c r="M36"/>
  <c r="L36"/>
  <c r="O33"/>
  <c r="N33"/>
  <c r="M33"/>
  <c r="L33"/>
  <c r="O32"/>
  <c r="N32"/>
  <c r="M32"/>
  <c r="L32"/>
  <c r="O29"/>
  <c r="N29"/>
  <c r="M29"/>
  <c r="O23"/>
  <c r="N23"/>
  <c r="M23"/>
  <c r="L23"/>
  <c r="O20"/>
  <c r="N20"/>
  <c r="M20"/>
  <c r="L20"/>
  <c r="O19"/>
  <c r="N19"/>
  <c r="M19"/>
  <c r="L19"/>
  <c r="O18"/>
  <c r="N18"/>
  <c r="M18"/>
  <c r="L18"/>
  <c r="O17"/>
  <c r="N17"/>
  <c r="M17"/>
  <c r="L17"/>
  <c r="O14"/>
  <c r="N14"/>
  <c r="M14"/>
  <c r="L14"/>
  <c r="O13"/>
  <c r="N13"/>
  <c r="M13"/>
  <c r="L13"/>
  <c r="O12"/>
  <c r="N12"/>
  <c r="M12"/>
  <c r="L12"/>
  <c r="O11"/>
  <c r="N11"/>
  <c r="M11"/>
  <c r="O8"/>
  <c r="N8"/>
  <c r="M8"/>
  <c r="L8"/>
  <c r="K46"/>
  <c r="K45"/>
  <c r="K43"/>
  <c r="K42"/>
  <c r="K41"/>
  <c r="K40"/>
  <c r="K39"/>
  <c r="K38"/>
  <c r="K37"/>
  <c r="K36"/>
  <c r="K33"/>
  <c r="K32"/>
  <c r="K29"/>
  <c r="K23"/>
  <c r="K20"/>
  <c r="K19"/>
  <c r="K18"/>
  <c r="K17"/>
  <c r="K14"/>
  <c r="K13"/>
  <c r="K12"/>
  <c r="F46"/>
  <c r="F45"/>
  <c r="F43"/>
  <c r="F42"/>
  <c r="F41"/>
  <c r="F40"/>
  <c r="F39"/>
  <c r="F38"/>
  <c r="F37"/>
  <c r="F36"/>
  <c r="F33"/>
  <c r="F32"/>
  <c r="F29"/>
  <c r="F23"/>
  <c r="F20"/>
  <c r="F19"/>
  <c r="F18"/>
  <c r="F17"/>
  <c r="F14"/>
  <c r="F13"/>
  <c r="F12"/>
  <c r="F11"/>
  <c r="F8"/>
  <c r="F7"/>
  <c r="S81" i="32"/>
  <c r="R81"/>
  <c r="T62"/>
  <c r="T33"/>
  <c r="S33"/>
  <c r="R33"/>
  <c r="Q66"/>
  <c r="S62"/>
  <c r="Q62"/>
  <c r="Q33"/>
  <c r="I82"/>
  <c r="I80"/>
  <c r="I77"/>
  <c r="I67"/>
  <c r="I72"/>
  <c r="I47"/>
  <c r="I48"/>
  <c r="I49"/>
  <c r="I50"/>
  <c r="I51"/>
  <c r="I52"/>
  <c r="I53"/>
  <c r="I54"/>
  <c r="I55"/>
  <c r="I56"/>
  <c r="I57"/>
  <c r="I58"/>
  <c r="I59"/>
  <c r="I60"/>
  <c r="I61"/>
  <c r="I63"/>
  <c r="I46"/>
  <c r="I37"/>
  <c r="I42"/>
  <c r="I41"/>
  <c r="I38"/>
  <c r="I36"/>
  <c r="I34"/>
  <c r="I30"/>
  <c r="I29"/>
  <c r="I28"/>
  <c r="I27"/>
  <c r="I26"/>
  <c r="I25"/>
  <c r="I24"/>
  <c r="I23"/>
  <c r="I22"/>
  <c r="I7"/>
  <c r="I8"/>
  <c r="I9"/>
  <c r="I10"/>
  <c r="I11"/>
  <c r="I12"/>
  <c r="I13"/>
  <c r="I14"/>
  <c r="I15"/>
  <c r="I16"/>
  <c r="Q67"/>
  <c r="R67"/>
  <c r="S67"/>
  <c r="T67"/>
  <c r="Q72"/>
  <c r="R72"/>
  <c r="S72"/>
  <c r="T72"/>
  <c r="Q73"/>
  <c r="R73"/>
  <c r="S73"/>
  <c r="Q74"/>
  <c r="R74"/>
  <c r="Q75"/>
  <c r="R75"/>
  <c r="S75"/>
  <c r="T75"/>
  <c r="Q76"/>
  <c r="R76"/>
  <c r="S76"/>
  <c r="T76"/>
  <c r="T77"/>
  <c r="Q78"/>
  <c r="R78"/>
  <c r="R79"/>
  <c r="Q80"/>
  <c r="R80"/>
  <c r="S80"/>
  <c r="T80"/>
  <c r="T81"/>
  <c r="Q82"/>
  <c r="R82"/>
  <c r="S82"/>
  <c r="T82"/>
  <c r="Q83"/>
  <c r="R83"/>
  <c r="S83"/>
  <c r="T83"/>
  <c r="Q84"/>
  <c r="S66"/>
  <c r="T63"/>
  <c r="S63"/>
  <c r="R63"/>
  <c r="Q63"/>
  <c r="T61"/>
  <c r="S61"/>
  <c r="R61"/>
  <c r="Q61"/>
  <c r="T60"/>
  <c r="S60"/>
  <c r="R60"/>
  <c r="Q60"/>
  <c r="T59"/>
  <c r="S59"/>
  <c r="R59"/>
  <c r="Q59"/>
  <c r="T58"/>
  <c r="S58"/>
  <c r="R58"/>
  <c r="Q58"/>
  <c r="S57"/>
  <c r="R57"/>
  <c r="Q57"/>
  <c r="T56"/>
  <c r="S56"/>
  <c r="R56"/>
  <c r="Q56"/>
  <c r="T55"/>
  <c r="S55"/>
  <c r="R55"/>
  <c r="Q55"/>
  <c r="T54"/>
  <c r="S54"/>
  <c r="R54"/>
  <c r="Q54"/>
  <c r="T53"/>
  <c r="S53"/>
  <c r="R53"/>
  <c r="Q53"/>
  <c r="T52"/>
  <c r="S52"/>
  <c r="R52"/>
  <c r="Q52"/>
  <c r="T51"/>
  <c r="S51"/>
  <c r="R51"/>
  <c r="Q51"/>
  <c r="T50"/>
  <c r="S50"/>
  <c r="R50"/>
  <c r="Q50"/>
  <c r="T49"/>
  <c r="S49"/>
  <c r="R49"/>
  <c r="Q49"/>
  <c r="T48"/>
  <c r="S48"/>
  <c r="R48"/>
  <c r="Q48"/>
  <c r="T47"/>
  <c r="S47"/>
  <c r="R47"/>
  <c r="Q47"/>
  <c r="T46"/>
  <c r="S46"/>
  <c r="R46"/>
  <c r="Q46"/>
  <c r="Q23"/>
  <c r="R23"/>
  <c r="Q24"/>
  <c r="R24"/>
  <c r="S24"/>
  <c r="T24"/>
  <c r="Q25"/>
  <c r="R25"/>
  <c r="S25"/>
  <c r="T25"/>
  <c r="Q26"/>
  <c r="R26"/>
  <c r="S26"/>
  <c r="T26"/>
  <c r="Q27"/>
  <c r="R27"/>
  <c r="S27"/>
  <c r="T27"/>
  <c r="Q28"/>
  <c r="R28"/>
  <c r="S28"/>
  <c r="T28"/>
  <c r="Q29"/>
  <c r="R29"/>
  <c r="S29"/>
  <c r="T29"/>
  <c r="Q30"/>
  <c r="R30"/>
  <c r="S30"/>
  <c r="T30"/>
  <c r="Q34"/>
  <c r="R34"/>
  <c r="S34"/>
  <c r="T34"/>
  <c r="Q36"/>
  <c r="R36"/>
  <c r="S36"/>
  <c r="T36"/>
  <c r="Q38"/>
  <c r="R38"/>
  <c r="S38"/>
  <c r="T38"/>
  <c r="Q41"/>
  <c r="R41"/>
  <c r="S41"/>
  <c r="T41"/>
  <c r="Q42"/>
  <c r="R42"/>
  <c r="S42"/>
  <c r="T42"/>
  <c r="T37"/>
  <c r="Q43"/>
  <c r="R43"/>
  <c r="O9"/>
  <c r="Q7"/>
  <c r="R7"/>
  <c r="S7"/>
  <c r="T7"/>
  <c r="Q8"/>
  <c r="R8"/>
  <c r="S8"/>
  <c r="T8"/>
  <c r="Q9"/>
  <c r="R9"/>
  <c r="S9"/>
  <c r="T9"/>
  <c r="Q10"/>
  <c r="R10"/>
  <c r="S10"/>
  <c r="T10"/>
  <c r="Q11"/>
  <c r="R11"/>
  <c r="S11"/>
  <c r="T11"/>
  <c r="Q12"/>
  <c r="R12"/>
  <c r="S12"/>
  <c r="T12"/>
  <c r="Q13"/>
  <c r="R13"/>
  <c r="S13"/>
  <c r="T13"/>
  <c r="Q14"/>
  <c r="R14"/>
  <c r="S14"/>
  <c r="T14"/>
  <c r="Q15"/>
  <c r="R15"/>
  <c r="S15"/>
  <c r="T15"/>
  <c r="Q16"/>
  <c r="R16"/>
  <c r="S16"/>
  <c r="T16"/>
  <c r="R6"/>
  <c r="S6"/>
  <c r="T6"/>
  <c r="Q6"/>
  <c r="T93"/>
  <c r="S93"/>
  <c r="R93"/>
  <c r="Q93"/>
  <c r="T92"/>
  <c r="S92"/>
  <c r="R92"/>
  <c r="U64"/>
  <c r="U28" l="1"/>
  <c r="U41"/>
  <c r="U76"/>
  <c r="U31"/>
  <c r="P29" i="26"/>
  <c r="P42"/>
  <c r="P32"/>
  <c r="P36"/>
  <c r="P39"/>
  <c r="P43"/>
  <c r="P33"/>
  <c r="P45"/>
  <c r="P44"/>
  <c r="P13"/>
  <c r="P19"/>
  <c r="P12"/>
  <c r="P14"/>
  <c r="P36" i="28"/>
  <c r="P25"/>
  <c r="P26"/>
  <c r="P21"/>
  <c r="P15"/>
  <c r="P20"/>
  <c r="P17"/>
  <c r="P16"/>
  <c r="P22"/>
  <c r="P9" i="45"/>
  <c r="P8"/>
  <c r="P66"/>
  <c r="P54"/>
  <c r="P58"/>
  <c r="P38"/>
  <c r="P50"/>
  <c r="P49"/>
  <c r="P45"/>
  <c r="P59"/>
  <c r="P53"/>
  <c r="P48"/>
  <c r="P39"/>
  <c r="P61"/>
  <c r="P51"/>
  <c r="P44"/>
  <c r="P37"/>
  <c r="P57"/>
  <c r="P52"/>
  <c r="P47"/>
  <c r="P43"/>
  <c r="P40"/>
  <c r="P27"/>
  <c r="P29"/>
  <c r="P23"/>
  <c r="P31"/>
  <c r="P13"/>
  <c r="P16"/>
  <c r="P5"/>
  <c r="P51" i="26"/>
  <c r="P8"/>
  <c r="P23"/>
  <c r="P41"/>
  <c r="P37"/>
  <c r="L48"/>
  <c r="N57" i="1" s="1"/>
  <c r="P20" i="26"/>
  <c r="P27" i="28"/>
  <c r="P7" i="45"/>
  <c r="P6"/>
  <c r="Q18" i="32"/>
  <c r="P24" i="45"/>
  <c r="P28"/>
  <c r="P22"/>
  <c r="P35" i="28"/>
  <c r="P19"/>
  <c r="K19" i="45"/>
  <c r="P15"/>
  <c r="P25"/>
  <c r="P41"/>
  <c r="P55"/>
  <c r="P37" i="28"/>
  <c r="P30"/>
  <c r="P17" i="26"/>
  <c r="P18"/>
  <c r="P14" i="28"/>
  <c r="P18"/>
  <c r="U72" i="32"/>
  <c r="U80"/>
  <c r="P46" i="45"/>
  <c r="P56"/>
  <c r="P28" i="28"/>
  <c r="U24" i="32"/>
  <c r="U27"/>
  <c r="U46"/>
  <c r="U47"/>
  <c r="U48"/>
  <c r="U49"/>
  <c r="U50"/>
  <c r="U51"/>
  <c r="U52"/>
  <c r="U53"/>
  <c r="U54"/>
  <c r="U55"/>
  <c r="U56"/>
  <c r="U58"/>
  <c r="U59"/>
  <c r="U60"/>
  <c r="U61"/>
  <c r="U63"/>
  <c r="U83"/>
  <c r="U75"/>
  <c r="U67"/>
  <c r="U26"/>
  <c r="U92"/>
  <c r="U93"/>
  <c r="U9"/>
  <c r="U30"/>
  <c r="U25"/>
  <c r="U82"/>
  <c r="L86"/>
  <c r="U42"/>
  <c r="P32" i="45"/>
  <c r="P38" i="28"/>
  <c r="U34" i="32"/>
  <c r="U29"/>
  <c r="S51" i="24"/>
  <c r="P40" i="26"/>
  <c r="L11"/>
  <c r="P11" s="1"/>
  <c r="P30" i="45"/>
  <c r="K26"/>
  <c r="P26"/>
  <c r="S37" i="32"/>
  <c r="R37"/>
  <c r="K86"/>
  <c r="U77"/>
  <c r="U57"/>
  <c r="I84"/>
  <c r="R84"/>
  <c r="U84" s="1"/>
  <c r="I81"/>
  <c r="U81"/>
  <c r="U66"/>
  <c r="I66"/>
  <c r="U62"/>
  <c r="I62"/>
  <c r="U38"/>
  <c r="U36"/>
  <c r="U33"/>
  <c r="I33"/>
  <c r="U37" l="1"/>
  <c r="Q35"/>
  <c r="N58" i="29" l="1"/>
  <c r="M55"/>
  <c r="G33"/>
  <c r="T23" i="22" l="1"/>
  <c r="M26" i="29"/>
  <c r="M17"/>
  <c r="M19"/>
  <c r="M22"/>
  <c r="M6"/>
  <c r="M7"/>
  <c r="M8"/>
  <c r="M9"/>
  <c r="M10"/>
  <c r="M11"/>
  <c r="M12"/>
  <c r="G59"/>
  <c r="G43"/>
  <c r="G42"/>
  <c r="G41"/>
  <c r="G40"/>
  <c r="G39"/>
  <c r="G36"/>
  <c r="G34"/>
  <c r="G32"/>
  <c r="G31"/>
  <c r="G30"/>
  <c r="G18"/>
  <c r="G17"/>
  <c r="G16"/>
  <c r="G15"/>
  <c r="G6"/>
  <c r="G7"/>
  <c r="G8"/>
  <c r="G9"/>
  <c r="G10"/>
  <c r="G11"/>
  <c r="R59"/>
  <c r="Q59"/>
  <c r="P59"/>
  <c r="O59"/>
  <c r="Q30"/>
  <c r="R30"/>
  <c r="O31"/>
  <c r="P31"/>
  <c r="Q31"/>
  <c r="O32"/>
  <c r="P32"/>
  <c r="Q32"/>
  <c r="R32"/>
  <c r="O33"/>
  <c r="P33"/>
  <c r="Q33"/>
  <c r="R33"/>
  <c r="O34"/>
  <c r="P34"/>
  <c r="Q34"/>
  <c r="R34"/>
  <c r="O36"/>
  <c r="P36"/>
  <c r="Q36"/>
  <c r="R36"/>
  <c r="O39"/>
  <c r="P39"/>
  <c r="Q39"/>
  <c r="R39"/>
  <c r="O40"/>
  <c r="P40"/>
  <c r="Q40"/>
  <c r="R40"/>
  <c r="O41"/>
  <c r="P41"/>
  <c r="Q41"/>
  <c r="R41"/>
  <c r="O42"/>
  <c r="P42"/>
  <c r="Q42"/>
  <c r="R42"/>
  <c r="O43"/>
  <c r="P43"/>
  <c r="Q43"/>
  <c r="R43"/>
  <c r="P28"/>
  <c r="O28"/>
  <c r="O27"/>
  <c r="R26"/>
  <c r="O17"/>
  <c r="P17"/>
  <c r="Q17"/>
  <c r="R17"/>
  <c r="O6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O11"/>
  <c r="P11"/>
  <c r="Q11"/>
  <c r="R11"/>
  <c r="O12"/>
  <c r="P12"/>
  <c r="Q12"/>
  <c r="R12"/>
  <c r="P48" i="38"/>
  <c r="L8"/>
  <c r="M8"/>
  <c r="N8"/>
  <c r="O8"/>
  <c r="L9"/>
  <c r="M9"/>
  <c r="N9"/>
  <c r="O9"/>
  <c r="L10"/>
  <c r="M10"/>
  <c r="N10"/>
  <c r="O10"/>
  <c r="L11"/>
  <c r="M11"/>
  <c r="N11"/>
  <c r="O11"/>
  <c r="L12"/>
  <c r="M12"/>
  <c r="N12"/>
  <c r="O12"/>
  <c r="L13"/>
  <c r="M13"/>
  <c r="N13"/>
  <c r="O13"/>
  <c r="L14"/>
  <c r="M14"/>
  <c r="N14"/>
  <c r="O14"/>
  <c r="L15"/>
  <c r="M15"/>
  <c r="N15"/>
  <c r="O15"/>
  <c r="L16"/>
  <c r="M16"/>
  <c r="N16"/>
  <c r="O16"/>
  <c r="L17"/>
  <c r="M17"/>
  <c r="N17"/>
  <c r="O17"/>
  <c r="L18"/>
  <c r="M18"/>
  <c r="N18"/>
  <c r="O18"/>
  <c r="L19"/>
  <c r="M19"/>
  <c r="N19"/>
  <c r="O19"/>
  <c r="L20"/>
  <c r="M20"/>
  <c r="N20"/>
  <c r="O20"/>
  <c r="L21"/>
  <c r="M21"/>
  <c r="N21"/>
  <c r="O21"/>
  <c r="L22"/>
  <c r="M22"/>
  <c r="N22"/>
  <c r="O22"/>
  <c r="L23"/>
  <c r="M23"/>
  <c r="N23"/>
  <c r="O23"/>
  <c r="L24"/>
  <c r="M24"/>
  <c r="N24"/>
  <c r="O24"/>
  <c r="L25"/>
  <c r="M25"/>
  <c r="N25"/>
  <c r="O25"/>
  <c r="L26"/>
  <c r="M26"/>
  <c r="N26"/>
  <c r="O26"/>
  <c r="L27"/>
  <c r="M27"/>
  <c r="N27"/>
  <c r="O27"/>
  <c r="L28"/>
  <c r="M28"/>
  <c r="N28"/>
  <c r="O28"/>
  <c r="L29"/>
  <c r="M29"/>
  <c r="N29"/>
  <c r="O29"/>
  <c r="L30"/>
  <c r="M30"/>
  <c r="N30"/>
  <c r="O30"/>
  <c r="L31"/>
  <c r="M31"/>
  <c r="N31"/>
  <c r="O31"/>
  <c r="L32"/>
  <c r="M32"/>
  <c r="N32"/>
  <c r="O32"/>
  <c r="L33"/>
  <c r="M33"/>
  <c r="N33"/>
  <c r="O33"/>
  <c r="L34"/>
  <c r="M34"/>
  <c r="N34"/>
  <c r="O34"/>
  <c r="L35"/>
  <c r="M35"/>
  <c r="N35"/>
  <c r="O35"/>
  <c r="L36"/>
  <c r="M36"/>
  <c r="N36"/>
  <c r="O36"/>
  <c r="L37"/>
  <c r="M37"/>
  <c r="N37"/>
  <c r="O37"/>
  <c r="L38"/>
  <c r="M38"/>
  <c r="N38"/>
  <c r="O38"/>
  <c r="L39"/>
  <c r="M39"/>
  <c r="N39"/>
  <c r="O39"/>
  <c r="L40"/>
  <c r="M40"/>
  <c r="N40"/>
  <c r="O40"/>
  <c r="L41"/>
  <c r="M41"/>
  <c r="N41"/>
  <c r="O41"/>
  <c r="L42"/>
  <c r="M42"/>
  <c r="N42"/>
  <c r="O42"/>
  <c r="L43"/>
  <c r="M43"/>
  <c r="N43"/>
  <c r="O43"/>
  <c r="L44"/>
  <c r="M44"/>
  <c r="N44"/>
  <c r="O44"/>
  <c r="L45"/>
  <c r="M45"/>
  <c r="N45"/>
  <c r="O45"/>
  <c r="L46"/>
  <c r="M46"/>
  <c r="N46"/>
  <c r="O46"/>
  <c r="L47"/>
  <c r="M47"/>
  <c r="N47"/>
  <c r="O47"/>
  <c r="L48"/>
  <c r="M48"/>
  <c r="N48"/>
  <c r="O48"/>
  <c r="G48" i="24"/>
  <c r="G49"/>
  <c r="G50"/>
  <c r="O50"/>
  <c r="P50"/>
  <c r="Q50"/>
  <c r="S50" s="1"/>
  <c r="R50"/>
  <c r="N50"/>
  <c r="M50"/>
  <c r="O49"/>
  <c r="P49"/>
  <c r="Q49"/>
  <c r="R49"/>
  <c r="N49"/>
  <c r="M49"/>
  <c r="O48"/>
  <c r="P48"/>
  <c r="S48" s="1"/>
  <c r="Q48"/>
  <c r="R48"/>
  <c r="N48"/>
  <c r="M48"/>
  <c r="K75" i="22"/>
  <c r="I44" i="68" s="1"/>
  <c r="K41" i="38"/>
  <c r="F7"/>
  <c r="K51" i="26"/>
  <c r="F51"/>
  <c r="B25"/>
  <c r="B48"/>
  <c r="AA53" i="1"/>
  <c r="G25" i="26"/>
  <c r="H56" i="1" s="1"/>
  <c r="L7" i="26"/>
  <c r="G48"/>
  <c r="O55" i="68"/>
  <c r="G50" i="38"/>
  <c r="H60" i="1"/>
  <c r="H61"/>
  <c r="N61"/>
  <c r="G28" i="54"/>
  <c r="L25"/>
  <c r="AA31" i="1"/>
  <c r="F14" i="28"/>
  <c r="S7" i="22"/>
  <c r="C17" i="1"/>
  <c r="E17"/>
  <c r="F7" i="3" s="1"/>
  <c r="K22" i="45"/>
  <c r="K33" s="1"/>
  <c r="G27" i="27"/>
  <c r="H65" i="1" s="1"/>
  <c r="L24" i="27"/>
  <c r="L13" i="28"/>
  <c r="G32" i="50"/>
  <c r="L29"/>
  <c r="L6"/>
  <c r="G40" i="28"/>
  <c r="H50" i="1" s="1"/>
  <c r="L40" i="28"/>
  <c r="N50" i="1" s="1"/>
  <c r="Q25" i="22"/>
  <c r="Q9"/>
  <c r="Q10"/>
  <c r="Q11"/>
  <c r="Q12"/>
  <c r="Q27"/>
  <c r="Q20"/>
  <c r="Q36"/>
  <c r="Q37"/>
  <c r="Q38"/>
  <c r="Q39"/>
  <c r="Q40"/>
  <c r="Q64"/>
  <c r="Q65"/>
  <c r="Q66"/>
  <c r="Q67"/>
  <c r="Q68"/>
  <c r="Q63"/>
  <c r="Q70"/>
  <c r="Q7"/>
  <c r="Q6"/>
  <c r="Q22"/>
  <c r="Q23"/>
  <c r="Q24"/>
  <c r="Q28"/>
  <c r="Q29"/>
  <c r="Q30"/>
  <c r="Q31"/>
  <c r="Q32"/>
  <c r="Q34"/>
  <c r="Q35"/>
  <c r="Q41"/>
  <c r="Q43"/>
  <c r="Q44"/>
  <c r="Q45"/>
  <c r="Q46"/>
  <c r="Q49"/>
  <c r="Q50"/>
  <c r="Q51"/>
  <c r="Q52"/>
  <c r="Q53"/>
  <c r="Q56"/>
  <c r="Q57"/>
  <c r="Q58"/>
  <c r="Q59"/>
  <c r="Q60"/>
  <c r="Q61"/>
  <c r="Q62"/>
  <c r="Q71"/>
  <c r="Q73"/>
  <c r="O33" i="24"/>
  <c r="M29" i="37"/>
  <c r="W47"/>
  <c r="W130" s="1"/>
  <c r="AB47"/>
  <c r="AB130" s="1"/>
  <c r="AG47"/>
  <c r="AL65"/>
  <c r="AQ65"/>
  <c r="AQ130" s="1"/>
  <c r="AV83"/>
  <c r="AV130" s="1"/>
  <c r="BF83"/>
  <c r="BF130" s="1"/>
  <c r="BP83"/>
  <c r="BP130" s="1"/>
  <c r="BK83"/>
  <c r="BU47"/>
  <c r="BZ47"/>
  <c r="B33" i="45"/>
  <c r="BF71" i="37" s="1"/>
  <c r="E33" i="45"/>
  <c r="F33"/>
  <c r="D33"/>
  <c r="G63"/>
  <c r="J33"/>
  <c r="I33"/>
  <c r="H33"/>
  <c r="G33"/>
  <c r="L33"/>
  <c r="K52"/>
  <c r="K53"/>
  <c r="K54"/>
  <c r="K55"/>
  <c r="K56"/>
  <c r="K57"/>
  <c r="K58"/>
  <c r="K59"/>
  <c r="K60"/>
  <c r="K61"/>
  <c r="K51"/>
  <c r="K49"/>
  <c r="K42"/>
  <c r="K43"/>
  <c r="K44"/>
  <c r="K45"/>
  <c r="K46"/>
  <c r="K47"/>
  <c r="K41"/>
  <c r="K39"/>
  <c r="K38"/>
  <c r="D10" i="16"/>
  <c r="E10"/>
  <c r="F10"/>
  <c r="G2"/>
  <c r="G3"/>
  <c r="G4"/>
  <c r="G5"/>
  <c r="G7"/>
  <c r="H6"/>
  <c r="P91" i="32"/>
  <c r="J46" i="68"/>
  <c r="K46"/>
  <c r="L46"/>
  <c r="H48" i="1"/>
  <c r="R91" i="32"/>
  <c r="P46" i="68" s="1"/>
  <c r="T91" i="32"/>
  <c r="Q48" i="1" s="1"/>
  <c r="P37" i="32"/>
  <c r="P30"/>
  <c r="P29"/>
  <c r="P28"/>
  <c r="K18"/>
  <c r="Q22"/>
  <c r="Q65"/>
  <c r="I58" i="68"/>
  <c r="I59"/>
  <c r="O59"/>
  <c r="I63"/>
  <c r="O19" i="29"/>
  <c r="O48"/>
  <c r="O49"/>
  <c r="O50"/>
  <c r="O53"/>
  <c r="O54"/>
  <c r="O55"/>
  <c r="O5"/>
  <c r="O22"/>
  <c r="I45" i="68"/>
  <c r="B19" i="45"/>
  <c r="W35" i="37" s="1"/>
  <c r="W118" s="1"/>
  <c r="B63" i="45"/>
  <c r="C78" i="68"/>
  <c r="AB78" s="1"/>
  <c r="AC71"/>
  <c r="Y19" i="1"/>
  <c r="Y20"/>
  <c r="H31"/>
  <c r="Y30"/>
  <c r="Y33"/>
  <c r="Y34"/>
  <c r="Y41"/>
  <c r="B43"/>
  <c r="AC43" s="1"/>
  <c r="Y44"/>
  <c r="Y52"/>
  <c r="Y54"/>
  <c r="Y55"/>
  <c r="Y59"/>
  <c r="B63"/>
  <c r="Y64"/>
  <c r="Y67"/>
  <c r="V69"/>
  <c r="Y70"/>
  <c r="Y74"/>
  <c r="Y77"/>
  <c r="Y86"/>
  <c r="Y87"/>
  <c r="Y90"/>
  <c r="Y91"/>
  <c r="Y94"/>
  <c r="Y95"/>
  <c r="Y96"/>
  <c r="Y97"/>
  <c r="B21"/>
  <c r="P18" i="29"/>
  <c r="Q18"/>
  <c r="R18"/>
  <c r="O18"/>
  <c r="P30"/>
  <c r="N17" i="1"/>
  <c r="N31" s="1"/>
  <c r="O17"/>
  <c r="O31" s="1"/>
  <c r="P17"/>
  <c r="P31" s="1"/>
  <c r="Q17"/>
  <c r="Q31" s="1"/>
  <c r="K29" i="37"/>
  <c r="K130" s="1"/>
  <c r="Z47"/>
  <c r="Z130" s="1"/>
  <c r="AE47"/>
  <c r="AE130" s="1"/>
  <c r="AJ47"/>
  <c r="AJ130" s="1"/>
  <c r="AO65"/>
  <c r="AY83"/>
  <c r="AY130" s="1"/>
  <c r="BD83"/>
  <c r="BI83"/>
  <c r="BI130" s="1"/>
  <c r="BS83"/>
  <c r="BS130" s="1"/>
  <c r="BN83"/>
  <c r="BN130" s="1"/>
  <c r="BX47"/>
  <c r="CC47"/>
  <c r="CC130" s="1"/>
  <c r="K60" i="1"/>
  <c r="J25" i="26"/>
  <c r="J54" s="1"/>
  <c r="O7"/>
  <c r="O25" s="1"/>
  <c r="Q56" i="1" s="1"/>
  <c r="J48" i="26"/>
  <c r="K57" i="1"/>
  <c r="O48" i="26"/>
  <c r="Q57" i="1" s="1"/>
  <c r="J50" i="38"/>
  <c r="L56" i="68" s="1"/>
  <c r="K61" i="1"/>
  <c r="Q61"/>
  <c r="J27" i="27"/>
  <c r="L63" i="68" s="1"/>
  <c r="O24" i="27"/>
  <c r="J32" i="50"/>
  <c r="K68" i="1" s="1"/>
  <c r="O29" i="50"/>
  <c r="R31" i="29"/>
  <c r="R16"/>
  <c r="R48"/>
  <c r="R49"/>
  <c r="R50"/>
  <c r="R53"/>
  <c r="R54"/>
  <c r="R55"/>
  <c r="R15"/>
  <c r="R19"/>
  <c r="R5"/>
  <c r="N18" i="32"/>
  <c r="T74"/>
  <c r="T22"/>
  <c r="T43"/>
  <c r="T65"/>
  <c r="T78"/>
  <c r="T79"/>
  <c r="N75" i="22"/>
  <c r="T25"/>
  <c r="T9"/>
  <c r="T10"/>
  <c r="T11"/>
  <c r="T12"/>
  <c r="T27"/>
  <c r="T20"/>
  <c r="T36"/>
  <c r="T37"/>
  <c r="T38"/>
  <c r="T39"/>
  <c r="T40"/>
  <c r="T64"/>
  <c r="T65"/>
  <c r="T66"/>
  <c r="T67"/>
  <c r="T68"/>
  <c r="T63"/>
  <c r="T70"/>
  <c r="T6"/>
  <c r="T7"/>
  <c r="T22"/>
  <c r="T24"/>
  <c r="T29"/>
  <c r="T30"/>
  <c r="T31"/>
  <c r="T32"/>
  <c r="T34"/>
  <c r="T35"/>
  <c r="T41"/>
  <c r="T43"/>
  <c r="T44"/>
  <c r="T45"/>
  <c r="T46"/>
  <c r="T49"/>
  <c r="T50"/>
  <c r="T51"/>
  <c r="T52"/>
  <c r="T53"/>
  <c r="T56"/>
  <c r="T57"/>
  <c r="T58"/>
  <c r="T59"/>
  <c r="T60"/>
  <c r="T61"/>
  <c r="T62"/>
  <c r="T71"/>
  <c r="T73"/>
  <c r="L56" i="24"/>
  <c r="K47" i="1" s="1"/>
  <c r="E43"/>
  <c r="E19" i="45"/>
  <c r="J29" i="37"/>
  <c r="O29"/>
  <c r="O130" s="1"/>
  <c r="AD47"/>
  <c r="AD130" s="1"/>
  <c r="AS65"/>
  <c r="AS130" s="1"/>
  <c r="AX83"/>
  <c r="AX130" s="1"/>
  <c r="BC83"/>
  <c r="BC130" s="1"/>
  <c r="BH83"/>
  <c r="BR83"/>
  <c r="BR130" s="1"/>
  <c r="BM83"/>
  <c r="BW47"/>
  <c r="BW130" s="1"/>
  <c r="CB47"/>
  <c r="CB130" s="1"/>
  <c r="J60" i="1"/>
  <c r="I25" i="26"/>
  <c r="K54" i="68" s="1"/>
  <c r="N7" i="26"/>
  <c r="N25" s="1"/>
  <c r="I48"/>
  <c r="J57" i="1" s="1"/>
  <c r="N48" i="26"/>
  <c r="P57" i="1" s="1"/>
  <c r="I50" i="38"/>
  <c r="J58" i="1" s="1"/>
  <c r="J61"/>
  <c r="P61"/>
  <c r="I27" i="27"/>
  <c r="K63" i="68" s="1"/>
  <c r="N24" i="27"/>
  <c r="I32" i="50"/>
  <c r="J68" i="1" s="1"/>
  <c r="N29" i="50"/>
  <c r="Q16" i="29"/>
  <c r="Q48"/>
  <c r="Q49"/>
  <c r="Q50"/>
  <c r="Q53"/>
  <c r="Q54"/>
  <c r="Q55"/>
  <c r="Q15"/>
  <c r="Q5"/>
  <c r="M18" i="32"/>
  <c r="O74"/>
  <c r="S22"/>
  <c r="S35"/>
  <c r="S65"/>
  <c r="S78"/>
  <c r="S79"/>
  <c r="S25" i="22"/>
  <c r="S9"/>
  <c r="S10"/>
  <c r="S11"/>
  <c r="S12"/>
  <c r="S27"/>
  <c r="S20"/>
  <c r="S36"/>
  <c r="S37"/>
  <c r="S38"/>
  <c r="S39"/>
  <c r="S40"/>
  <c r="S64"/>
  <c r="S65"/>
  <c r="S66"/>
  <c r="S67"/>
  <c r="S68"/>
  <c r="S63"/>
  <c r="S70"/>
  <c r="S6"/>
  <c r="S22"/>
  <c r="S24"/>
  <c r="S29"/>
  <c r="S30"/>
  <c r="S31"/>
  <c r="S34"/>
  <c r="S35"/>
  <c r="S41"/>
  <c r="S43"/>
  <c r="S44"/>
  <c r="S45"/>
  <c r="S46"/>
  <c r="S49"/>
  <c r="S50"/>
  <c r="S51"/>
  <c r="S52"/>
  <c r="S53"/>
  <c r="S56"/>
  <c r="S57"/>
  <c r="S58"/>
  <c r="S59"/>
  <c r="S60"/>
  <c r="S61"/>
  <c r="S62"/>
  <c r="S71"/>
  <c r="S73"/>
  <c r="K56" i="24"/>
  <c r="J47" i="1" s="1"/>
  <c r="D43"/>
  <c r="D19" i="45"/>
  <c r="D63"/>
  <c r="D68"/>
  <c r="J81" i="1" s="1"/>
  <c r="D81" s="1"/>
  <c r="J71"/>
  <c r="D71" s="1"/>
  <c r="N29" i="37"/>
  <c r="N130" s="1"/>
  <c r="X47"/>
  <c r="X130" s="1"/>
  <c r="AH47"/>
  <c r="AH130" s="1"/>
  <c r="AM65"/>
  <c r="AM130" s="1"/>
  <c r="AR65"/>
  <c r="AR130" s="1"/>
  <c r="AW83"/>
  <c r="BB83"/>
  <c r="BB130" s="1"/>
  <c r="BG83"/>
  <c r="BG130" s="1"/>
  <c r="BQ83"/>
  <c r="BQ130" s="1"/>
  <c r="BL83"/>
  <c r="BV47"/>
  <c r="BV130" s="1"/>
  <c r="CA47"/>
  <c r="CA130" s="1"/>
  <c r="I60" i="1"/>
  <c r="H25" i="26"/>
  <c r="M7"/>
  <c r="M25" s="1"/>
  <c r="H48"/>
  <c r="I57" i="1" s="1"/>
  <c r="M48" i="26"/>
  <c r="O57" i="1" s="1"/>
  <c r="H50" i="38"/>
  <c r="I58" i="1" s="1"/>
  <c r="I61"/>
  <c r="O61"/>
  <c r="H27" i="27"/>
  <c r="I65" i="1" s="1"/>
  <c r="M24" i="27"/>
  <c r="H32" i="50"/>
  <c r="I68" i="1" s="1"/>
  <c r="M29" i="50"/>
  <c r="P15" i="29"/>
  <c r="P16"/>
  <c r="P48"/>
  <c r="P49"/>
  <c r="P50"/>
  <c r="P53"/>
  <c r="P54"/>
  <c r="P55"/>
  <c r="G19"/>
  <c r="P5"/>
  <c r="P22"/>
  <c r="L18" i="32"/>
  <c r="R22"/>
  <c r="R65"/>
  <c r="R25" i="22"/>
  <c r="R9"/>
  <c r="R10"/>
  <c r="R11"/>
  <c r="R12"/>
  <c r="R27"/>
  <c r="R20"/>
  <c r="R36"/>
  <c r="R37"/>
  <c r="R38"/>
  <c r="R39"/>
  <c r="R40"/>
  <c r="R64"/>
  <c r="R65"/>
  <c r="R66"/>
  <c r="R67"/>
  <c r="R68"/>
  <c r="R63"/>
  <c r="R70"/>
  <c r="R7"/>
  <c r="R6"/>
  <c r="R22"/>
  <c r="R24"/>
  <c r="R28"/>
  <c r="R29"/>
  <c r="R30"/>
  <c r="R31"/>
  <c r="R34"/>
  <c r="R35"/>
  <c r="R41"/>
  <c r="R43"/>
  <c r="R44"/>
  <c r="R45"/>
  <c r="R46"/>
  <c r="R49"/>
  <c r="R50"/>
  <c r="R51"/>
  <c r="R52"/>
  <c r="R53"/>
  <c r="R56"/>
  <c r="R57"/>
  <c r="R58"/>
  <c r="R59"/>
  <c r="R60"/>
  <c r="R61"/>
  <c r="R62"/>
  <c r="R71"/>
  <c r="R73"/>
  <c r="J56" i="24"/>
  <c r="I47" i="1" s="1"/>
  <c r="O48"/>
  <c r="H40" i="28"/>
  <c r="I50" i="1" s="1"/>
  <c r="M40" i="28"/>
  <c r="O50" i="1" s="1"/>
  <c r="C43"/>
  <c r="AE43" s="1"/>
  <c r="I78"/>
  <c r="C78" s="1"/>
  <c r="C19" i="45"/>
  <c r="C63"/>
  <c r="C33"/>
  <c r="C68" s="1"/>
  <c r="J79" i="68" s="1"/>
  <c r="D79" s="1"/>
  <c r="K17" i="37"/>
  <c r="K16"/>
  <c r="K117" s="1"/>
  <c r="P16"/>
  <c r="P117" s="1"/>
  <c r="K25"/>
  <c r="P25"/>
  <c r="P126" s="1"/>
  <c r="AI47"/>
  <c r="AI130" s="1"/>
  <c r="AJ35"/>
  <c r="AJ118" s="1"/>
  <c r="CC35"/>
  <c r="CC118" s="1"/>
  <c r="BX33"/>
  <c r="BX116" s="1"/>
  <c r="X33"/>
  <c r="X116" s="1"/>
  <c r="BV33"/>
  <c r="BV116" s="1"/>
  <c r="CA33"/>
  <c r="CA116" s="1"/>
  <c r="Z34"/>
  <c r="Z117" s="1"/>
  <c r="AE34"/>
  <c r="AE117" s="1"/>
  <c r="AJ34"/>
  <c r="AJ117" s="1"/>
  <c r="BX34"/>
  <c r="BX117" s="1"/>
  <c r="W34"/>
  <c r="W117" s="1"/>
  <c r="X34"/>
  <c r="X117" s="1"/>
  <c r="Y34"/>
  <c r="Y117" s="1"/>
  <c r="AB34"/>
  <c r="AB117" s="1"/>
  <c r="AC34"/>
  <c r="AD34"/>
  <c r="AD117" s="1"/>
  <c r="AG34"/>
  <c r="AG117" s="1"/>
  <c r="AH34"/>
  <c r="AH117" s="1"/>
  <c r="AI34"/>
  <c r="AI117" s="1"/>
  <c r="BU34"/>
  <c r="BU117" s="1"/>
  <c r="BV34"/>
  <c r="BV117" s="1"/>
  <c r="BW34"/>
  <c r="BW117" s="1"/>
  <c r="BZ34"/>
  <c r="BZ117" s="1"/>
  <c r="CA34"/>
  <c r="CA117" s="1"/>
  <c r="CB34"/>
  <c r="CB117" s="1"/>
  <c r="CC34"/>
  <c r="C60" i="41"/>
  <c r="C65" s="1"/>
  <c r="X41" i="37" s="1"/>
  <c r="Z43"/>
  <c r="AE43"/>
  <c r="AE126" s="1"/>
  <c r="AJ43"/>
  <c r="AJ126" s="1"/>
  <c r="BX43"/>
  <c r="BX126" s="1"/>
  <c r="W43"/>
  <c r="X43"/>
  <c r="X126" s="1"/>
  <c r="Y43"/>
  <c r="Y126" s="1"/>
  <c r="AB43"/>
  <c r="AC43"/>
  <c r="AC126" s="1"/>
  <c r="AD43"/>
  <c r="AG43"/>
  <c r="AH43"/>
  <c r="AH126" s="1"/>
  <c r="AI43"/>
  <c r="BU43"/>
  <c r="BV43"/>
  <c r="BV126" s="1"/>
  <c r="BW43"/>
  <c r="BW126" s="1"/>
  <c r="BZ43"/>
  <c r="BZ126" s="1"/>
  <c r="CA43"/>
  <c r="CA126" s="1"/>
  <c r="CB43"/>
  <c r="CB126" s="1"/>
  <c r="CC43"/>
  <c r="CC126" s="1"/>
  <c r="AT65"/>
  <c r="AT130" s="1"/>
  <c r="AO52"/>
  <c r="AT52"/>
  <c r="AO61"/>
  <c r="AO126" s="1"/>
  <c r="AT61"/>
  <c r="AT126" s="1"/>
  <c r="AY71"/>
  <c r="AY118" s="1"/>
  <c r="BI71"/>
  <c r="BI118" s="1"/>
  <c r="BN71"/>
  <c r="AY70"/>
  <c r="AY117" s="1"/>
  <c r="BD70"/>
  <c r="BI70"/>
  <c r="BI117" s="1"/>
  <c r="BS70"/>
  <c r="BS117" s="1"/>
  <c r="AY79"/>
  <c r="BD79"/>
  <c r="BD126" s="1"/>
  <c r="BI79"/>
  <c r="BI126" s="1"/>
  <c r="BN79"/>
  <c r="BN126" s="1"/>
  <c r="AV79"/>
  <c r="AW79"/>
  <c r="AW126" s="1"/>
  <c r="AX79"/>
  <c r="AX126" s="1"/>
  <c r="BA79"/>
  <c r="BB79"/>
  <c r="BB126" s="1"/>
  <c r="BC79"/>
  <c r="BC126" s="1"/>
  <c r="BF79"/>
  <c r="BF126" s="1"/>
  <c r="BG79"/>
  <c r="BG126" s="1"/>
  <c r="BH79"/>
  <c r="BK79"/>
  <c r="BL79"/>
  <c r="BL126" s="1"/>
  <c r="BM79"/>
  <c r="BM126" s="1"/>
  <c r="BP79"/>
  <c r="BP126" s="1"/>
  <c r="BQ79"/>
  <c r="BQ126" s="1"/>
  <c r="BR79"/>
  <c r="BR126" s="1"/>
  <c r="BS79"/>
  <c r="BS126" s="1"/>
  <c r="BS95"/>
  <c r="F95" s="1"/>
  <c r="E103"/>
  <c r="G103" s="1"/>
  <c r="H29"/>
  <c r="H130" s="1"/>
  <c r="H17"/>
  <c r="H118" s="1"/>
  <c r="I17"/>
  <c r="I118" s="1"/>
  <c r="J17"/>
  <c r="E17" s="1"/>
  <c r="X35"/>
  <c r="Y35"/>
  <c r="Y118" s="1"/>
  <c r="AG35"/>
  <c r="AH35"/>
  <c r="AH118" s="1"/>
  <c r="AI35"/>
  <c r="AI118" s="1"/>
  <c r="AV71"/>
  <c r="AW71"/>
  <c r="AW118" s="1"/>
  <c r="AX71"/>
  <c r="AX118" s="1"/>
  <c r="BG71"/>
  <c r="BG118" s="1"/>
  <c r="BH71"/>
  <c r="BH118" s="1"/>
  <c r="BK71"/>
  <c r="BK118" s="1"/>
  <c r="BL71"/>
  <c r="BL118" s="1"/>
  <c r="BM71"/>
  <c r="BM118" s="1"/>
  <c r="BZ35"/>
  <c r="CA35"/>
  <c r="CA118" s="1"/>
  <c r="CB35"/>
  <c r="CB118" s="1"/>
  <c r="AW69"/>
  <c r="AW116" s="1"/>
  <c r="BG69"/>
  <c r="BG116" s="1"/>
  <c r="BQ69"/>
  <c r="BQ116" s="1"/>
  <c r="H16"/>
  <c r="H117" s="1"/>
  <c r="I16"/>
  <c r="J16"/>
  <c r="J117" s="1"/>
  <c r="M16"/>
  <c r="N16"/>
  <c r="N117" s="1"/>
  <c r="O16"/>
  <c r="AL52"/>
  <c r="AM52"/>
  <c r="AM117" s="1"/>
  <c r="AN52"/>
  <c r="AN117" s="1"/>
  <c r="AQ52"/>
  <c r="AQ117" s="1"/>
  <c r="AR52"/>
  <c r="AS52"/>
  <c r="AS117" s="1"/>
  <c r="AT117"/>
  <c r="AV70"/>
  <c r="AV117" s="1"/>
  <c r="AW70"/>
  <c r="AX70"/>
  <c r="AX117" s="1"/>
  <c r="BA70"/>
  <c r="BA117" s="1"/>
  <c r="BB70"/>
  <c r="BB117" s="1"/>
  <c r="BC70"/>
  <c r="BC117" s="1"/>
  <c r="BD117"/>
  <c r="BF70"/>
  <c r="BF117" s="1"/>
  <c r="BG70"/>
  <c r="BH70"/>
  <c r="BH117" s="1"/>
  <c r="BP70"/>
  <c r="BP117" s="1"/>
  <c r="BQ70"/>
  <c r="BR70"/>
  <c r="BR117" s="1"/>
  <c r="H25"/>
  <c r="H126" s="1"/>
  <c r="I25"/>
  <c r="I126" s="1"/>
  <c r="J25"/>
  <c r="J126" s="1"/>
  <c r="M25"/>
  <c r="M126" s="1"/>
  <c r="N25"/>
  <c r="O25"/>
  <c r="O126" s="1"/>
  <c r="AD126"/>
  <c r="AI126"/>
  <c r="AL61"/>
  <c r="AL126" s="1"/>
  <c r="AM61"/>
  <c r="AM126" s="1"/>
  <c r="AN61"/>
  <c r="AN126" s="1"/>
  <c r="AQ61"/>
  <c r="AQ126" s="1"/>
  <c r="AR61"/>
  <c r="AS61"/>
  <c r="AS126" s="1"/>
  <c r="AM76"/>
  <c r="O15" i="29"/>
  <c r="O16"/>
  <c r="L7" i="28"/>
  <c r="AZ69" i="68"/>
  <c r="L34"/>
  <c r="F34" s="1"/>
  <c r="L58"/>
  <c r="R58"/>
  <c r="L55"/>
  <c r="L59"/>
  <c r="R59"/>
  <c r="L78"/>
  <c r="F78" s="1"/>
  <c r="L45"/>
  <c r="L48"/>
  <c r="F20"/>
  <c r="F28"/>
  <c r="U28" s="1"/>
  <c r="F26"/>
  <c r="F23"/>
  <c r="F24"/>
  <c r="AS69"/>
  <c r="K34"/>
  <c r="E34" s="1"/>
  <c r="K58"/>
  <c r="K55"/>
  <c r="K59"/>
  <c r="Q59"/>
  <c r="K78"/>
  <c r="E78" s="1"/>
  <c r="K69"/>
  <c r="E69" s="1"/>
  <c r="Q26" i="73" s="1"/>
  <c r="E20" i="68"/>
  <c r="E28"/>
  <c r="AT28" s="1"/>
  <c r="AU28" s="1"/>
  <c r="E26"/>
  <c r="E23"/>
  <c r="E24"/>
  <c r="J34"/>
  <c r="D34" s="1"/>
  <c r="J58"/>
  <c r="J59"/>
  <c r="P59"/>
  <c r="J63"/>
  <c r="J78"/>
  <c r="D78" s="1"/>
  <c r="AI78" s="1"/>
  <c r="D20"/>
  <c r="AM20" s="1"/>
  <c r="D28"/>
  <c r="AM28" s="1"/>
  <c r="D26"/>
  <c r="D23"/>
  <c r="D24"/>
  <c r="C23"/>
  <c r="C24"/>
  <c r="I36"/>
  <c r="C36" s="1"/>
  <c r="AE67"/>
  <c r="CN67" s="1"/>
  <c r="I34"/>
  <c r="C34" s="1"/>
  <c r="C26"/>
  <c r="J61"/>
  <c r="D61" s="1"/>
  <c r="P24" i="73" s="1"/>
  <c r="D22" i="68"/>
  <c r="D27"/>
  <c r="AN27" s="1"/>
  <c r="J87"/>
  <c r="D87" s="1"/>
  <c r="AN92"/>
  <c r="AN91"/>
  <c r="AN50"/>
  <c r="AN29"/>
  <c r="E22"/>
  <c r="AU22" s="1"/>
  <c r="E25"/>
  <c r="AU25" s="1"/>
  <c r="K61"/>
  <c r="E61" s="1"/>
  <c r="K87"/>
  <c r="E87" s="1"/>
  <c r="AN65"/>
  <c r="AN62"/>
  <c r="AN57"/>
  <c r="F22"/>
  <c r="BB22" s="1"/>
  <c r="F27"/>
  <c r="BB27" s="1"/>
  <c r="L61"/>
  <c r="F61" s="1"/>
  <c r="L87"/>
  <c r="F87" s="1"/>
  <c r="BB92"/>
  <c r="BB91"/>
  <c r="BB65"/>
  <c r="BB62"/>
  <c r="BB57"/>
  <c r="BB50"/>
  <c r="BB29"/>
  <c r="AY96"/>
  <c r="AZ71"/>
  <c r="AX61"/>
  <c r="AX67" s="1"/>
  <c r="AY67"/>
  <c r="AZ67"/>
  <c r="AZ51"/>
  <c r="BA61"/>
  <c r="BA67" s="1"/>
  <c r="BA51"/>
  <c r="K12"/>
  <c r="E12" s="1"/>
  <c r="K14"/>
  <c r="E14" s="1"/>
  <c r="L12"/>
  <c r="F12" s="1"/>
  <c r="L14"/>
  <c r="I12"/>
  <c r="I14"/>
  <c r="C14" s="1"/>
  <c r="J12"/>
  <c r="D12" s="1"/>
  <c r="J14"/>
  <c r="D14" s="1"/>
  <c r="K7"/>
  <c r="E7" s="1"/>
  <c r="K8"/>
  <c r="E8" s="1"/>
  <c r="L7"/>
  <c r="L8"/>
  <c r="F8" s="1"/>
  <c r="I7"/>
  <c r="I8"/>
  <c r="J7"/>
  <c r="J8"/>
  <c r="D8" s="1"/>
  <c r="AU92"/>
  <c r="AU91"/>
  <c r="AU50"/>
  <c r="AU29"/>
  <c r="AU65"/>
  <c r="AU62"/>
  <c r="AU57"/>
  <c r="AR96"/>
  <c r="AS71"/>
  <c r="AQ61"/>
  <c r="AQ67" s="1"/>
  <c r="AR67"/>
  <c r="AS67"/>
  <c r="AS51"/>
  <c r="AT61"/>
  <c r="AT67" s="1"/>
  <c r="AT51"/>
  <c r="AM61"/>
  <c r="CU61" s="1"/>
  <c r="AJ61"/>
  <c r="CR61" s="1"/>
  <c r="AL67"/>
  <c r="C38" i="1"/>
  <c r="L36" i="68"/>
  <c r="F36" s="1"/>
  <c r="E23" i="3"/>
  <c r="J36" i="68"/>
  <c r="D36" s="1"/>
  <c r="L38" i="1"/>
  <c r="L63"/>
  <c r="E27"/>
  <c r="F12" i="3" s="1"/>
  <c r="D27" i="1"/>
  <c r="E12" i="3" s="1"/>
  <c r="C27" i="1"/>
  <c r="D12" i="3" s="1"/>
  <c r="AK96" i="68"/>
  <c r="AK67"/>
  <c r="AL51"/>
  <c r="AM51"/>
  <c r="F11" i="54"/>
  <c r="F10"/>
  <c r="F9"/>
  <c r="F8"/>
  <c r="T45" i="73"/>
  <c r="M37"/>
  <c r="M39"/>
  <c r="M44"/>
  <c r="L39"/>
  <c r="L44"/>
  <c r="L45"/>
  <c r="K39"/>
  <c r="K44"/>
  <c r="K45"/>
  <c r="J39"/>
  <c r="J44"/>
  <c r="J45"/>
  <c r="I45"/>
  <c r="I44"/>
  <c r="M43"/>
  <c r="M42"/>
  <c r="M41"/>
  <c r="J33"/>
  <c r="K33"/>
  <c r="L33"/>
  <c r="I33"/>
  <c r="M17"/>
  <c r="M16"/>
  <c r="J11"/>
  <c r="K11"/>
  <c r="L11"/>
  <c r="I11"/>
  <c r="M32"/>
  <c r="M31"/>
  <c r="M30"/>
  <c r="M29"/>
  <c r="M28"/>
  <c r="M27"/>
  <c r="M26"/>
  <c r="M25"/>
  <c r="M24"/>
  <c r="M23"/>
  <c r="M22"/>
  <c r="M21"/>
  <c r="M20"/>
  <c r="M19"/>
  <c r="M15"/>
  <c r="M14"/>
  <c r="M13"/>
  <c r="M33"/>
  <c r="M10"/>
  <c r="M9"/>
  <c r="M7"/>
  <c r="M11"/>
  <c r="F23" i="3"/>
  <c r="C23"/>
  <c r="M45" i="73"/>
  <c r="I39"/>
  <c r="U70" i="68"/>
  <c r="V70"/>
  <c r="U72"/>
  <c r="V72"/>
  <c r="U73"/>
  <c r="V73"/>
  <c r="U75"/>
  <c r="V75"/>
  <c r="V78"/>
  <c r="AE71"/>
  <c r="CN71" s="1"/>
  <c r="AF71"/>
  <c r="BA97"/>
  <c r="B38" i="1"/>
  <c r="X104"/>
  <c r="W104"/>
  <c r="V104"/>
  <c r="U104"/>
  <c r="W69"/>
  <c r="X69"/>
  <c r="AD97" i="68"/>
  <c r="AG92"/>
  <c r="AG91"/>
  <c r="AG65"/>
  <c r="AG62"/>
  <c r="AG57"/>
  <c r="AG50"/>
  <c r="AG29"/>
  <c r="AF67"/>
  <c r="CO67" s="1"/>
  <c r="AD67"/>
  <c r="CM67" s="1"/>
  <c r="AF51"/>
  <c r="AE51"/>
  <c r="Y92"/>
  <c r="Z92" s="1"/>
  <c r="Y87"/>
  <c r="Y82"/>
  <c r="Y81"/>
  <c r="Y80"/>
  <c r="Y79"/>
  <c r="Y78"/>
  <c r="Y77"/>
  <c r="Y76"/>
  <c r="Y75"/>
  <c r="Z75" s="1"/>
  <c r="Y74"/>
  <c r="Y73"/>
  <c r="Y72"/>
  <c r="Z72" s="1"/>
  <c r="Y71"/>
  <c r="Y70"/>
  <c r="Y69"/>
  <c r="Y68"/>
  <c r="Z68" s="1"/>
  <c r="Y67"/>
  <c r="Y66"/>
  <c r="Y65"/>
  <c r="Z65" s="1"/>
  <c r="Y64"/>
  <c r="Y63"/>
  <c r="Y62"/>
  <c r="Z62" s="1"/>
  <c r="Y61"/>
  <c r="Y60"/>
  <c r="Y59"/>
  <c r="Y58"/>
  <c r="Y57"/>
  <c r="Z57" s="1"/>
  <c r="Y56"/>
  <c r="Y55"/>
  <c r="Y54"/>
  <c r="Y41"/>
  <c r="Y42"/>
  <c r="Y43"/>
  <c r="Y44"/>
  <c r="Y45"/>
  <c r="Y46"/>
  <c r="Y47"/>
  <c r="Y48"/>
  <c r="Y49"/>
  <c r="Y50"/>
  <c r="Z50" s="1"/>
  <c r="Y51"/>
  <c r="Y40"/>
  <c r="Y36"/>
  <c r="Y34"/>
  <c r="Y35"/>
  <c r="Y33"/>
  <c r="Y28"/>
  <c r="Y26"/>
  <c r="Y24"/>
  <c r="Y23"/>
  <c r="Y22"/>
  <c r="Y21"/>
  <c r="Y27"/>
  <c r="Y20"/>
  <c r="Y17"/>
  <c r="G22" i="44"/>
  <c r="Z88" i="68"/>
  <c r="Z84"/>
  <c r="Z83"/>
  <c r="Y25"/>
  <c r="Y29"/>
  <c r="Z29" s="1"/>
  <c r="F32" i="38"/>
  <c r="F31"/>
  <c r="F41"/>
  <c r="F26"/>
  <c r="F25"/>
  <c r="F46"/>
  <c r="N8" i="24"/>
  <c r="N7"/>
  <c r="O57" i="22"/>
  <c r="F37" i="28"/>
  <c r="L11" i="1"/>
  <c r="R11"/>
  <c r="R10"/>
  <c r="B10"/>
  <c r="F10" s="1"/>
  <c r="L10"/>
  <c r="B11"/>
  <c r="F11" s="1"/>
  <c r="W62" i="68"/>
  <c r="W57"/>
  <c r="U65"/>
  <c r="W65" s="1"/>
  <c r="W50"/>
  <c r="R29" i="24"/>
  <c r="Q29"/>
  <c r="P29"/>
  <c r="O29"/>
  <c r="M29"/>
  <c r="G10"/>
  <c r="R10"/>
  <c r="Q10"/>
  <c r="P10"/>
  <c r="O10"/>
  <c r="M10"/>
  <c r="R7"/>
  <c r="Q7"/>
  <c r="P7"/>
  <c r="S7" s="1"/>
  <c r="O7"/>
  <c r="M7"/>
  <c r="G8"/>
  <c r="G7"/>
  <c r="D64" i="68"/>
  <c r="AN64" s="1"/>
  <c r="E64"/>
  <c r="AU64" s="1"/>
  <c r="F64"/>
  <c r="BB64" s="1"/>
  <c r="D70"/>
  <c r="E70"/>
  <c r="F70"/>
  <c r="D73"/>
  <c r="E73"/>
  <c r="F73"/>
  <c r="C87"/>
  <c r="AF87" s="1"/>
  <c r="I61"/>
  <c r="C61" s="1"/>
  <c r="C41"/>
  <c r="U41" s="1"/>
  <c r="W41" s="1"/>
  <c r="D41"/>
  <c r="AN41" s="1"/>
  <c r="E41"/>
  <c r="AU41" s="1"/>
  <c r="F41"/>
  <c r="BB41" s="1"/>
  <c r="C42"/>
  <c r="AG42" s="1"/>
  <c r="D42"/>
  <c r="AN42" s="1"/>
  <c r="E42"/>
  <c r="AU42" s="1"/>
  <c r="F42"/>
  <c r="BB42" s="1"/>
  <c r="C47"/>
  <c r="AD47" s="1"/>
  <c r="D47"/>
  <c r="E47"/>
  <c r="AR47" s="1"/>
  <c r="AR51" s="1"/>
  <c r="F47"/>
  <c r="M47"/>
  <c r="C27"/>
  <c r="V27" s="1"/>
  <c r="W27" s="1"/>
  <c r="C22"/>
  <c r="S45" i="78"/>
  <c r="P44"/>
  <c r="K44"/>
  <c r="J44"/>
  <c r="I44"/>
  <c r="H44"/>
  <c r="F44"/>
  <c r="N43"/>
  <c r="K43"/>
  <c r="L43" s="1"/>
  <c r="M43" s="1"/>
  <c r="O43" s="1"/>
  <c r="F43"/>
  <c r="N42"/>
  <c r="K42"/>
  <c r="J42"/>
  <c r="F42"/>
  <c r="N41"/>
  <c r="K41"/>
  <c r="J41"/>
  <c r="I41"/>
  <c r="F41"/>
  <c r="N40"/>
  <c r="K40"/>
  <c r="J40"/>
  <c r="I40"/>
  <c r="H40"/>
  <c r="F40"/>
  <c r="P39"/>
  <c r="F39"/>
  <c r="P38"/>
  <c r="K38"/>
  <c r="J38"/>
  <c r="I38"/>
  <c r="H38"/>
  <c r="F38"/>
  <c r="N37"/>
  <c r="K37"/>
  <c r="L37" s="1"/>
  <c r="Q37" s="1"/>
  <c r="F37"/>
  <c r="N36"/>
  <c r="K36"/>
  <c r="J36"/>
  <c r="L36" s="1"/>
  <c r="F36"/>
  <c r="K35"/>
  <c r="K33" s="1"/>
  <c r="J35"/>
  <c r="I35"/>
  <c r="F35"/>
  <c r="J34"/>
  <c r="I34"/>
  <c r="H34"/>
  <c r="F34"/>
  <c r="P33"/>
  <c r="F33"/>
  <c r="N32"/>
  <c r="L32"/>
  <c r="Q32" s="1"/>
  <c r="K32"/>
  <c r="F32"/>
  <c r="N31"/>
  <c r="L31"/>
  <c r="Q31" s="1"/>
  <c r="K31"/>
  <c r="J31"/>
  <c r="F31"/>
  <c r="N30"/>
  <c r="K30"/>
  <c r="J30"/>
  <c r="I30"/>
  <c r="F30"/>
  <c r="N29"/>
  <c r="K29"/>
  <c r="J29"/>
  <c r="J28" s="1"/>
  <c r="I29"/>
  <c r="H29"/>
  <c r="F29"/>
  <c r="P28"/>
  <c r="H28"/>
  <c r="F28"/>
  <c r="N27"/>
  <c r="L27"/>
  <c r="Q27" s="1"/>
  <c r="K27"/>
  <c r="F27"/>
  <c r="N26"/>
  <c r="K26"/>
  <c r="J26"/>
  <c r="F26"/>
  <c r="N25"/>
  <c r="K25"/>
  <c r="J25"/>
  <c r="I25"/>
  <c r="F25"/>
  <c r="N24"/>
  <c r="K24"/>
  <c r="J24"/>
  <c r="I24"/>
  <c r="H24"/>
  <c r="F24"/>
  <c r="P23"/>
  <c r="H23"/>
  <c r="F23"/>
  <c r="N22"/>
  <c r="K22"/>
  <c r="L22" s="1"/>
  <c r="F22"/>
  <c r="N21"/>
  <c r="K21"/>
  <c r="J21"/>
  <c r="F21"/>
  <c r="N20"/>
  <c r="K20"/>
  <c r="J20"/>
  <c r="I20"/>
  <c r="L20" s="1"/>
  <c r="F20"/>
  <c r="N19"/>
  <c r="K19"/>
  <c r="J19"/>
  <c r="I19"/>
  <c r="H19"/>
  <c r="F19"/>
  <c r="P18"/>
  <c r="H18"/>
  <c r="F18"/>
  <c r="N17"/>
  <c r="K17"/>
  <c r="L17" s="1"/>
  <c r="F17"/>
  <c r="N16"/>
  <c r="K16"/>
  <c r="J16"/>
  <c r="L16" s="1"/>
  <c r="F16"/>
  <c r="N15"/>
  <c r="K15"/>
  <c r="J15"/>
  <c r="I15"/>
  <c r="F15"/>
  <c r="N14"/>
  <c r="K14"/>
  <c r="J14"/>
  <c r="I14"/>
  <c r="H14"/>
  <c r="F14"/>
  <c r="P13"/>
  <c r="F13"/>
  <c r="N12"/>
  <c r="L12"/>
  <c r="Q12" s="1"/>
  <c r="K12"/>
  <c r="F12"/>
  <c r="N11"/>
  <c r="K11"/>
  <c r="J11"/>
  <c r="F11"/>
  <c r="N10"/>
  <c r="K10"/>
  <c r="J10"/>
  <c r="I10"/>
  <c r="F10"/>
  <c r="N9"/>
  <c r="K9"/>
  <c r="J9"/>
  <c r="I9"/>
  <c r="I8" s="1"/>
  <c r="H9"/>
  <c r="F9"/>
  <c r="P8"/>
  <c r="K8"/>
  <c r="E46"/>
  <c r="E47" s="1"/>
  <c r="N7"/>
  <c r="K7"/>
  <c r="L7" s="1"/>
  <c r="F7"/>
  <c r="N6"/>
  <c r="K6"/>
  <c r="J6"/>
  <c r="F6"/>
  <c r="N5"/>
  <c r="K5"/>
  <c r="J5"/>
  <c r="I5"/>
  <c r="I3" s="1"/>
  <c r="F5"/>
  <c r="N4"/>
  <c r="K4"/>
  <c r="J4"/>
  <c r="I4"/>
  <c r="H4"/>
  <c r="F4"/>
  <c r="P3"/>
  <c r="H3"/>
  <c r="F3"/>
  <c r="O93" i="32"/>
  <c r="O92"/>
  <c r="P8"/>
  <c r="O8"/>
  <c r="F96" i="1"/>
  <c r="F95"/>
  <c r="B22" i="44"/>
  <c r="E42" i="41"/>
  <c r="I15" i="37"/>
  <c r="N15"/>
  <c r="N116" s="1"/>
  <c r="AH33"/>
  <c r="AM51"/>
  <c r="AR51"/>
  <c r="AR116" s="1"/>
  <c r="BB69"/>
  <c r="BU33"/>
  <c r="BW33"/>
  <c r="CB33"/>
  <c r="CC33"/>
  <c r="F22" i="47"/>
  <c r="M59" i="29"/>
  <c r="N28"/>
  <c r="R28"/>
  <c r="Q26"/>
  <c r="M5"/>
  <c r="P33" i="32"/>
  <c r="O26" i="29"/>
  <c r="P70" i="22"/>
  <c r="P39"/>
  <c r="O39"/>
  <c r="I39"/>
  <c r="I12"/>
  <c r="P12"/>
  <c r="O12"/>
  <c r="I11"/>
  <c r="O11"/>
  <c r="P11"/>
  <c r="O70"/>
  <c r="P63"/>
  <c r="I59"/>
  <c r="P59"/>
  <c r="O58"/>
  <c r="P58"/>
  <c r="M53" i="29"/>
  <c r="P20" i="22"/>
  <c r="P27"/>
  <c r="P54" i="32"/>
  <c r="E21" i="1"/>
  <c r="F15" i="3" s="1"/>
  <c r="U96" i="68"/>
  <c r="V97" s="1"/>
  <c r="V96"/>
  <c r="W29"/>
  <c r="P77" i="32"/>
  <c r="P58"/>
  <c r="P57"/>
  <c r="P55"/>
  <c r="P52"/>
  <c r="P49"/>
  <c r="P48"/>
  <c r="P62" i="22"/>
  <c r="P56"/>
  <c r="G47" i="24"/>
  <c r="R5"/>
  <c r="I71" i="22"/>
  <c r="O13" i="27"/>
  <c r="O63" i="22"/>
  <c r="F45" i="38"/>
  <c r="K45"/>
  <c r="M54" i="29"/>
  <c r="P73" i="32"/>
  <c r="O23" i="27"/>
  <c r="N23"/>
  <c r="M23"/>
  <c r="L23"/>
  <c r="P23" s="1"/>
  <c r="F23"/>
  <c r="K23"/>
  <c r="R27" i="24"/>
  <c r="Q27"/>
  <c r="P27"/>
  <c r="O27"/>
  <c r="M27"/>
  <c r="G27"/>
  <c r="N27" s="1"/>
  <c r="Q42" i="73"/>
  <c r="S42" s="1"/>
  <c r="F19" i="27"/>
  <c r="N25" i="54"/>
  <c r="F17"/>
  <c r="N61" i="38"/>
  <c r="D21" i="1"/>
  <c r="E15" i="3" s="1"/>
  <c r="D62" i="38"/>
  <c r="J35" i="1" s="1"/>
  <c r="D35" s="1"/>
  <c r="F36" i="28"/>
  <c r="I28" i="54"/>
  <c r="K60" i="68" s="1"/>
  <c r="P71" i="22"/>
  <c r="O71"/>
  <c r="R54" i="24"/>
  <c r="Q54"/>
  <c r="P54"/>
  <c r="O54"/>
  <c r="M54"/>
  <c r="G54"/>
  <c r="E91" i="47"/>
  <c r="O59" i="38"/>
  <c r="P59" s="1"/>
  <c r="N59"/>
  <c r="M59"/>
  <c r="L59"/>
  <c r="O58"/>
  <c r="N58"/>
  <c r="M58"/>
  <c r="L58"/>
  <c r="K59"/>
  <c r="F59"/>
  <c r="G54" i="29"/>
  <c r="N54"/>
  <c r="J62" i="38"/>
  <c r="O8" i="27"/>
  <c r="R43" i="24"/>
  <c r="Q43"/>
  <c r="P43"/>
  <c r="O43"/>
  <c r="M43"/>
  <c r="G39"/>
  <c r="G43"/>
  <c r="N43"/>
  <c r="R39"/>
  <c r="Q39"/>
  <c r="P39"/>
  <c r="O39"/>
  <c r="M39"/>
  <c r="F38" i="28"/>
  <c r="E36" i="1"/>
  <c r="F21" i="3" s="1"/>
  <c r="R47" i="24"/>
  <c r="Q47"/>
  <c r="P47"/>
  <c r="O47"/>
  <c r="M47"/>
  <c r="N50" i="29"/>
  <c r="M50"/>
  <c r="L27" i="1"/>
  <c r="B27"/>
  <c r="C12" i="3" s="1"/>
  <c r="E40" i="28"/>
  <c r="O30" i="22"/>
  <c r="P30"/>
  <c r="K92" i="68"/>
  <c r="M92" s="1"/>
  <c r="K91"/>
  <c r="M91" s="1"/>
  <c r="T44" i="73"/>
  <c r="G42"/>
  <c r="T39"/>
  <c r="G37"/>
  <c r="S36"/>
  <c r="G36"/>
  <c r="F35"/>
  <c r="G35"/>
  <c r="R34"/>
  <c r="Q34"/>
  <c r="P34"/>
  <c r="O34"/>
  <c r="G32"/>
  <c r="G31"/>
  <c r="G30"/>
  <c r="G29"/>
  <c r="G28"/>
  <c r="G27"/>
  <c r="G26"/>
  <c r="G25"/>
  <c r="G24"/>
  <c r="G23"/>
  <c r="G22"/>
  <c r="G21"/>
  <c r="G20"/>
  <c r="F19"/>
  <c r="F33"/>
  <c r="E19"/>
  <c r="E33"/>
  <c r="D19"/>
  <c r="D33"/>
  <c r="C19"/>
  <c r="C33"/>
  <c r="G13"/>
  <c r="F10"/>
  <c r="E10"/>
  <c r="D10"/>
  <c r="C10"/>
  <c r="F9"/>
  <c r="F11" s="1"/>
  <c r="F39" s="1"/>
  <c r="F44" s="1"/>
  <c r="E9"/>
  <c r="E11" s="1"/>
  <c r="E39" s="1"/>
  <c r="E44" s="1"/>
  <c r="D9"/>
  <c r="C9"/>
  <c r="G7"/>
  <c r="I35" i="22"/>
  <c r="I49"/>
  <c r="K37" i="68"/>
  <c r="M37" s="1"/>
  <c r="G92"/>
  <c r="G91"/>
  <c r="J39" i="1"/>
  <c r="D39" s="1"/>
  <c r="E27" i="68"/>
  <c r="AU27" s="1"/>
  <c r="J95" i="1"/>
  <c r="L95" s="1"/>
  <c r="E50" i="3"/>
  <c r="G50" s="1"/>
  <c r="I28" i="33" s="1"/>
  <c r="J96" i="1"/>
  <c r="L96" s="1"/>
  <c r="O37" i="22"/>
  <c r="P25" i="32"/>
  <c r="J8" i="33"/>
  <c r="O20" i="22"/>
  <c r="O27"/>
  <c r="C32" i="28"/>
  <c r="N48" i="29"/>
  <c r="H30" i="33"/>
  <c r="C18"/>
  <c r="H15"/>
  <c r="C26"/>
  <c r="C31"/>
  <c r="C28"/>
  <c r="B24" i="1"/>
  <c r="S86" i="68"/>
  <c r="M86"/>
  <c r="F86"/>
  <c r="E86"/>
  <c r="D86"/>
  <c r="C86"/>
  <c r="Z86" s="1"/>
  <c r="S85"/>
  <c r="M85"/>
  <c r="F85"/>
  <c r="E85"/>
  <c r="D85"/>
  <c r="C85"/>
  <c r="N82"/>
  <c r="H82"/>
  <c r="S81"/>
  <c r="S80"/>
  <c r="S79"/>
  <c r="S78"/>
  <c r="S77"/>
  <c r="S76"/>
  <c r="S74"/>
  <c r="S73"/>
  <c r="M73"/>
  <c r="C73"/>
  <c r="S71"/>
  <c r="M70"/>
  <c r="C70"/>
  <c r="G70" s="1"/>
  <c r="S69"/>
  <c r="S64"/>
  <c r="M64"/>
  <c r="C64"/>
  <c r="U64" s="1"/>
  <c r="W64" s="1"/>
  <c r="S61"/>
  <c r="S49"/>
  <c r="M49"/>
  <c r="F49"/>
  <c r="BB49" s="1"/>
  <c r="E49"/>
  <c r="AU49" s="1"/>
  <c r="D49"/>
  <c r="AN49" s="1"/>
  <c r="C49"/>
  <c r="W49" s="1"/>
  <c r="S47"/>
  <c r="S41"/>
  <c r="M41"/>
  <c r="F37"/>
  <c r="D37"/>
  <c r="C37"/>
  <c r="AG37" s="1"/>
  <c r="S34"/>
  <c r="S33"/>
  <c r="S28"/>
  <c r="S27"/>
  <c r="S25"/>
  <c r="M25"/>
  <c r="F25"/>
  <c r="BB25" s="1"/>
  <c r="D25"/>
  <c r="AN25" s="1"/>
  <c r="C25"/>
  <c r="AG25" s="1"/>
  <c r="S23"/>
  <c r="S21"/>
  <c r="S20"/>
  <c r="R17"/>
  <c r="R30" s="1"/>
  <c r="Q17"/>
  <c r="Q30" s="1"/>
  <c r="P17"/>
  <c r="P30" s="1"/>
  <c r="O17"/>
  <c r="O30" s="1"/>
  <c r="M13"/>
  <c r="F13"/>
  <c r="E13"/>
  <c r="D13"/>
  <c r="C13"/>
  <c r="S12"/>
  <c r="S17" s="1"/>
  <c r="S9"/>
  <c r="S8"/>
  <c r="S7"/>
  <c r="E37"/>
  <c r="K24" i="27"/>
  <c r="F24"/>
  <c r="D32" i="28"/>
  <c r="N19" i="54"/>
  <c r="M13" i="28"/>
  <c r="O60" i="1" s="1"/>
  <c r="F36" i="43"/>
  <c r="F20" i="47"/>
  <c r="F19"/>
  <c r="F18"/>
  <c r="F9" i="40"/>
  <c r="C22"/>
  <c r="I82" i="1" s="1"/>
  <c r="C82" s="1"/>
  <c r="O62" i="22"/>
  <c r="O64"/>
  <c r="O65"/>
  <c r="O66"/>
  <c r="O68"/>
  <c r="M8" i="50"/>
  <c r="O67" i="22"/>
  <c r="P67"/>
  <c r="F23" i="47"/>
  <c r="C27" i="27"/>
  <c r="P84" i="32"/>
  <c r="O84"/>
  <c r="D35" i="57"/>
  <c r="B49" i="1"/>
  <c r="AC49" s="1"/>
  <c r="C23"/>
  <c r="D23"/>
  <c r="L23"/>
  <c r="E61" i="57"/>
  <c r="E60"/>
  <c r="K46" i="38"/>
  <c r="O60" i="22"/>
  <c r="K62" i="45"/>
  <c r="P68" i="22"/>
  <c r="F21" i="28"/>
  <c r="O25" i="54"/>
  <c r="M25"/>
  <c r="F25"/>
  <c r="P64" i="22"/>
  <c r="P42" i="32"/>
  <c r="P41"/>
  <c r="P38"/>
  <c r="P34"/>
  <c r="P31" i="22"/>
  <c r="P61"/>
  <c r="P61" i="32"/>
  <c r="C9" i="28"/>
  <c r="F60" i="57"/>
  <c r="B60"/>
  <c r="P72" i="32"/>
  <c r="N42" i="29"/>
  <c r="L61" i="38"/>
  <c r="P61" s="1"/>
  <c r="F47"/>
  <c r="F15" i="28"/>
  <c r="L47" i="57"/>
  <c r="N47"/>
  <c r="M47"/>
  <c r="D47"/>
  <c r="G44"/>
  <c r="O47"/>
  <c r="G14"/>
  <c r="E39" i="1"/>
  <c r="P12" i="37" s="1"/>
  <c r="C39" i="1"/>
  <c r="N12" i="37"/>
  <c r="B39" i="1"/>
  <c r="C43" i="57"/>
  <c r="B72" i="1"/>
  <c r="AC72" s="1"/>
  <c r="C72"/>
  <c r="F72" s="1"/>
  <c r="D72"/>
  <c r="E72"/>
  <c r="L72"/>
  <c r="P81" i="32"/>
  <c r="P82"/>
  <c r="W37" i="57"/>
  <c r="V33"/>
  <c r="F35"/>
  <c r="E35"/>
  <c r="U33"/>
  <c r="U35"/>
  <c r="T33"/>
  <c r="T35"/>
  <c r="W22"/>
  <c r="U31"/>
  <c r="U34"/>
  <c r="V31"/>
  <c r="V34"/>
  <c r="V35"/>
  <c r="W31"/>
  <c r="W34"/>
  <c r="T31"/>
  <c r="T34"/>
  <c r="C22" i="44"/>
  <c r="I83" i="1" s="1"/>
  <c r="C83" s="1"/>
  <c r="G43" i="57"/>
  <c r="G47"/>
  <c r="G45"/>
  <c r="G42"/>
  <c r="C36" i="1"/>
  <c r="C16" i="57"/>
  <c r="C19"/>
  <c r="C21"/>
  <c r="C33"/>
  <c r="L33"/>
  <c r="P33"/>
  <c r="C32"/>
  <c r="G32"/>
  <c r="C31"/>
  <c r="L31"/>
  <c r="P31"/>
  <c r="C30"/>
  <c r="G30" s="1"/>
  <c r="G35" s="1"/>
  <c r="I35" s="1"/>
  <c r="C29"/>
  <c r="L29"/>
  <c r="P29"/>
  <c r="C28"/>
  <c r="L28"/>
  <c r="P28"/>
  <c r="C26"/>
  <c r="L26"/>
  <c r="P26"/>
  <c r="C25"/>
  <c r="L25"/>
  <c r="P25"/>
  <c r="K30"/>
  <c r="K31"/>
  <c r="K32"/>
  <c r="K33"/>
  <c r="K29"/>
  <c r="M26"/>
  <c r="N26"/>
  <c r="O26"/>
  <c r="L27"/>
  <c r="M27"/>
  <c r="N27"/>
  <c r="O27"/>
  <c r="P27"/>
  <c r="M28"/>
  <c r="N28"/>
  <c r="O28"/>
  <c r="M29"/>
  <c r="N29"/>
  <c r="O29"/>
  <c r="M30"/>
  <c r="N30"/>
  <c r="O30"/>
  <c r="M31"/>
  <c r="N31"/>
  <c r="O31"/>
  <c r="L32"/>
  <c r="P32"/>
  <c r="M32"/>
  <c r="N32"/>
  <c r="O32"/>
  <c r="M33"/>
  <c r="N33"/>
  <c r="O33"/>
  <c r="G29"/>
  <c r="G31"/>
  <c r="D9"/>
  <c r="D11"/>
  <c r="C9"/>
  <c r="C11"/>
  <c r="G33"/>
  <c r="R7"/>
  <c r="R6"/>
  <c r="R4"/>
  <c r="G60"/>
  <c r="F61"/>
  <c r="G61"/>
  <c r="B61"/>
  <c r="D33" i="59"/>
  <c r="D30"/>
  <c r="P66" i="22"/>
  <c r="I66"/>
  <c r="I65"/>
  <c r="I64"/>
  <c r="I57"/>
  <c r="P51"/>
  <c r="O29"/>
  <c r="O31"/>
  <c r="O49"/>
  <c r="P32"/>
  <c r="P49"/>
  <c r="O45"/>
  <c r="O24"/>
  <c r="B88" i="1"/>
  <c r="Y88" s="1"/>
  <c r="C88"/>
  <c r="P35" i="73" s="1"/>
  <c r="D88" i="1"/>
  <c r="Q35" i="73" s="1"/>
  <c r="E88" i="1"/>
  <c r="F42" i="3" s="1"/>
  <c r="I6" i="22"/>
  <c r="I34"/>
  <c r="I36"/>
  <c r="I43"/>
  <c r="I50"/>
  <c r="I53"/>
  <c r="B89" i="1"/>
  <c r="Y89" s="1"/>
  <c r="R89"/>
  <c r="R88"/>
  <c r="L89"/>
  <c r="L88"/>
  <c r="C89"/>
  <c r="D89"/>
  <c r="E89"/>
  <c r="F24" i="44"/>
  <c r="B62" i="38"/>
  <c r="G62"/>
  <c r="E10" i="58"/>
  <c r="O4" i="45"/>
  <c r="N4"/>
  <c r="M4"/>
  <c r="L4"/>
  <c r="F4"/>
  <c r="S117" i="37"/>
  <c r="BL117"/>
  <c r="BL124"/>
  <c r="I125"/>
  <c r="N125"/>
  <c r="S125"/>
  <c r="X125"/>
  <c r="AC125"/>
  <c r="AH125"/>
  <c r="AM125"/>
  <c r="AR125"/>
  <c r="AW125"/>
  <c r="BB125"/>
  <c r="BG125"/>
  <c r="BL125"/>
  <c r="BQ125"/>
  <c r="BV125"/>
  <c r="CA125"/>
  <c r="S126"/>
  <c r="S127"/>
  <c r="BL127"/>
  <c r="I128"/>
  <c r="N128"/>
  <c r="S128"/>
  <c r="X128"/>
  <c r="AC128"/>
  <c r="AH128"/>
  <c r="AM128"/>
  <c r="AR128"/>
  <c r="AW128"/>
  <c r="BB128"/>
  <c r="BG128"/>
  <c r="BL128"/>
  <c r="BQ128"/>
  <c r="BV128"/>
  <c r="CA128"/>
  <c r="I129"/>
  <c r="N129"/>
  <c r="S129"/>
  <c r="X129"/>
  <c r="AC129"/>
  <c r="AH129"/>
  <c r="AM129"/>
  <c r="AR129"/>
  <c r="AW129"/>
  <c r="BB129"/>
  <c r="BG129"/>
  <c r="BL129"/>
  <c r="BQ129"/>
  <c r="BV129"/>
  <c r="CA129"/>
  <c r="S116"/>
  <c r="BL116"/>
  <c r="O53" i="22"/>
  <c r="P50" i="32"/>
  <c r="P53"/>
  <c r="P56"/>
  <c r="P59"/>
  <c r="P60"/>
  <c r="P47"/>
  <c r="P46"/>
  <c r="C42" i="41"/>
  <c r="C58" s="1"/>
  <c r="F19" i="40"/>
  <c r="E25" i="1"/>
  <c r="D25"/>
  <c r="C24"/>
  <c r="F33" i="59"/>
  <c r="E33"/>
  <c r="B33"/>
  <c r="B34"/>
  <c r="F32"/>
  <c r="E32"/>
  <c r="D32"/>
  <c r="G32"/>
  <c r="B32"/>
  <c r="F31"/>
  <c r="E31"/>
  <c r="D31"/>
  <c r="B31"/>
  <c r="F30"/>
  <c r="E30"/>
  <c r="C30"/>
  <c r="B30"/>
  <c r="G26"/>
  <c r="F25"/>
  <c r="E25"/>
  <c r="D25"/>
  <c r="C25"/>
  <c r="F24"/>
  <c r="E24"/>
  <c r="D24"/>
  <c r="C24"/>
  <c r="F23"/>
  <c r="E23"/>
  <c r="D23"/>
  <c r="C23"/>
  <c r="F22"/>
  <c r="F10"/>
  <c r="E22"/>
  <c r="E27"/>
  <c r="E11"/>
  <c r="D22"/>
  <c r="D10"/>
  <c r="C22"/>
  <c r="F14"/>
  <c r="E14"/>
  <c r="D14"/>
  <c r="C14"/>
  <c r="G5"/>
  <c r="F5"/>
  <c r="F6"/>
  <c r="F13"/>
  <c r="E5"/>
  <c r="E6"/>
  <c r="D5"/>
  <c r="D6"/>
  <c r="C5"/>
  <c r="C6"/>
  <c r="G4"/>
  <c r="E13" i="58"/>
  <c r="G23" i="59"/>
  <c r="F5" i="58"/>
  <c r="F3"/>
  <c r="F2"/>
  <c r="E5"/>
  <c r="B6"/>
  <c r="E3"/>
  <c r="E2"/>
  <c r="E4"/>
  <c r="E6"/>
  <c r="P28" i="22"/>
  <c r="B58" i="57"/>
  <c r="C58"/>
  <c r="D58"/>
  <c r="E58"/>
  <c r="F58"/>
  <c r="B59"/>
  <c r="B62"/>
  <c r="D59"/>
  <c r="E59"/>
  <c r="F59"/>
  <c r="C62"/>
  <c r="P10" i="22"/>
  <c r="D44" i="3"/>
  <c r="E44"/>
  <c r="F44"/>
  <c r="D2" i="58"/>
  <c r="D5"/>
  <c r="D3"/>
  <c r="C4"/>
  <c r="C6"/>
  <c r="D6"/>
  <c r="D4"/>
  <c r="F45" i="41"/>
  <c r="BQ95" i="37"/>
  <c r="D95" s="1"/>
  <c r="BR95"/>
  <c r="E95" s="1"/>
  <c r="F15" i="40"/>
  <c r="F11"/>
  <c r="F10"/>
  <c r="F5"/>
  <c r="O24" i="24"/>
  <c r="F26" i="54"/>
  <c r="O26"/>
  <c r="N26"/>
  <c r="M26"/>
  <c r="G5" i="28"/>
  <c r="B29" i="1"/>
  <c r="O61" i="38"/>
  <c r="M61"/>
  <c r="F61"/>
  <c r="I62"/>
  <c r="H62"/>
  <c r="K61"/>
  <c r="C62"/>
  <c r="I35" i="1" s="1"/>
  <c r="C35" s="1"/>
  <c r="E62" i="38"/>
  <c r="K35" i="1" s="1"/>
  <c r="E35" s="1"/>
  <c r="B25"/>
  <c r="F6" i="50"/>
  <c r="O30"/>
  <c r="N30"/>
  <c r="M30"/>
  <c r="K30"/>
  <c r="K66" i="45"/>
  <c r="K19" i="44"/>
  <c r="C49" i="1"/>
  <c r="D49"/>
  <c r="E49"/>
  <c r="R49"/>
  <c r="R36"/>
  <c r="D63"/>
  <c r="E31" i="3" s="1"/>
  <c r="C63" i="1"/>
  <c r="C52" i="57"/>
  <c r="C51"/>
  <c r="C54"/>
  <c r="O34"/>
  <c r="N34"/>
  <c r="M34"/>
  <c r="O25"/>
  <c r="O18"/>
  <c r="N18"/>
  <c r="M18"/>
  <c r="L18"/>
  <c r="L17"/>
  <c r="N17"/>
  <c r="H19"/>
  <c r="H20"/>
  <c r="H21"/>
  <c r="O15"/>
  <c r="N15"/>
  <c r="M15"/>
  <c r="L15"/>
  <c r="L14"/>
  <c r="M8"/>
  <c r="L8"/>
  <c r="P8"/>
  <c r="O8"/>
  <c r="N8"/>
  <c r="L7"/>
  <c r="O7"/>
  <c r="N7"/>
  <c r="P7"/>
  <c r="M7"/>
  <c r="H9"/>
  <c r="H10"/>
  <c r="F9"/>
  <c r="F11"/>
  <c r="N6"/>
  <c r="M6"/>
  <c r="O5"/>
  <c r="N5"/>
  <c r="M5"/>
  <c r="L5"/>
  <c r="L4"/>
  <c r="L6"/>
  <c r="N4"/>
  <c r="M4"/>
  <c r="M10"/>
  <c r="H35"/>
  <c r="G34"/>
  <c r="I34"/>
  <c r="O4"/>
  <c r="O6"/>
  <c r="E9"/>
  <c r="N10"/>
  <c r="G18"/>
  <c r="I18"/>
  <c r="N25"/>
  <c r="N35"/>
  <c r="G27"/>
  <c r="I27"/>
  <c r="L34"/>
  <c r="G8"/>
  <c r="I8"/>
  <c r="M25"/>
  <c r="G4"/>
  <c r="I4"/>
  <c r="G6"/>
  <c r="I6"/>
  <c r="L10"/>
  <c r="G26"/>
  <c r="I26"/>
  <c r="G7"/>
  <c r="I7"/>
  <c r="O10"/>
  <c r="C25" i="1"/>
  <c r="E11" i="57"/>
  <c r="G10"/>
  <c r="F54"/>
  <c r="F17"/>
  <c r="O17"/>
  <c r="E54"/>
  <c r="E17"/>
  <c r="D54"/>
  <c r="D17"/>
  <c r="M17"/>
  <c r="D29" i="1"/>
  <c r="E16" i="3" s="1"/>
  <c r="C29" i="1"/>
  <c r="D16" i="3" s="1"/>
  <c r="C47" i="57"/>
  <c r="D16"/>
  <c r="F47"/>
  <c r="F16"/>
  <c r="O16"/>
  <c r="O19"/>
  <c r="O21"/>
  <c r="F43" i="38"/>
  <c r="F33"/>
  <c r="F22"/>
  <c r="D50"/>
  <c r="K10"/>
  <c r="P53" i="22"/>
  <c r="M34" i="29"/>
  <c r="C40" i="28"/>
  <c r="L14" i="27"/>
  <c r="L15"/>
  <c r="P15" s="1"/>
  <c r="F13"/>
  <c r="O21" i="24"/>
  <c r="O23"/>
  <c r="F18" i="50"/>
  <c r="L15"/>
  <c r="L9"/>
  <c r="B32" i="28"/>
  <c r="C28" i="54"/>
  <c r="O10"/>
  <c r="O8" i="24"/>
  <c r="P8"/>
  <c r="P46"/>
  <c r="P42"/>
  <c r="S42" s="1"/>
  <c r="O6" i="32"/>
  <c r="P27"/>
  <c r="P22"/>
  <c r="P26"/>
  <c r="P35"/>
  <c r="P65"/>
  <c r="P66"/>
  <c r="P74"/>
  <c r="P76"/>
  <c r="G29" i="24"/>
  <c r="N29" s="1"/>
  <c r="J24" i="44"/>
  <c r="I24"/>
  <c r="H24"/>
  <c r="M24"/>
  <c r="G24"/>
  <c r="O24"/>
  <c r="N24"/>
  <c r="L24"/>
  <c r="O13" i="28"/>
  <c r="Q60" i="1" s="1"/>
  <c r="N13" i="28"/>
  <c r="P60" i="1" s="1"/>
  <c r="O19" i="54"/>
  <c r="M19"/>
  <c r="L19"/>
  <c r="P19" s="1"/>
  <c r="O18"/>
  <c r="N18"/>
  <c r="M18"/>
  <c r="P18" s="1"/>
  <c r="L18"/>
  <c r="O17"/>
  <c r="N17"/>
  <c r="M17"/>
  <c r="L17"/>
  <c r="O16"/>
  <c r="N16"/>
  <c r="M16"/>
  <c r="L16"/>
  <c r="O15"/>
  <c r="N15"/>
  <c r="M15"/>
  <c r="L15"/>
  <c r="P15" s="1"/>
  <c r="K8"/>
  <c r="L8"/>
  <c r="P8" s="1"/>
  <c r="M8"/>
  <c r="N8"/>
  <c r="O8"/>
  <c r="J28"/>
  <c r="L60" i="68" s="1"/>
  <c r="H28" i="54"/>
  <c r="I62" i="1" s="1"/>
  <c r="K22" i="54"/>
  <c r="K18"/>
  <c r="K17"/>
  <c r="K16"/>
  <c r="K15"/>
  <c r="K14"/>
  <c r="O23"/>
  <c r="N23"/>
  <c r="M23"/>
  <c r="O22"/>
  <c r="N22"/>
  <c r="M22"/>
  <c r="P22" s="1"/>
  <c r="L22"/>
  <c r="O14"/>
  <c r="N14"/>
  <c r="P14" s="1"/>
  <c r="M14"/>
  <c r="L14"/>
  <c r="F22"/>
  <c r="F19"/>
  <c r="F18"/>
  <c r="F16"/>
  <c r="F15"/>
  <c r="F14"/>
  <c r="E51" i="1"/>
  <c r="F32" i="41"/>
  <c r="O65" i="38"/>
  <c r="N65"/>
  <c r="M65"/>
  <c r="L65"/>
  <c r="K65"/>
  <c r="F65"/>
  <c r="O22" i="32"/>
  <c r="K57" i="38"/>
  <c r="F57"/>
  <c r="O57"/>
  <c r="N57"/>
  <c r="M57"/>
  <c r="L57"/>
  <c r="M28" i="29"/>
  <c r="M39"/>
  <c r="J7" i="28"/>
  <c r="K71" i="1" s="1"/>
  <c r="E71" s="1"/>
  <c r="I7" i="28"/>
  <c r="N7" s="1"/>
  <c r="N9" s="1"/>
  <c r="I71" i="1"/>
  <c r="J6" i="28"/>
  <c r="I6"/>
  <c r="H6"/>
  <c r="M6"/>
  <c r="J5"/>
  <c r="O5"/>
  <c r="I5"/>
  <c r="I9"/>
  <c r="H5"/>
  <c r="G6"/>
  <c r="K33" i="41"/>
  <c r="K32"/>
  <c r="K30"/>
  <c r="K28"/>
  <c r="K20"/>
  <c r="K19"/>
  <c r="K18"/>
  <c r="K13"/>
  <c r="K12"/>
  <c r="K35" s="1"/>
  <c r="AH22" i="55" s="1"/>
  <c r="K8" i="41"/>
  <c r="O16" i="32"/>
  <c r="U16" s="1"/>
  <c r="O11"/>
  <c r="U11" s="1"/>
  <c r="O15"/>
  <c r="O10"/>
  <c r="U10" s="1"/>
  <c r="O14"/>
  <c r="U14" s="1"/>
  <c r="O13"/>
  <c r="U13" s="1"/>
  <c r="O7"/>
  <c r="U7" s="1"/>
  <c r="O12"/>
  <c r="U12" s="1"/>
  <c r="AD16" i="55"/>
  <c r="AE16"/>
  <c r="AF16"/>
  <c r="AG16"/>
  <c r="AH16"/>
  <c r="AI16"/>
  <c r="AH75"/>
  <c r="AC21"/>
  <c r="AB21"/>
  <c r="AA21"/>
  <c r="Z21"/>
  <c r="Y21"/>
  <c r="X21"/>
  <c r="W21"/>
  <c r="V21"/>
  <c r="U21"/>
  <c r="T21"/>
  <c r="S21"/>
  <c r="R21"/>
  <c r="AG15"/>
  <c r="AF15"/>
  <c r="AE15"/>
  <c r="AD15"/>
  <c r="AH15"/>
  <c r="AI15"/>
  <c r="AG14"/>
  <c r="AF14"/>
  <c r="AE14"/>
  <c r="AD14"/>
  <c r="AH14"/>
  <c r="AI14"/>
  <c r="AG13"/>
  <c r="AF13"/>
  <c r="AE13"/>
  <c r="AD13"/>
  <c r="AH13"/>
  <c r="AI13"/>
  <c r="AG12"/>
  <c r="AF12"/>
  <c r="AE12"/>
  <c r="AD12"/>
  <c r="AH12"/>
  <c r="AI12"/>
  <c r="AG11"/>
  <c r="AF11"/>
  <c r="AE11"/>
  <c r="AD11"/>
  <c r="AH11"/>
  <c r="AI11"/>
  <c r="AG10"/>
  <c r="AF10"/>
  <c r="AE10"/>
  <c r="AD10"/>
  <c r="AH10"/>
  <c r="AI10"/>
  <c r="AG9"/>
  <c r="AF9"/>
  <c r="AE9"/>
  <c r="AD9"/>
  <c r="AH9"/>
  <c r="AI9"/>
  <c r="AG8"/>
  <c r="AF8"/>
  <c r="AE8"/>
  <c r="AD8"/>
  <c r="AH8"/>
  <c r="AI8"/>
  <c r="AG7"/>
  <c r="AF7"/>
  <c r="AE7"/>
  <c r="AD7"/>
  <c r="AH7"/>
  <c r="AI7"/>
  <c r="AG6"/>
  <c r="AF6"/>
  <c r="AE6"/>
  <c r="AD6"/>
  <c r="AH6"/>
  <c r="AI6"/>
  <c r="AG5"/>
  <c r="AF5"/>
  <c r="AE5"/>
  <c r="AD5"/>
  <c r="AH5"/>
  <c r="AI5"/>
  <c r="AG4"/>
  <c r="AF4"/>
  <c r="AE4"/>
  <c r="AD4"/>
  <c r="AH4"/>
  <c r="AI4"/>
  <c r="AG3"/>
  <c r="AF3"/>
  <c r="AE3"/>
  <c r="AD3"/>
  <c r="AG21"/>
  <c r="R46" i="24"/>
  <c r="Q46"/>
  <c r="O46"/>
  <c r="R45"/>
  <c r="Q45"/>
  <c r="P45"/>
  <c r="O45"/>
  <c r="R44"/>
  <c r="S44" s="1"/>
  <c r="Q44"/>
  <c r="P44"/>
  <c r="O44"/>
  <c r="R42"/>
  <c r="Q42"/>
  <c r="O42"/>
  <c r="R38"/>
  <c r="Q38"/>
  <c r="S38" s="1"/>
  <c r="P38"/>
  <c r="O38"/>
  <c r="R37"/>
  <c r="Q37"/>
  <c r="S37" s="1"/>
  <c r="P37"/>
  <c r="O37"/>
  <c r="R36"/>
  <c r="Q36"/>
  <c r="P36"/>
  <c r="O36"/>
  <c r="R35"/>
  <c r="Q35"/>
  <c r="S35" s="1"/>
  <c r="P35"/>
  <c r="O35"/>
  <c r="R34"/>
  <c r="Q34"/>
  <c r="S34" s="1"/>
  <c r="P34"/>
  <c r="O34"/>
  <c r="R33"/>
  <c r="Q33"/>
  <c r="P33"/>
  <c r="R32"/>
  <c r="Q32"/>
  <c r="P32"/>
  <c r="O32"/>
  <c r="R28"/>
  <c r="Q28"/>
  <c r="P28"/>
  <c r="O28"/>
  <c r="R26"/>
  <c r="Q26"/>
  <c r="P26"/>
  <c r="O26"/>
  <c r="S26" s="1"/>
  <c r="R25"/>
  <c r="Q25"/>
  <c r="P25"/>
  <c r="O25"/>
  <c r="R24"/>
  <c r="Q24"/>
  <c r="P24"/>
  <c r="S24" s="1"/>
  <c r="R23"/>
  <c r="Q23"/>
  <c r="P23"/>
  <c r="R22"/>
  <c r="Q22"/>
  <c r="P22"/>
  <c r="O22"/>
  <c r="R21"/>
  <c r="Q21"/>
  <c r="P21"/>
  <c r="R20"/>
  <c r="Q20"/>
  <c r="S20" s="1"/>
  <c r="P20"/>
  <c r="O20"/>
  <c r="R19"/>
  <c r="Q19"/>
  <c r="P19"/>
  <c r="O19"/>
  <c r="R18"/>
  <c r="Q18"/>
  <c r="S18" s="1"/>
  <c r="P18"/>
  <c r="O18"/>
  <c r="R17"/>
  <c r="Q17"/>
  <c r="S17" s="1"/>
  <c r="P17"/>
  <c r="O17"/>
  <c r="R16"/>
  <c r="Q16"/>
  <c r="S16" s="1"/>
  <c r="P16"/>
  <c r="O16"/>
  <c r="R15"/>
  <c r="Q15"/>
  <c r="S15" s="1"/>
  <c r="P15"/>
  <c r="O15"/>
  <c r="R14"/>
  <c r="Q14"/>
  <c r="P14"/>
  <c r="O14"/>
  <c r="R13"/>
  <c r="Q13"/>
  <c r="P13"/>
  <c r="O13"/>
  <c r="R8"/>
  <c r="K58" i="38"/>
  <c r="F29" i="50"/>
  <c r="K29"/>
  <c r="O10" i="22"/>
  <c r="O19" i="44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O8"/>
  <c r="N8"/>
  <c r="M8"/>
  <c r="L8"/>
  <c r="O7"/>
  <c r="N7"/>
  <c r="M7"/>
  <c r="L7"/>
  <c r="O6"/>
  <c r="N6"/>
  <c r="M6"/>
  <c r="P6" s="1"/>
  <c r="L6"/>
  <c r="O5"/>
  <c r="N5"/>
  <c r="N22" s="1"/>
  <c r="M5"/>
  <c r="M22" s="1"/>
  <c r="L5"/>
  <c r="J22"/>
  <c r="I22"/>
  <c r="H22"/>
  <c r="K18"/>
  <c r="K17"/>
  <c r="K16"/>
  <c r="K15"/>
  <c r="K14"/>
  <c r="K13"/>
  <c r="K12"/>
  <c r="K11"/>
  <c r="K10"/>
  <c r="K9"/>
  <c r="K8"/>
  <c r="K7"/>
  <c r="K6"/>
  <c r="K5"/>
  <c r="G32" i="28"/>
  <c r="O11" i="54"/>
  <c r="N11"/>
  <c r="M11"/>
  <c r="L11"/>
  <c r="P11" s="1"/>
  <c r="N10"/>
  <c r="P10"/>
  <c r="M10"/>
  <c r="L10"/>
  <c r="O9"/>
  <c r="N9"/>
  <c r="P9" s="1"/>
  <c r="M9"/>
  <c r="L9"/>
  <c r="K9"/>
  <c r="K11"/>
  <c r="K19"/>
  <c r="K10"/>
  <c r="E32" i="50"/>
  <c r="D32"/>
  <c r="C32"/>
  <c r="O27"/>
  <c r="N27"/>
  <c r="M27"/>
  <c r="L27"/>
  <c r="K27"/>
  <c r="F27"/>
  <c r="O25"/>
  <c r="N25"/>
  <c r="M25"/>
  <c r="L25"/>
  <c r="K25"/>
  <c r="F25"/>
  <c r="O24"/>
  <c r="N24"/>
  <c r="M24"/>
  <c r="L24"/>
  <c r="K24"/>
  <c r="F24"/>
  <c r="O23"/>
  <c r="N23"/>
  <c r="M23"/>
  <c r="L23"/>
  <c r="K23"/>
  <c r="F23"/>
  <c r="O20"/>
  <c r="N20"/>
  <c r="M20"/>
  <c r="P20" s="1"/>
  <c r="L20"/>
  <c r="K20"/>
  <c r="F20"/>
  <c r="O19"/>
  <c r="N19"/>
  <c r="M19"/>
  <c r="L19"/>
  <c r="K19"/>
  <c r="F19"/>
  <c r="O18"/>
  <c r="N18"/>
  <c r="M18"/>
  <c r="K18"/>
  <c r="O15"/>
  <c r="N15"/>
  <c r="M15"/>
  <c r="K15"/>
  <c r="F15"/>
  <c r="O14"/>
  <c r="N14"/>
  <c r="M14"/>
  <c r="L14"/>
  <c r="K14"/>
  <c r="F14"/>
  <c r="O13"/>
  <c r="N13"/>
  <c r="M13"/>
  <c r="L13"/>
  <c r="K13"/>
  <c r="F13"/>
  <c r="O12"/>
  <c r="N12"/>
  <c r="M12"/>
  <c r="L12"/>
  <c r="K12"/>
  <c r="F12"/>
  <c r="O9"/>
  <c r="N9"/>
  <c r="M9"/>
  <c r="K9"/>
  <c r="F9"/>
  <c r="O8"/>
  <c r="N8"/>
  <c r="L8"/>
  <c r="F8"/>
  <c r="O7"/>
  <c r="N7"/>
  <c r="M7"/>
  <c r="L7"/>
  <c r="K7"/>
  <c r="F7"/>
  <c r="O6"/>
  <c r="P6" s="1"/>
  <c r="N6"/>
  <c r="M6"/>
  <c r="K6"/>
  <c r="AA29" i="37"/>
  <c r="AA28"/>
  <c r="AA27"/>
  <c r="AA26"/>
  <c r="AA25"/>
  <c r="AA24"/>
  <c r="AA23"/>
  <c r="AA22"/>
  <c r="AA21"/>
  <c r="AA19"/>
  <c r="AA18"/>
  <c r="AA16"/>
  <c r="AA15"/>
  <c r="V29"/>
  <c r="V28"/>
  <c r="V27"/>
  <c r="V26"/>
  <c r="V25"/>
  <c r="V24"/>
  <c r="V22"/>
  <c r="V20"/>
  <c r="V19"/>
  <c r="V18"/>
  <c r="V17"/>
  <c r="V16"/>
  <c r="V15"/>
  <c r="Q28"/>
  <c r="Q27"/>
  <c r="Q24"/>
  <c r="Q22"/>
  <c r="Q21"/>
  <c r="Q19"/>
  <c r="Q18"/>
  <c r="Q17"/>
  <c r="L28"/>
  <c r="L27"/>
  <c r="L24"/>
  <c r="L22"/>
  <c r="L21"/>
  <c r="L19"/>
  <c r="L18"/>
  <c r="AP48"/>
  <c r="AO48"/>
  <c r="AN48"/>
  <c r="AM48"/>
  <c r="AL48"/>
  <c r="A19" i="48"/>
  <c r="A18"/>
  <c r="A17"/>
  <c r="A16"/>
  <c r="A15"/>
  <c r="A14"/>
  <c r="A13"/>
  <c r="A12"/>
  <c r="A11"/>
  <c r="A10"/>
  <c r="A9"/>
  <c r="A8"/>
  <c r="A7"/>
  <c r="A6"/>
  <c r="A5"/>
  <c r="F16" i="47"/>
  <c r="F6"/>
  <c r="AJ85"/>
  <c r="BI69" i="37"/>
  <c r="AY69"/>
  <c r="BN129"/>
  <c r="BM129"/>
  <c r="BK129"/>
  <c r="BN128"/>
  <c r="BM128"/>
  <c r="BK128"/>
  <c r="BN127"/>
  <c r="BM127"/>
  <c r="BK127"/>
  <c r="BO127"/>
  <c r="BN125"/>
  <c r="BM125"/>
  <c r="BK125"/>
  <c r="BN124"/>
  <c r="BM124"/>
  <c r="BK124"/>
  <c r="BN123"/>
  <c r="BM123"/>
  <c r="BL123"/>
  <c r="BK123"/>
  <c r="BN122"/>
  <c r="BM122"/>
  <c r="BL122"/>
  <c r="BK122"/>
  <c r="BN121"/>
  <c r="BM121"/>
  <c r="BL121"/>
  <c r="BK121"/>
  <c r="BN120"/>
  <c r="BM120"/>
  <c r="BL120"/>
  <c r="BK120"/>
  <c r="BN119"/>
  <c r="BM119"/>
  <c r="BL119"/>
  <c r="BK119"/>
  <c r="BN117"/>
  <c r="BM117"/>
  <c r="BK117"/>
  <c r="BN116"/>
  <c r="BM116"/>
  <c r="BK116"/>
  <c r="BN92"/>
  <c r="BM92"/>
  <c r="BL92"/>
  <c r="BK92"/>
  <c r="CD84"/>
  <c r="CC84"/>
  <c r="CB84"/>
  <c r="CA84"/>
  <c r="BZ84"/>
  <c r="BY84"/>
  <c r="BX84"/>
  <c r="BW84"/>
  <c r="BV84"/>
  <c r="BU84"/>
  <c r="CD66"/>
  <c r="CC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T48"/>
  <c r="BS48"/>
  <c r="BR48"/>
  <c r="BQ48"/>
  <c r="BP48"/>
  <c r="BO48"/>
  <c r="BN48"/>
  <c r="BM48"/>
  <c r="BL48"/>
  <c r="BK48"/>
  <c r="CD10"/>
  <c r="CC10"/>
  <c r="CB10"/>
  <c r="CA10"/>
  <c r="BZ10"/>
  <c r="BX10"/>
  <c r="BW10"/>
  <c r="BV10"/>
  <c r="BU10"/>
  <c r="BT10"/>
  <c r="BS10"/>
  <c r="BR10"/>
  <c r="BQ10"/>
  <c r="BP10"/>
  <c r="BO10"/>
  <c r="BN10"/>
  <c r="BM10"/>
  <c r="BL10"/>
  <c r="BK10"/>
  <c r="F46" i="41"/>
  <c r="O28"/>
  <c r="N28"/>
  <c r="M28"/>
  <c r="L28"/>
  <c r="P28" s="1"/>
  <c r="F28"/>
  <c r="F16" i="44"/>
  <c r="F17"/>
  <c r="F18"/>
  <c r="F19"/>
  <c r="F6"/>
  <c r="J63" i="45"/>
  <c r="I63"/>
  <c r="H63"/>
  <c r="K37"/>
  <c r="J19"/>
  <c r="I19"/>
  <c r="I68" s="1"/>
  <c r="H19"/>
  <c r="O12"/>
  <c r="O19" s="1"/>
  <c r="N12"/>
  <c r="N19" s="1"/>
  <c r="M12"/>
  <c r="M19" s="1"/>
  <c r="L12"/>
  <c r="L19" s="1"/>
  <c r="E22" i="44"/>
  <c r="L81" i="68" s="1"/>
  <c r="F81" s="1"/>
  <c r="D22" i="44"/>
  <c r="J83" i="1" s="1"/>
  <c r="D83" s="1"/>
  <c r="A19" i="44"/>
  <c r="A18"/>
  <c r="A17"/>
  <c r="A16"/>
  <c r="F15"/>
  <c r="A15"/>
  <c r="F14"/>
  <c r="A14"/>
  <c r="F13"/>
  <c r="A13"/>
  <c r="F12"/>
  <c r="A12"/>
  <c r="F11"/>
  <c r="A11"/>
  <c r="F10"/>
  <c r="A10"/>
  <c r="F9"/>
  <c r="A9"/>
  <c r="F8"/>
  <c r="A8"/>
  <c r="F7"/>
  <c r="A7"/>
  <c r="A6"/>
  <c r="F5"/>
  <c r="A5"/>
  <c r="E16" i="43"/>
  <c r="F15"/>
  <c r="F7"/>
  <c r="F8"/>
  <c r="B9"/>
  <c r="C9"/>
  <c r="D9"/>
  <c r="E9"/>
  <c r="F12"/>
  <c r="F16" s="1"/>
  <c r="F13"/>
  <c r="F14"/>
  <c r="B16"/>
  <c r="C16"/>
  <c r="F19"/>
  <c r="F20"/>
  <c r="F21"/>
  <c r="F22"/>
  <c r="B23"/>
  <c r="C23"/>
  <c r="F26"/>
  <c r="F28"/>
  <c r="F29"/>
  <c r="F30"/>
  <c r="F31"/>
  <c r="D32"/>
  <c r="E32"/>
  <c r="F34"/>
  <c r="A46"/>
  <c r="A47"/>
  <c r="A48"/>
  <c r="A49"/>
  <c r="A50"/>
  <c r="A51"/>
  <c r="A52"/>
  <c r="A53"/>
  <c r="A54"/>
  <c r="A55"/>
  <c r="A56"/>
  <c r="A57"/>
  <c r="A58"/>
  <c r="A59"/>
  <c r="A60"/>
  <c r="C4" i="42"/>
  <c r="D4"/>
  <c r="C5"/>
  <c r="D5"/>
  <c r="E5"/>
  <c r="C6"/>
  <c r="D6"/>
  <c r="E6"/>
  <c r="C7"/>
  <c r="D7"/>
  <c r="E7"/>
  <c r="C8"/>
  <c r="D8"/>
  <c r="E8"/>
  <c r="C9"/>
  <c r="C10"/>
  <c r="D10"/>
  <c r="E10"/>
  <c r="C11"/>
  <c r="D11"/>
  <c r="E11"/>
  <c r="C12"/>
  <c r="D12"/>
  <c r="E12"/>
  <c r="C13"/>
  <c r="D13"/>
  <c r="E13"/>
  <c r="C14"/>
  <c r="D14"/>
  <c r="E14"/>
  <c r="C15"/>
  <c r="D15"/>
  <c r="E15"/>
  <c r="C16"/>
  <c r="D16"/>
  <c r="E16"/>
  <c r="C17"/>
  <c r="C18"/>
  <c r="D18"/>
  <c r="E18"/>
  <c r="B20"/>
  <c r="F20"/>
  <c r="G20"/>
  <c r="H20"/>
  <c r="I20"/>
  <c r="K6" i="41"/>
  <c r="N7"/>
  <c r="O7"/>
  <c r="K7"/>
  <c r="L8"/>
  <c r="M8"/>
  <c r="N8"/>
  <c r="O8"/>
  <c r="F12"/>
  <c r="L12"/>
  <c r="M12"/>
  <c r="N12"/>
  <c r="O12"/>
  <c r="F13"/>
  <c r="L13"/>
  <c r="M13"/>
  <c r="P13" s="1"/>
  <c r="N13"/>
  <c r="O13"/>
  <c r="F14"/>
  <c r="M14"/>
  <c r="N14"/>
  <c r="O14"/>
  <c r="F15"/>
  <c r="M15"/>
  <c r="N15"/>
  <c r="O15"/>
  <c r="B35"/>
  <c r="C50"/>
  <c r="C35"/>
  <c r="N16"/>
  <c r="O16"/>
  <c r="K16"/>
  <c r="F18"/>
  <c r="L18"/>
  <c r="M18"/>
  <c r="N18"/>
  <c r="O18"/>
  <c r="F19"/>
  <c r="L19"/>
  <c r="M19"/>
  <c r="N19"/>
  <c r="O19"/>
  <c r="F20"/>
  <c r="L20"/>
  <c r="M20"/>
  <c r="N20"/>
  <c r="O20"/>
  <c r="F21"/>
  <c r="K21"/>
  <c r="M21"/>
  <c r="N21"/>
  <c r="O21"/>
  <c r="P21" s="1"/>
  <c r="F22"/>
  <c r="K22"/>
  <c r="M22"/>
  <c r="N22"/>
  <c r="O22"/>
  <c r="F24"/>
  <c r="K24"/>
  <c r="M24"/>
  <c r="N24"/>
  <c r="O24"/>
  <c r="F25"/>
  <c r="K25"/>
  <c r="M25"/>
  <c r="P25" s="1"/>
  <c r="N25"/>
  <c r="O25"/>
  <c r="F29"/>
  <c r="K29"/>
  <c r="M29"/>
  <c r="N29"/>
  <c r="O29"/>
  <c r="F30"/>
  <c r="L30"/>
  <c r="M30"/>
  <c r="N30"/>
  <c r="O30"/>
  <c r="L32"/>
  <c r="N32"/>
  <c r="O32"/>
  <c r="F33"/>
  <c r="L33"/>
  <c r="M33"/>
  <c r="N33"/>
  <c r="O33"/>
  <c r="H35"/>
  <c r="I35"/>
  <c r="J35"/>
  <c r="F40"/>
  <c r="B42"/>
  <c r="B57" s="1"/>
  <c r="A62"/>
  <c r="A63"/>
  <c r="A64"/>
  <c r="A65"/>
  <c r="A66"/>
  <c r="A67"/>
  <c r="A68"/>
  <c r="A69"/>
  <c r="A70"/>
  <c r="A71"/>
  <c r="A72"/>
  <c r="A73"/>
  <c r="A74"/>
  <c r="A75"/>
  <c r="A76"/>
  <c r="A78"/>
  <c r="F18" i="40"/>
  <c r="A18"/>
  <c r="F17"/>
  <c r="A17"/>
  <c r="F16"/>
  <c r="A16"/>
  <c r="A15"/>
  <c r="A14"/>
  <c r="A13"/>
  <c r="F12"/>
  <c r="A12"/>
  <c r="A11"/>
  <c r="A10"/>
  <c r="A9"/>
  <c r="A8"/>
  <c r="E22"/>
  <c r="K82" i="1" s="1"/>
  <c r="E82" s="1"/>
  <c r="E136" i="37" s="1"/>
  <c r="A7" i="40"/>
  <c r="F6"/>
  <c r="A6"/>
  <c r="A5"/>
  <c r="F4"/>
  <c r="A4"/>
  <c r="CC92" i="37"/>
  <c r="CB92"/>
  <c r="CA92"/>
  <c r="BZ92"/>
  <c r="CC129"/>
  <c r="CB129"/>
  <c r="BZ129"/>
  <c r="CC128"/>
  <c r="CB128"/>
  <c r="BZ128"/>
  <c r="CC125"/>
  <c r="CB125"/>
  <c r="BZ125"/>
  <c r="CD125"/>
  <c r="CC123"/>
  <c r="CB123"/>
  <c r="CA123"/>
  <c r="BZ123"/>
  <c r="CC122"/>
  <c r="CB122"/>
  <c r="CA122"/>
  <c r="BZ122"/>
  <c r="CC120"/>
  <c r="CB120"/>
  <c r="CA120"/>
  <c r="BZ120"/>
  <c r="CC119"/>
  <c r="CB119"/>
  <c r="CA119"/>
  <c r="BZ119"/>
  <c r="BX129"/>
  <c r="BY129"/>
  <c r="BW129"/>
  <c r="BU129"/>
  <c r="BX128"/>
  <c r="BW128"/>
  <c r="BU128"/>
  <c r="BX125"/>
  <c r="BW125"/>
  <c r="BU125"/>
  <c r="BX123"/>
  <c r="BW123"/>
  <c r="BV123"/>
  <c r="BU123"/>
  <c r="BX122"/>
  <c r="BW122"/>
  <c r="BV122"/>
  <c r="BU122"/>
  <c r="BX121"/>
  <c r="BW121"/>
  <c r="BV121"/>
  <c r="BU121"/>
  <c r="BX120"/>
  <c r="BW120"/>
  <c r="BV120"/>
  <c r="BU120"/>
  <c r="BX119"/>
  <c r="BW119"/>
  <c r="BV119"/>
  <c r="BU119"/>
  <c r="BX118"/>
  <c r="BW118"/>
  <c r="BV118"/>
  <c r="BU118"/>
  <c r="BY118"/>
  <c r="BX92"/>
  <c r="BW92"/>
  <c r="BV92"/>
  <c r="BU92"/>
  <c r="BY90"/>
  <c r="BY89"/>
  <c r="BY30"/>
  <c r="BX30"/>
  <c r="BW30"/>
  <c r="BV30"/>
  <c r="BU30"/>
  <c r="BY8"/>
  <c r="BY10"/>
  <c r="BY3"/>
  <c r="AU84"/>
  <c r="AT84"/>
  <c r="AS84"/>
  <c r="AR84"/>
  <c r="AQ84"/>
  <c r="AK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BJ66"/>
  <c r="BI66"/>
  <c r="BH66"/>
  <c r="BG66"/>
  <c r="BF66"/>
  <c r="BE66"/>
  <c r="BD66"/>
  <c r="BC66"/>
  <c r="BB66"/>
  <c r="BA66"/>
  <c r="AF66"/>
  <c r="AE66"/>
  <c r="AD66"/>
  <c r="AC66"/>
  <c r="AB66"/>
  <c r="V66"/>
  <c r="U66"/>
  <c r="T66"/>
  <c r="S66"/>
  <c r="R66"/>
  <c r="L66"/>
  <c r="K66"/>
  <c r="J66"/>
  <c r="I66"/>
  <c r="H66"/>
  <c r="BJ48"/>
  <c r="BI48"/>
  <c r="BH48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V48"/>
  <c r="U48"/>
  <c r="T48"/>
  <c r="S48"/>
  <c r="R48"/>
  <c r="Q48"/>
  <c r="P48"/>
  <c r="O48"/>
  <c r="N48"/>
  <c r="M48"/>
  <c r="L48"/>
  <c r="K48"/>
  <c r="J48"/>
  <c r="I48"/>
  <c r="H48"/>
  <c r="BT30"/>
  <c r="BS30"/>
  <c r="BR30"/>
  <c r="BQ30"/>
  <c r="BP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BS129"/>
  <c r="BR129"/>
  <c r="BP129"/>
  <c r="BS128"/>
  <c r="BR128"/>
  <c r="BP128"/>
  <c r="BT128"/>
  <c r="BS125"/>
  <c r="BR125"/>
  <c r="BP125"/>
  <c r="BS123"/>
  <c r="BR123"/>
  <c r="BQ123"/>
  <c r="BP123"/>
  <c r="BS122"/>
  <c r="BR122"/>
  <c r="BQ122"/>
  <c r="BP122"/>
  <c r="BS121"/>
  <c r="BR121"/>
  <c r="BQ121"/>
  <c r="BP121"/>
  <c r="BS120"/>
  <c r="BR120"/>
  <c r="BQ120"/>
  <c r="BP120"/>
  <c r="BS119"/>
  <c r="BR119"/>
  <c r="BQ119"/>
  <c r="BP119"/>
  <c r="BS118"/>
  <c r="BR118"/>
  <c r="BQ118"/>
  <c r="BP118"/>
  <c r="BI129"/>
  <c r="BH129"/>
  <c r="BF129"/>
  <c r="BI128"/>
  <c r="BH128"/>
  <c r="BF128"/>
  <c r="BI125"/>
  <c r="BH125"/>
  <c r="BF125"/>
  <c r="BJ125"/>
  <c r="BI123"/>
  <c r="BH123"/>
  <c r="BG123"/>
  <c r="BF123"/>
  <c r="BI122"/>
  <c r="BH122"/>
  <c r="BG122"/>
  <c r="BF122"/>
  <c r="BI121"/>
  <c r="BH121"/>
  <c r="BG121"/>
  <c r="BF121"/>
  <c r="BI120"/>
  <c r="BH120"/>
  <c r="BG120"/>
  <c r="BF120"/>
  <c r="BI119"/>
  <c r="BH119"/>
  <c r="BG119"/>
  <c r="BF119"/>
  <c r="BD129"/>
  <c r="BC129"/>
  <c r="BA129"/>
  <c r="BD128"/>
  <c r="BC128"/>
  <c r="BA128"/>
  <c r="BD125"/>
  <c r="BC125"/>
  <c r="BA125"/>
  <c r="BD123"/>
  <c r="BC123"/>
  <c r="BB123"/>
  <c r="BA123"/>
  <c r="BD122"/>
  <c r="BC122"/>
  <c r="BB122"/>
  <c r="BA122"/>
  <c r="BD121"/>
  <c r="BC121"/>
  <c r="BB121"/>
  <c r="BA121"/>
  <c r="BD120"/>
  <c r="BC120"/>
  <c r="BB120"/>
  <c r="BA120"/>
  <c r="BD119"/>
  <c r="BC119"/>
  <c r="BB119"/>
  <c r="BA119"/>
  <c r="BD118"/>
  <c r="BC118"/>
  <c r="BB118"/>
  <c r="BA118"/>
  <c r="AY129"/>
  <c r="AX129"/>
  <c r="AV129"/>
  <c r="AY128"/>
  <c r="AX128"/>
  <c r="AV128"/>
  <c r="AY125"/>
  <c r="AX125"/>
  <c r="AV125"/>
  <c r="AY123"/>
  <c r="AX123"/>
  <c r="AW123"/>
  <c r="AV123"/>
  <c r="AY122"/>
  <c r="AX122"/>
  <c r="AW122"/>
  <c r="AV122"/>
  <c r="AY121"/>
  <c r="AX121"/>
  <c r="AW121"/>
  <c r="AV121"/>
  <c r="AY120"/>
  <c r="AX120"/>
  <c r="AW120"/>
  <c r="AV120"/>
  <c r="AT129"/>
  <c r="AS129"/>
  <c r="AQ129"/>
  <c r="AT128"/>
  <c r="AS128"/>
  <c r="AQ128"/>
  <c r="AT125"/>
  <c r="AS125"/>
  <c r="AQ125"/>
  <c r="AT123"/>
  <c r="AS123"/>
  <c r="AR123"/>
  <c r="AQ123"/>
  <c r="AT122"/>
  <c r="AS122"/>
  <c r="AR122"/>
  <c r="AQ122"/>
  <c r="AT121"/>
  <c r="AS121"/>
  <c r="AR121"/>
  <c r="AQ121"/>
  <c r="AT120"/>
  <c r="AS120"/>
  <c r="AR120"/>
  <c r="AQ120"/>
  <c r="AT118"/>
  <c r="AS118"/>
  <c r="AR118"/>
  <c r="AQ118"/>
  <c r="AO129"/>
  <c r="AN129"/>
  <c r="AL129"/>
  <c r="AO128"/>
  <c r="AN128"/>
  <c r="AL128"/>
  <c r="AO125"/>
  <c r="AN125"/>
  <c r="AL125"/>
  <c r="AO122"/>
  <c r="AN122"/>
  <c r="AM122"/>
  <c r="AL122"/>
  <c r="AO121"/>
  <c r="AN121"/>
  <c r="AM121"/>
  <c r="AL121"/>
  <c r="AO120"/>
  <c r="AN120"/>
  <c r="AM120"/>
  <c r="AL120"/>
  <c r="AO118"/>
  <c r="AN118"/>
  <c r="AM118"/>
  <c r="AL118"/>
  <c r="AJ129"/>
  <c r="AI129"/>
  <c r="AG129"/>
  <c r="AJ128"/>
  <c r="AI128"/>
  <c r="AG128"/>
  <c r="AJ125"/>
  <c r="AI125"/>
  <c r="AG125"/>
  <c r="AJ123"/>
  <c r="AI123"/>
  <c r="AH123"/>
  <c r="AG123"/>
  <c r="AJ122"/>
  <c r="AI122"/>
  <c r="AH122"/>
  <c r="AG122"/>
  <c r="AJ121"/>
  <c r="AI121"/>
  <c r="AH121"/>
  <c r="AG121"/>
  <c r="AE129"/>
  <c r="AD129"/>
  <c r="AB129"/>
  <c r="AE128"/>
  <c r="AD128"/>
  <c r="AB128"/>
  <c r="AE125"/>
  <c r="AD125"/>
  <c r="AB125"/>
  <c r="AE123"/>
  <c r="AD123"/>
  <c r="AC123"/>
  <c r="AB123"/>
  <c r="AE122"/>
  <c r="AD122"/>
  <c r="AC122"/>
  <c r="AB122"/>
  <c r="AE121"/>
  <c r="AD121"/>
  <c r="AC121"/>
  <c r="AB121"/>
  <c r="AE120"/>
  <c r="AD120"/>
  <c r="AC120"/>
  <c r="AB120"/>
  <c r="AE119"/>
  <c r="AD119"/>
  <c r="AC119"/>
  <c r="AB119"/>
  <c r="AE118"/>
  <c r="AD118"/>
  <c r="AC118"/>
  <c r="AB118"/>
  <c r="Z129"/>
  <c r="Y129"/>
  <c r="W129"/>
  <c r="Z128"/>
  <c r="Y128"/>
  <c r="W128"/>
  <c r="AA128"/>
  <c r="Z125"/>
  <c r="Y125"/>
  <c r="W125"/>
  <c r="Z123"/>
  <c r="Y123"/>
  <c r="X123"/>
  <c r="W123"/>
  <c r="Z122"/>
  <c r="Y122"/>
  <c r="X122"/>
  <c r="W122"/>
  <c r="Z119"/>
  <c r="Y119"/>
  <c r="X119"/>
  <c r="W119"/>
  <c r="U130"/>
  <c r="T130"/>
  <c r="S130"/>
  <c r="R130"/>
  <c r="U129"/>
  <c r="T129"/>
  <c r="R129"/>
  <c r="U128"/>
  <c r="T128"/>
  <c r="R128"/>
  <c r="U127"/>
  <c r="T127"/>
  <c r="R127"/>
  <c r="U126"/>
  <c r="T126"/>
  <c r="R126"/>
  <c r="U125"/>
  <c r="T125"/>
  <c r="R125"/>
  <c r="U123"/>
  <c r="T123"/>
  <c r="S123"/>
  <c r="R123"/>
  <c r="U121"/>
  <c r="T121"/>
  <c r="S121"/>
  <c r="R121"/>
  <c r="U120"/>
  <c r="T120"/>
  <c r="S120"/>
  <c r="R120"/>
  <c r="U119"/>
  <c r="T119"/>
  <c r="S119"/>
  <c r="R119"/>
  <c r="U118"/>
  <c r="T118"/>
  <c r="S118"/>
  <c r="R118"/>
  <c r="U117"/>
  <c r="T117"/>
  <c r="R117"/>
  <c r="U116"/>
  <c r="T116"/>
  <c r="R116"/>
  <c r="V116"/>
  <c r="P129"/>
  <c r="O129"/>
  <c r="M129"/>
  <c r="P128"/>
  <c r="O128"/>
  <c r="M128"/>
  <c r="P125"/>
  <c r="O125"/>
  <c r="M125"/>
  <c r="P123"/>
  <c r="O123"/>
  <c r="N123"/>
  <c r="M123"/>
  <c r="P122"/>
  <c r="O122"/>
  <c r="N122"/>
  <c r="M122"/>
  <c r="P120"/>
  <c r="O120"/>
  <c r="N120"/>
  <c r="M120"/>
  <c r="P118"/>
  <c r="O118"/>
  <c r="N118"/>
  <c r="M118"/>
  <c r="K129"/>
  <c r="J129"/>
  <c r="H129"/>
  <c r="K128"/>
  <c r="J128"/>
  <c r="H128"/>
  <c r="K125"/>
  <c r="J125"/>
  <c r="H125"/>
  <c r="K123"/>
  <c r="J123"/>
  <c r="I123"/>
  <c r="H123"/>
  <c r="K122"/>
  <c r="J122"/>
  <c r="I122"/>
  <c r="H122"/>
  <c r="K120"/>
  <c r="J120"/>
  <c r="I120"/>
  <c r="H120"/>
  <c r="K119"/>
  <c r="J119"/>
  <c r="I119"/>
  <c r="H119"/>
  <c r="F13" i="40"/>
  <c r="L15" i="41"/>
  <c r="K15"/>
  <c r="O6"/>
  <c r="L14"/>
  <c r="K14"/>
  <c r="AA17" i="37"/>
  <c r="L7" i="41"/>
  <c r="L29"/>
  <c r="P29" s="1"/>
  <c r="L6"/>
  <c r="P6" s="1"/>
  <c r="M32"/>
  <c r="G35"/>
  <c r="AD22" i="55" s="1"/>
  <c r="AD75" s="1"/>
  <c r="AI75" s="1"/>
  <c r="F8" i="41"/>
  <c r="F7"/>
  <c r="F6"/>
  <c r="L25"/>
  <c r="L24"/>
  <c r="L22"/>
  <c r="L21"/>
  <c r="N6"/>
  <c r="D17" i="42"/>
  <c r="E17"/>
  <c r="D9"/>
  <c r="E9"/>
  <c r="M7" i="41"/>
  <c r="M6"/>
  <c r="K43" i="38"/>
  <c r="K42"/>
  <c r="K39"/>
  <c r="K38"/>
  <c r="K37"/>
  <c r="K35"/>
  <c r="K34"/>
  <c r="K33"/>
  <c r="K29"/>
  <c r="K28"/>
  <c r="K27"/>
  <c r="K23"/>
  <c r="K22"/>
  <c r="K20"/>
  <c r="K19"/>
  <c r="K18"/>
  <c r="K17"/>
  <c r="K16"/>
  <c r="N66"/>
  <c r="K66"/>
  <c r="O56"/>
  <c r="N56"/>
  <c r="M56"/>
  <c r="L56"/>
  <c r="K56"/>
  <c r="F56"/>
  <c r="O55"/>
  <c r="N55"/>
  <c r="M55"/>
  <c r="L55"/>
  <c r="K55"/>
  <c r="F55"/>
  <c r="O54"/>
  <c r="N54"/>
  <c r="M54"/>
  <c r="L54"/>
  <c r="K54"/>
  <c r="F54"/>
  <c r="O53"/>
  <c r="N53"/>
  <c r="M53"/>
  <c r="L53"/>
  <c r="K53"/>
  <c r="F53"/>
  <c r="C50"/>
  <c r="F42"/>
  <c r="F39"/>
  <c r="F38"/>
  <c r="F37"/>
  <c r="F29"/>
  <c r="F28"/>
  <c r="F27"/>
  <c r="F19"/>
  <c r="K14"/>
  <c r="K13"/>
  <c r="F13"/>
  <c r="K12"/>
  <c r="F12"/>
  <c r="K11"/>
  <c r="F10"/>
  <c r="K9"/>
  <c r="F9"/>
  <c r="K8"/>
  <c r="O7"/>
  <c r="O66"/>
  <c r="M66"/>
  <c r="F66"/>
  <c r="L66"/>
  <c r="K7"/>
  <c r="L7"/>
  <c r="N7"/>
  <c r="M7"/>
  <c r="BJ112" i="37"/>
  <c r="AZ112"/>
  <c r="AK112"/>
  <c r="AF112"/>
  <c r="Q112"/>
  <c r="BJ111"/>
  <c r="AZ111"/>
  <c r="AK111"/>
  <c r="AF111"/>
  <c r="Q111"/>
  <c r="BJ110"/>
  <c r="AZ110"/>
  <c r="AK110"/>
  <c r="AF110"/>
  <c r="Q110"/>
  <c r="BI109"/>
  <c r="BH109"/>
  <c r="BG109"/>
  <c r="BF109"/>
  <c r="AY109"/>
  <c r="AX109"/>
  <c r="AW109"/>
  <c r="AV109"/>
  <c r="AJ109"/>
  <c r="AI109"/>
  <c r="AH109"/>
  <c r="AG109"/>
  <c r="AE109"/>
  <c r="AD109"/>
  <c r="AC109"/>
  <c r="AB109"/>
  <c r="P109"/>
  <c r="O109"/>
  <c r="N109"/>
  <c r="M109"/>
  <c r="BJ98"/>
  <c r="AZ98"/>
  <c r="AK98"/>
  <c r="AF98"/>
  <c r="AA98"/>
  <c r="V98"/>
  <c r="Q98"/>
  <c r="L98"/>
  <c r="BJ97"/>
  <c r="AZ97"/>
  <c r="AK97"/>
  <c r="AF97"/>
  <c r="AA97"/>
  <c r="V97"/>
  <c r="Q97"/>
  <c r="L97"/>
  <c r="BJ96"/>
  <c r="AZ96"/>
  <c r="AK96"/>
  <c r="AF96"/>
  <c r="AA96"/>
  <c r="V96"/>
  <c r="Q96"/>
  <c r="L96"/>
  <c r="BJ95"/>
  <c r="AZ95"/>
  <c r="AK95"/>
  <c r="AF95"/>
  <c r="AA95"/>
  <c r="V95"/>
  <c r="Q95"/>
  <c r="L95"/>
  <c r="BJ94"/>
  <c r="AZ94"/>
  <c r="AK94"/>
  <c r="AF94"/>
  <c r="AA94"/>
  <c r="V94"/>
  <c r="Q94"/>
  <c r="L94"/>
  <c r="BI92"/>
  <c r="BH92"/>
  <c r="BG92"/>
  <c r="BF92"/>
  <c r="BA92"/>
  <c r="AY92"/>
  <c r="AX92"/>
  <c r="AW92"/>
  <c r="AV92"/>
  <c r="AT92"/>
  <c r="AS92"/>
  <c r="AR92"/>
  <c r="AQ92"/>
  <c r="AO92"/>
  <c r="AN92"/>
  <c r="AM92"/>
  <c r="AL92"/>
  <c r="AJ92"/>
  <c r="AI92"/>
  <c r="AH92"/>
  <c r="AG92"/>
  <c r="AE92"/>
  <c r="AD92"/>
  <c r="AC92"/>
  <c r="AB92"/>
  <c r="Z92"/>
  <c r="Y92"/>
  <c r="X92"/>
  <c r="W92"/>
  <c r="AA92"/>
  <c r="U92"/>
  <c r="T92"/>
  <c r="S92"/>
  <c r="R92"/>
  <c r="P92"/>
  <c r="O92"/>
  <c r="N92"/>
  <c r="M92"/>
  <c r="K92"/>
  <c r="BD92"/>
  <c r="BB92"/>
  <c r="J92"/>
  <c r="I92"/>
  <c r="BJ90"/>
  <c r="BE90"/>
  <c r="AZ90"/>
  <c r="AU90"/>
  <c r="AP90"/>
  <c r="AK90"/>
  <c r="AF90"/>
  <c r="AA90"/>
  <c r="V90"/>
  <c r="Q90"/>
  <c r="BJ89"/>
  <c r="BE89"/>
  <c r="AZ89"/>
  <c r="AU89"/>
  <c r="AP89"/>
  <c r="AK89"/>
  <c r="AF89"/>
  <c r="AA89"/>
  <c r="V89"/>
  <c r="Q89"/>
  <c r="BJ8"/>
  <c r="BJ10"/>
  <c r="BE8"/>
  <c r="BE10"/>
  <c r="AZ8"/>
  <c r="AZ10"/>
  <c r="AU8"/>
  <c r="AP8"/>
  <c r="AP10"/>
  <c r="AK8"/>
  <c r="AK10"/>
  <c r="AF8"/>
  <c r="AF10"/>
  <c r="AA8"/>
  <c r="AA10"/>
  <c r="V8"/>
  <c r="V10"/>
  <c r="Q8"/>
  <c r="Q10"/>
  <c r="BF10"/>
  <c r="AD10"/>
  <c r="Y10"/>
  <c r="O10"/>
  <c r="J10"/>
  <c r="BJ3"/>
  <c r="BE3"/>
  <c r="AZ3"/>
  <c r="E18"/>
  <c r="AF3"/>
  <c r="Q3"/>
  <c r="R10"/>
  <c r="W10"/>
  <c r="Z10"/>
  <c r="AE10"/>
  <c r="AJ10"/>
  <c r="AT10"/>
  <c r="AX10"/>
  <c r="N10"/>
  <c r="S10"/>
  <c r="X10"/>
  <c r="AH10"/>
  <c r="AM10"/>
  <c r="AR10"/>
  <c r="AU10"/>
  <c r="BG10"/>
  <c r="K10"/>
  <c r="BB10"/>
  <c r="L8"/>
  <c r="L10"/>
  <c r="AG10"/>
  <c r="AS10"/>
  <c r="M10"/>
  <c r="AI10"/>
  <c r="AN10"/>
  <c r="BA10"/>
  <c r="U10"/>
  <c r="AO10"/>
  <c r="AB10"/>
  <c r="AL10"/>
  <c r="AQ10"/>
  <c r="AY10"/>
  <c r="BC10"/>
  <c r="BH10"/>
  <c r="AW10"/>
  <c r="I10"/>
  <c r="AC10"/>
  <c r="BI10"/>
  <c r="AV10"/>
  <c r="H92"/>
  <c r="BC92"/>
  <c r="BD10"/>
  <c r="H10"/>
  <c r="P10"/>
  <c r="T10"/>
  <c r="O61" i="22"/>
  <c r="P67" i="32"/>
  <c r="O52" i="22"/>
  <c r="P25"/>
  <c r="P36"/>
  <c r="C22" i="33"/>
  <c r="C20"/>
  <c r="C23"/>
  <c r="C17"/>
  <c r="C10"/>
  <c r="M46" i="24"/>
  <c r="M45"/>
  <c r="M44"/>
  <c r="M42"/>
  <c r="M40"/>
  <c r="M38"/>
  <c r="M37"/>
  <c r="M36"/>
  <c r="M35"/>
  <c r="N35"/>
  <c r="M34"/>
  <c r="M33"/>
  <c r="M32"/>
  <c r="M28"/>
  <c r="J18" i="32"/>
  <c r="P16"/>
  <c r="P15"/>
  <c r="P13"/>
  <c r="P12"/>
  <c r="P11"/>
  <c r="P10"/>
  <c r="P7"/>
  <c r="P6"/>
  <c r="N40" i="29"/>
  <c r="N39"/>
  <c r="M36"/>
  <c r="N31"/>
  <c r="N12"/>
  <c r="N6"/>
  <c r="N18"/>
  <c r="N17"/>
  <c r="N16"/>
  <c r="N5"/>
  <c r="G5"/>
  <c r="M40"/>
  <c r="J40" i="28"/>
  <c r="K50" i="1" s="1"/>
  <c r="I40" i="28"/>
  <c r="J50" i="1" s="1"/>
  <c r="D40" i="28"/>
  <c r="B40"/>
  <c r="F35"/>
  <c r="F40" s="1"/>
  <c r="F28"/>
  <c r="J32"/>
  <c r="I32"/>
  <c r="E32"/>
  <c r="F30"/>
  <c r="F27"/>
  <c r="F26"/>
  <c r="F25"/>
  <c r="F20"/>
  <c r="F13"/>
  <c r="E9"/>
  <c r="D9"/>
  <c r="B9"/>
  <c r="M7"/>
  <c r="M9" s="1"/>
  <c r="F7"/>
  <c r="F9" s="1"/>
  <c r="O6"/>
  <c r="F6"/>
  <c r="F5"/>
  <c r="P25" i="27"/>
  <c r="K25"/>
  <c r="E27"/>
  <c r="D27"/>
  <c r="F25"/>
  <c r="O21"/>
  <c r="N21"/>
  <c r="M21"/>
  <c r="L21"/>
  <c r="K21"/>
  <c r="F21"/>
  <c r="O20"/>
  <c r="N20"/>
  <c r="P20" s="1"/>
  <c r="M20"/>
  <c r="L20"/>
  <c r="K20"/>
  <c r="F20"/>
  <c r="O19"/>
  <c r="N19"/>
  <c r="M19"/>
  <c r="L19"/>
  <c r="P19" s="1"/>
  <c r="K19"/>
  <c r="O18"/>
  <c r="N18"/>
  <c r="M18"/>
  <c r="L18"/>
  <c r="K18"/>
  <c r="F18"/>
  <c r="O15"/>
  <c r="N15"/>
  <c r="M15"/>
  <c r="K15"/>
  <c r="F15"/>
  <c r="O14"/>
  <c r="M14"/>
  <c r="N13"/>
  <c r="M13"/>
  <c r="O10"/>
  <c r="N10"/>
  <c r="P10"/>
  <c r="M10"/>
  <c r="L10"/>
  <c r="K10"/>
  <c r="F10"/>
  <c r="O9"/>
  <c r="N9"/>
  <c r="M9"/>
  <c r="L9"/>
  <c r="P9" s="1"/>
  <c r="K9"/>
  <c r="F9"/>
  <c r="N8"/>
  <c r="M8"/>
  <c r="P8" s="1"/>
  <c r="L8"/>
  <c r="F8"/>
  <c r="O7"/>
  <c r="P7" s="1"/>
  <c r="N7"/>
  <c r="M7"/>
  <c r="L7"/>
  <c r="K7"/>
  <c r="F7"/>
  <c r="O6"/>
  <c r="O27" s="1"/>
  <c r="N6"/>
  <c r="N27" s="1"/>
  <c r="M6"/>
  <c r="L6"/>
  <c r="K6"/>
  <c r="F6"/>
  <c r="F22" i="28"/>
  <c r="E48" i="26"/>
  <c r="D48"/>
  <c r="E25"/>
  <c r="D25"/>
  <c r="C25"/>
  <c r="C54" s="1"/>
  <c r="K8"/>
  <c r="K7"/>
  <c r="N40" i="24"/>
  <c r="G46"/>
  <c r="G45"/>
  <c r="G44"/>
  <c r="G42"/>
  <c r="N42" s="1"/>
  <c r="G28"/>
  <c r="G38"/>
  <c r="N38" s="1"/>
  <c r="G37"/>
  <c r="G36"/>
  <c r="N36" s="1"/>
  <c r="G35"/>
  <c r="G34"/>
  <c r="N34" s="1"/>
  <c r="G33"/>
  <c r="G32"/>
  <c r="N32" s="1"/>
  <c r="M26"/>
  <c r="G26"/>
  <c r="N26" s="1"/>
  <c r="M25"/>
  <c r="G25"/>
  <c r="N25" s="1"/>
  <c r="M24"/>
  <c r="G24"/>
  <c r="N24" s="1"/>
  <c r="M23"/>
  <c r="G23"/>
  <c r="N23" s="1"/>
  <c r="M22"/>
  <c r="G22"/>
  <c r="N22" s="1"/>
  <c r="G21"/>
  <c r="N21" s="1"/>
  <c r="M20"/>
  <c r="G20"/>
  <c r="N20" s="1"/>
  <c r="M19"/>
  <c r="G19"/>
  <c r="N19" s="1"/>
  <c r="M18"/>
  <c r="G18"/>
  <c r="N18" s="1"/>
  <c r="M17"/>
  <c r="G17"/>
  <c r="M16"/>
  <c r="G16"/>
  <c r="N16" s="1"/>
  <c r="M15"/>
  <c r="G15"/>
  <c r="M14"/>
  <c r="G14"/>
  <c r="N14" s="1"/>
  <c r="M13"/>
  <c r="G13"/>
  <c r="N13" s="1"/>
  <c r="M8"/>
  <c r="M6"/>
  <c r="Q5"/>
  <c r="P5"/>
  <c r="S5" s="1"/>
  <c r="O5"/>
  <c r="M5"/>
  <c r="G5"/>
  <c r="N5" s="1"/>
  <c r="P46" i="22"/>
  <c r="P40"/>
  <c r="P38"/>
  <c r="P7"/>
  <c r="P45"/>
  <c r="O50"/>
  <c r="O46"/>
  <c r="O51"/>
  <c r="O40"/>
  <c r="O35"/>
  <c r="O6"/>
  <c r="C19" i="33"/>
  <c r="G43" i="3"/>
  <c r="M84" i="1"/>
  <c r="R83"/>
  <c r="R82"/>
  <c r="R81"/>
  <c r="R80"/>
  <c r="L80"/>
  <c r="D80"/>
  <c r="AN76" i="37" s="1"/>
  <c r="C80" i="1"/>
  <c r="B80"/>
  <c r="AC80" s="1"/>
  <c r="R79"/>
  <c r="R78"/>
  <c r="R76"/>
  <c r="R75"/>
  <c r="L75"/>
  <c r="E75"/>
  <c r="D75"/>
  <c r="C75"/>
  <c r="B75"/>
  <c r="F75" s="1"/>
  <c r="R73"/>
  <c r="R71"/>
  <c r="E66"/>
  <c r="C66"/>
  <c r="S53"/>
  <c r="R51"/>
  <c r="D51"/>
  <c r="C51"/>
  <c r="AE51" s="1"/>
  <c r="R43"/>
  <c r="R29"/>
  <c r="R28"/>
  <c r="E28"/>
  <c r="C28"/>
  <c r="B28"/>
  <c r="AC28" s="1"/>
  <c r="R26"/>
  <c r="D26"/>
  <c r="B26"/>
  <c r="AC26" s="1"/>
  <c r="E26"/>
  <c r="C26"/>
  <c r="R24"/>
  <c r="E24"/>
  <c r="D24"/>
  <c r="E13" i="3" s="1"/>
  <c r="R22" i="1"/>
  <c r="R21"/>
  <c r="C21"/>
  <c r="D15" i="3" s="1"/>
  <c r="R12" i="1"/>
  <c r="R9"/>
  <c r="R8"/>
  <c r="R7"/>
  <c r="L43"/>
  <c r="R63"/>
  <c r="R66"/>
  <c r="E63"/>
  <c r="F31" i="3" s="1"/>
  <c r="L66" i="1"/>
  <c r="R35"/>
  <c r="B66"/>
  <c r="AC66" s="1"/>
  <c r="D66"/>
  <c r="B51"/>
  <c r="AC51" s="1"/>
  <c r="E80"/>
  <c r="AO76" i="37" s="1"/>
  <c r="E142"/>
  <c r="L26" i="1"/>
  <c r="F58" i="38"/>
  <c r="F48" i="41"/>
  <c r="BJ122" i="37"/>
  <c r="AG119"/>
  <c r="AZ120"/>
  <c r="BT120"/>
  <c r="E29" i="1"/>
  <c r="F16" i="3" s="1"/>
  <c r="F9" i="43"/>
  <c r="I6" i="32"/>
  <c r="E88"/>
  <c r="E35" i="41"/>
  <c r="D22" i="40"/>
  <c r="K80" i="68" s="1"/>
  <c r="E80" s="1"/>
  <c r="Q31" i="73" s="1"/>
  <c r="BP69" i="37"/>
  <c r="BP116" s="1"/>
  <c r="N19" i="29"/>
  <c r="E4" i="42"/>
  <c r="AF121" i="37"/>
  <c r="C32" i="43"/>
  <c r="M21" i="24"/>
  <c r="M16" i="41"/>
  <c r="K23" i="54"/>
  <c r="F19" i="57"/>
  <c r="F21"/>
  <c r="F22"/>
  <c r="F36"/>
  <c r="D19"/>
  <c r="D21"/>
  <c r="M16"/>
  <c r="M19"/>
  <c r="M21"/>
  <c r="G31" i="59"/>
  <c r="D34"/>
  <c r="P17" i="54"/>
  <c r="H11" i="57"/>
  <c r="H22"/>
  <c r="H36"/>
  <c r="G17"/>
  <c r="I17"/>
  <c r="G51"/>
  <c r="F62"/>
  <c r="I10"/>
  <c r="P34"/>
  <c r="O9"/>
  <c r="G25" i="59"/>
  <c r="L9" i="57"/>
  <c r="P9"/>
  <c r="N9"/>
  <c r="N11"/>
  <c r="D7" i="59"/>
  <c r="D8"/>
  <c r="D15"/>
  <c r="D13"/>
  <c r="E34"/>
  <c r="G34"/>
  <c r="G58" i="57"/>
  <c r="F4" i="58"/>
  <c r="F6"/>
  <c r="G24" i="59"/>
  <c r="F27"/>
  <c r="F11"/>
  <c r="G59" i="57"/>
  <c r="AI119" i="37"/>
  <c r="AH119"/>
  <c r="V127"/>
  <c r="O35" i="57"/>
  <c r="M35"/>
  <c r="P18"/>
  <c r="P4"/>
  <c r="L25" i="1"/>
  <c r="L51"/>
  <c r="P52" i="22"/>
  <c r="P24"/>
  <c r="N15" i="29"/>
  <c r="Q120" i="37"/>
  <c r="B50" i="38"/>
  <c r="F11"/>
  <c r="F16"/>
  <c r="F23"/>
  <c r="C20" i="42"/>
  <c r="D23" i="43"/>
  <c r="F18" i="38"/>
  <c r="F20"/>
  <c r="M5" i="28"/>
  <c r="F8" i="38"/>
  <c r="F16" i="41"/>
  <c r="E20" i="42"/>
  <c r="D16" i="43"/>
  <c r="N14" i="57"/>
  <c r="AD21" i="55"/>
  <c r="AH3"/>
  <c r="AH21"/>
  <c r="E28" i="54"/>
  <c r="AF21" i="55"/>
  <c r="AF75"/>
  <c r="F23" i="54"/>
  <c r="B28"/>
  <c r="L23"/>
  <c r="P23" s="1"/>
  <c r="P10" i="57"/>
  <c r="L11"/>
  <c r="G9"/>
  <c r="I9"/>
  <c r="O11"/>
  <c r="O22"/>
  <c r="M9"/>
  <c r="M11"/>
  <c r="M22"/>
  <c r="M36"/>
  <c r="P6"/>
  <c r="E56" i="24"/>
  <c r="P6"/>
  <c r="G52" i="57"/>
  <c r="E47"/>
  <c r="E16"/>
  <c r="N16"/>
  <c r="N19"/>
  <c r="N21"/>
  <c r="N22"/>
  <c r="N36"/>
  <c r="D36" i="1"/>
  <c r="E21" i="3" s="1"/>
  <c r="G20" i="57"/>
  <c r="I20"/>
  <c r="K26" i="54"/>
  <c r="O14" i="57"/>
  <c r="P20"/>
  <c r="B32" i="50"/>
  <c r="F30"/>
  <c r="L30"/>
  <c r="P30"/>
  <c r="D62" i="57"/>
  <c r="G22" i="59"/>
  <c r="G27"/>
  <c r="G11"/>
  <c r="C27"/>
  <c r="C11"/>
  <c r="C10"/>
  <c r="G10"/>
  <c r="E7"/>
  <c r="E13"/>
  <c r="C13"/>
  <c r="G13"/>
  <c r="F34"/>
  <c r="G33"/>
  <c r="F7"/>
  <c r="F8"/>
  <c r="C7"/>
  <c r="D27"/>
  <c r="D11"/>
  <c r="D12"/>
  <c r="D16"/>
  <c r="E10"/>
  <c r="E12"/>
  <c r="G14"/>
  <c r="C34"/>
  <c r="G30"/>
  <c r="I44" i="22"/>
  <c r="I73"/>
  <c r="E19" i="57"/>
  <c r="E21"/>
  <c r="L36" i="1"/>
  <c r="B36"/>
  <c r="C21" i="3" s="1"/>
  <c r="G16" i="57"/>
  <c r="I16"/>
  <c r="Q8" i="24"/>
  <c r="O36" i="57"/>
  <c r="D56" i="24"/>
  <c r="AJ119" i="37"/>
  <c r="AK54"/>
  <c r="F56" i="24"/>
  <c r="R6"/>
  <c r="Q6"/>
  <c r="D17" i="59"/>
  <c r="C22" i="57"/>
  <c r="M14"/>
  <c r="E22"/>
  <c r="E36"/>
  <c r="C48" i="26"/>
  <c r="F15" i="59"/>
  <c r="D22" i="57"/>
  <c r="G21"/>
  <c r="I21"/>
  <c r="G12" i="59"/>
  <c r="BS69" i="37"/>
  <c r="BS116" s="1"/>
  <c r="K51" i="57"/>
  <c r="G54"/>
  <c r="E23" i="43"/>
  <c r="AK119" i="37"/>
  <c r="O6" i="24"/>
  <c r="D18" i="59"/>
  <c r="G7"/>
  <c r="AI3" i="55"/>
  <c r="AI21"/>
  <c r="G19" i="57"/>
  <c r="I19"/>
  <c r="G6" i="24"/>
  <c r="N6" s="1"/>
  <c r="C12" i="59"/>
  <c r="F12"/>
  <c r="G11" i="57"/>
  <c r="I11"/>
  <c r="C8" i="59"/>
  <c r="G6"/>
  <c r="P11" i="57"/>
  <c r="D20" i="42"/>
  <c r="P17" i="57"/>
  <c r="B50" i="41"/>
  <c r="B52" s="1"/>
  <c r="L16"/>
  <c r="P16" s="1"/>
  <c r="E8" i="59"/>
  <c r="L92" i="37"/>
  <c r="L18" i="50"/>
  <c r="E50" i="38"/>
  <c r="G28" i="57"/>
  <c r="I28"/>
  <c r="L16"/>
  <c r="Q92" i="37"/>
  <c r="BE129"/>
  <c r="BT125"/>
  <c r="D35" i="41"/>
  <c r="F47"/>
  <c r="AK92" i="37"/>
  <c r="AU92"/>
  <c r="BJ92"/>
  <c r="AK109"/>
  <c r="BJ109"/>
  <c r="Q118"/>
  <c r="V118"/>
  <c r="V121"/>
  <c r="AA123"/>
  <c r="AF120"/>
  <c r="AF123"/>
  <c r="AK125"/>
  <c r="AP121"/>
  <c r="AU121"/>
  <c r="AU123"/>
  <c r="AZ122"/>
  <c r="BE120"/>
  <c r="BE125"/>
  <c r="BJ119"/>
  <c r="BJ120"/>
  <c r="BJ123"/>
  <c r="BJ128"/>
  <c r="BT129"/>
  <c r="BY92"/>
  <c r="BY120"/>
  <c r="BY121"/>
  <c r="BY122"/>
  <c r="BY125"/>
  <c r="CD120"/>
  <c r="CD122"/>
  <c r="CD123"/>
  <c r="BO92"/>
  <c r="BO121"/>
  <c r="BO122"/>
  <c r="BO123"/>
  <c r="BO128"/>
  <c r="AE21" i="55"/>
  <c r="AE75"/>
  <c r="F17" i="38"/>
  <c r="N34" i="29"/>
  <c r="G25" i="57"/>
  <c r="F14" i="38"/>
  <c r="E62" i="57"/>
  <c r="G62"/>
  <c r="CD129" i="37"/>
  <c r="BY128"/>
  <c r="BE128"/>
  <c r="Q128"/>
  <c r="BO125"/>
  <c r="AA125"/>
  <c r="BJ129"/>
  <c r="BO124"/>
  <c r="AF92"/>
  <c r="AP92"/>
  <c r="AZ92"/>
  <c r="BE92"/>
  <c r="L119"/>
  <c r="Q122"/>
  <c r="Q123"/>
  <c r="Q125"/>
  <c r="V117"/>
  <c r="V123"/>
  <c r="V126"/>
  <c r="V128"/>
  <c r="V129"/>
  <c r="AA119"/>
  <c r="AA129"/>
  <c r="AF118"/>
  <c r="AF122"/>
  <c r="AF125"/>
  <c r="AK121"/>
  <c r="AK122"/>
  <c r="AK123"/>
  <c r="AP122"/>
  <c r="AP128"/>
  <c r="AP129"/>
  <c r="AU125"/>
  <c r="BO119"/>
  <c r="BO120"/>
  <c r="BO129"/>
  <c r="AA3"/>
  <c r="E108"/>
  <c r="V92"/>
  <c r="AZ109"/>
  <c r="L120"/>
  <c r="L122"/>
  <c r="L123"/>
  <c r="L125"/>
  <c r="E128"/>
  <c r="L129"/>
  <c r="V119"/>
  <c r="V120"/>
  <c r="V125"/>
  <c r="V130"/>
  <c r="AA122"/>
  <c r="AF119"/>
  <c r="AF129"/>
  <c r="AK128"/>
  <c r="AP118"/>
  <c r="AP120"/>
  <c r="AU118"/>
  <c r="AU120"/>
  <c r="AU122"/>
  <c r="AZ121"/>
  <c r="AZ123"/>
  <c r="AZ125"/>
  <c r="BE121"/>
  <c r="D38"/>
  <c r="Q109"/>
  <c r="AF109"/>
  <c r="AU128"/>
  <c r="AU129"/>
  <c r="AZ129"/>
  <c r="BE118"/>
  <c r="BE119"/>
  <c r="BE122"/>
  <c r="BE123"/>
  <c r="BJ121"/>
  <c r="BT118"/>
  <c r="BT119"/>
  <c r="BT121"/>
  <c r="BT122"/>
  <c r="BT123"/>
  <c r="BY119"/>
  <c r="BY123"/>
  <c r="CD119"/>
  <c r="CD128"/>
  <c r="CD92"/>
  <c r="AK129"/>
  <c r="Q129"/>
  <c r="AZ128"/>
  <c r="AF128"/>
  <c r="L128"/>
  <c r="AP125"/>
  <c r="BO117"/>
  <c r="N6" i="28"/>
  <c r="AD33" i="37"/>
  <c r="AD116" s="1"/>
  <c r="BR69"/>
  <c r="BR116" s="1"/>
  <c r="N40" i="28"/>
  <c r="Q48" i="68" s="1"/>
  <c r="C57" i="41"/>
  <c r="B27" i="27"/>
  <c r="F14"/>
  <c r="E75" i="37"/>
  <c r="F78"/>
  <c r="F112"/>
  <c r="C91"/>
  <c r="C73"/>
  <c r="F24"/>
  <c r="D112"/>
  <c r="E110"/>
  <c r="L29" i="1"/>
  <c r="L21"/>
  <c r="C44" i="3"/>
  <c r="F90" i="1"/>
  <c r="BP95" i="37"/>
  <c r="L90" i="1"/>
  <c r="L24"/>
  <c r="P57" i="22"/>
  <c r="C16" i="59"/>
  <c r="D36" i="57"/>
  <c r="G22"/>
  <c r="I22"/>
  <c r="L42"/>
  <c r="I25"/>
  <c r="L19"/>
  <c r="P16"/>
  <c r="E15" i="59"/>
  <c r="F16"/>
  <c r="F17"/>
  <c r="F18"/>
  <c r="C15"/>
  <c r="G15"/>
  <c r="G16"/>
  <c r="G17"/>
  <c r="G8"/>
  <c r="F40" i="37"/>
  <c r="C110"/>
  <c r="F63"/>
  <c r="D45"/>
  <c r="C57"/>
  <c r="D90"/>
  <c r="C63"/>
  <c r="F27"/>
  <c r="C18"/>
  <c r="D37"/>
  <c r="D8"/>
  <c r="F72"/>
  <c r="D73"/>
  <c r="D56"/>
  <c r="F37"/>
  <c r="F74"/>
  <c r="E129"/>
  <c r="F28"/>
  <c r="E8"/>
  <c r="D39"/>
  <c r="C27"/>
  <c r="C128"/>
  <c r="E96"/>
  <c r="F22"/>
  <c r="D72"/>
  <c r="C112"/>
  <c r="E81"/>
  <c r="C24"/>
  <c r="D91"/>
  <c r="C64"/>
  <c r="D98"/>
  <c r="E57"/>
  <c r="E28"/>
  <c r="C41" i="3"/>
  <c r="O25" i="22"/>
  <c r="I25"/>
  <c r="P19" i="57"/>
  <c r="L21"/>
  <c r="E17" i="59"/>
  <c r="E18"/>
  <c r="E16"/>
  <c r="G18"/>
  <c r="C17"/>
  <c r="C18"/>
  <c r="D41" i="3"/>
  <c r="P21" i="57"/>
  <c r="L22"/>
  <c r="F41" i="3"/>
  <c r="P22" i="57"/>
  <c r="E41" i="3"/>
  <c r="F63" i="45"/>
  <c r="O63"/>
  <c r="G19" i="73"/>
  <c r="G33"/>
  <c r="C21" i="33"/>
  <c r="Z85" i="68"/>
  <c r="D24" i="3"/>
  <c r="P17" i="73"/>
  <c r="R17"/>
  <c r="F24" i="3"/>
  <c r="S47" i="24"/>
  <c r="F48" i="26"/>
  <c r="L28" i="1"/>
  <c r="D28"/>
  <c r="P24" i="44"/>
  <c r="K24"/>
  <c r="F14" i="40"/>
  <c r="F7"/>
  <c r="B22"/>
  <c r="F8"/>
  <c r="M63" i="45"/>
  <c r="F19"/>
  <c r="M33"/>
  <c r="L63"/>
  <c r="N63"/>
  <c r="O33"/>
  <c r="N33"/>
  <c r="B32" i="43"/>
  <c r="L49" i="1"/>
  <c r="D50" i="41"/>
  <c r="D60" s="1"/>
  <c r="D75" s="1"/>
  <c r="BW41" i="37" s="1"/>
  <c r="BW124" s="1"/>
  <c r="B58" i="41"/>
  <c r="P33"/>
  <c r="E50"/>
  <c r="E60" s="1"/>
  <c r="E65" s="1"/>
  <c r="Z41" i="37" s="1"/>
  <c r="Z124" s="1"/>
  <c r="C52" i="41"/>
  <c r="J76" i="68" s="1"/>
  <c r="D76" s="1"/>
  <c r="B23" i="1"/>
  <c r="AC23" s="1"/>
  <c r="P18" i="27"/>
  <c r="P21"/>
  <c r="K8"/>
  <c r="N14"/>
  <c r="K13"/>
  <c r="K14"/>
  <c r="L13"/>
  <c r="P13" s="1"/>
  <c r="P16" i="54"/>
  <c r="K25"/>
  <c r="L26"/>
  <c r="D28"/>
  <c r="K32" i="28"/>
  <c r="K40"/>
  <c r="N5"/>
  <c r="P6"/>
  <c r="O40"/>
  <c r="Q50" i="1" s="1"/>
  <c r="K5" i="28"/>
  <c r="K6"/>
  <c r="H9"/>
  <c r="E23" i="1"/>
  <c r="P66" i="38"/>
  <c r="P7"/>
  <c r="K8" i="50"/>
  <c r="F25" i="26"/>
  <c r="K48"/>
  <c r="N15" i="24"/>
  <c r="S33"/>
  <c r="N33"/>
  <c r="N46"/>
  <c r="N37"/>
  <c r="S19"/>
  <c r="G56"/>
  <c r="I45" i="22"/>
  <c r="O73"/>
  <c r="O44"/>
  <c r="P44"/>
  <c r="I40"/>
  <c r="P9"/>
  <c r="I46"/>
  <c r="I27"/>
  <c r="O41"/>
  <c r="P41" s="1"/>
  <c r="P50"/>
  <c r="P29"/>
  <c r="O59"/>
  <c r="I62"/>
  <c r="P65"/>
  <c r="I41"/>
  <c r="I67"/>
  <c r="I37"/>
  <c r="O9"/>
  <c r="P35"/>
  <c r="I52"/>
  <c r="I56"/>
  <c r="I63"/>
  <c r="I9"/>
  <c r="E75"/>
  <c r="O38"/>
  <c r="O56"/>
  <c r="I68"/>
  <c r="I58"/>
  <c r="I38"/>
  <c r="P37"/>
  <c r="P60"/>
  <c r="N33" i="29"/>
  <c r="M42"/>
  <c r="N36"/>
  <c r="M27"/>
  <c r="M48"/>
  <c r="N29"/>
  <c r="Q29"/>
  <c r="M37"/>
  <c r="N30"/>
  <c r="N37"/>
  <c r="N26"/>
  <c r="N22"/>
  <c r="G48"/>
  <c r="N53"/>
  <c r="N27"/>
  <c r="M33"/>
  <c r="M43"/>
  <c r="H61"/>
  <c r="N32"/>
  <c r="N55"/>
  <c r="N49"/>
  <c r="N41"/>
  <c r="N43"/>
  <c r="P36" i="32"/>
  <c r="P80"/>
  <c r="P78"/>
  <c r="P43"/>
  <c r="P62"/>
  <c r="I78"/>
  <c r="P24"/>
  <c r="P51"/>
  <c r="E109" i="37"/>
  <c r="G63"/>
  <c r="G73"/>
  <c r="C19"/>
  <c r="D24"/>
  <c r="G24"/>
  <c r="F46"/>
  <c r="E40"/>
  <c r="F98"/>
  <c r="D129"/>
  <c r="C81"/>
  <c r="C125"/>
  <c r="E98"/>
  <c r="E38"/>
  <c r="D74"/>
  <c r="E19"/>
  <c r="F91"/>
  <c r="F57"/>
  <c r="E60"/>
  <c r="F128"/>
  <c r="F147"/>
  <c r="E64"/>
  <c r="C82"/>
  <c r="G82"/>
  <c r="C8"/>
  <c r="F94"/>
  <c r="D46"/>
  <c r="C40"/>
  <c r="G40"/>
  <c r="F8"/>
  <c r="E78"/>
  <c r="D128"/>
  <c r="C39"/>
  <c r="C72"/>
  <c r="G72"/>
  <c r="E89"/>
  <c r="E22"/>
  <c r="F129"/>
  <c r="F148"/>
  <c r="C129"/>
  <c r="D60"/>
  <c r="D42"/>
  <c r="D40"/>
  <c r="C97"/>
  <c r="F42"/>
  <c r="C60"/>
  <c r="E82"/>
  <c r="C42"/>
  <c r="G42"/>
  <c r="C45"/>
  <c r="F82"/>
  <c r="D27"/>
  <c r="G27"/>
  <c r="C96"/>
  <c r="F97"/>
  <c r="F64"/>
  <c r="D63"/>
  <c r="D58"/>
  <c r="C46"/>
  <c r="C36"/>
  <c r="D82"/>
  <c r="G108"/>
  <c r="F108"/>
  <c r="E56"/>
  <c r="F36"/>
  <c r="D111"/>
  <c r="F96"/>
  <c r="E72"/>
  <c r="E42"/>
  <c r="E112"/>
  <c r="G112"/>
  <c r="E97"/>
  <c r="E90"/>
  <c r="F81"/>
  <c r="F75"/>
  <c r="F73"/>
  <c r="E73"/>
  <c r="F56"/>
  <c r="D57"/>
  <c r="G57"/>
  <c r="E111"/>
  <c r="C74"/>
  <c r="F58"/>
  <c r="F125"/>
  <c r="F144"/>
  <c r="C75"/>
  <c r="E45"/>
  <c r="C98"/>
  <c r="E63"/>
  <c r="C108"/>
  <c r="E74"/>
  <c r="D110"/>
  <c r="D96"/>
  <c r="E39"/>
  <c r="E46"/>
  <c r="E24"/>
  <c r="F111"/>
  <c r="E58"/>
  <c r="D75"/>
  <c r="D64"/>
  <c r="G64"/>
  <c r="G128"/>
  <c r="E125"/>
  <c r="D125"/>
  <c r="D108"/>
  <c r="E36"/>
  <c r="F60"/>
  <c r="F90"/>
  <c r="F38"/>
  <c r="F18"/>
  <c r="C78"/>
  <c r="C111"/>
  <c r="D81"/>
  <c r="C94"/>
  <c r="G94"/>
  <c r="C22"/>
  <c r="D78"/>
  <c r="C90"/>
  <c r="G90"/>
  <c r="D36"/>
  <c r="E94"/>
  <c r="D94"/>
  <c r="F19"/>
  <c r="C56"/>
  <c r="C38"/>
  <c r="D97"/>
  <c r="E37"/>
  <c r="F89"/>
  <c r="E27"/>
  <c r="C89"/>
  <c r="D19"/>
  <c r="F110"/>
  <c r="F109"/>
  <c r="F39"/>
  <c r="C37"/>
  <c r="E91"/>
  <c r="C58"/>
  <c r="G58"/>
  <c r="D22"/>
  <c r="D18"/>
  <c r="G18"/>
  <c r="D89"/>
  <c r="D92"/>
  <c r="D28"/>
  <c r="F45"/>
  <c r="C28"/>
  <c r="G28"/>
  <c r="P33" i="45"/>
  <c r="P40" i="28"/>
  <c r="P63" i="45"/>
  <c r="P14" i="27"/>
  <c r="P5" i="28"/>
  <c r="P48" i="26"/>
  <c r="I60" i="22"/>
  <c r="I7"/>
  <c r="I51"/>
  <c r="I61"/>
  <c r="M49" i="29"/>
  <c r="M30"/>
  <c r="M32"/>
  <c r="G49"/>
  <c r="M41"/>
  <c r="C109" i="37"/>
  <c r="G109"/>
  <c r="G111"/>
  <c r="G125"/>
  <c r="G96"/>
  <c r="G97"/>
  <c r="G19"/>
  <c r="F92"/>
  <c r="G46"/>
  <c r="G45"/>
  <c r="G91"/>
  <c r="G89"/>
  <c r="G74"/>
  <c r="C92"/>
  <c r="G129"/>
  <c r="G8"/>
  <c r="D109"/>
  <c r="G110"/>
  <c r="G56"/>
  <c r="G98"/>
  <c r="E92"/>
  <c r="G37"/>
  <c r="G38"/>
  <c r="G22"/>
  <c r="G78"/>
  <c r="G75"/>
  <c r="G36"/>
  <c r="G60"/>
  <c r="G39"/>
  <c r="G81"/>
  <c r="D53"/>
  <c r="F53"/>
  <c r="E53"/>
  <c r="G92"/>
  <c r="C53"/>
  <c r="G53"/>
  <c r="Y75" i="1" l="1"/>
  <c r="F14" i="3"/>
  <c r="F28" i="1"/>
  <c r="F51"/>
  <c r="D13" i="3"/>
  <c r="E14"/>
  <c r="AE75" i="1"/>
  <c r="BM51" i="68"/>
  <c r="CO51"/>
  <c r="BL51"/>
  <c r="CN51"/>
  <c r="AG49"/>
  <c r="AG64"/>
  <c r="CU51"/>
  <c r="BM71"/>
  <c r="CO71"/>
  <c r="BV67"/>
  <c r="CS67"/>
  <c r="BW67"/>
  <c r="CT67"/>
  <c r="AJ71"/>
  <c r="CL71"/>
  <c r="CT51"/>
  <c r="AE63" i="1"/>
  <c r="CM47" i="68"/>
  <c r="D14" i="3"/>
  <c r="F13"/>
  <c r="CC87" i="68"/>
  <c r="CU87"/>
  <c r="CO87"/>
  <c r="U78"/>
  <c r="CQ78"/>
  <c r="CK78"/>
  <c r="M37" i="78"/>
  <c r="O37" s="1"/>
  <c r="J13"/>
  <c r="L10"/>
  <c r="M10" s="1"/>
  <c r="O10" s="1"/>
  <c r="M12"/>
  <c r="O12" s="1"/>
  <c r="L14"/>
  <c r="K13"/>
  <c r="M27"/>
  <c r="O27" s="1"/>
  <c r="L40"/>
  <c r="L15"/>
  <c r="Q15" s="1"/>
  <c r="L24"/>
  <c r="M24" s="1"/>
  <c r="O24" s="1"/>
  <c r="I13"/>
  <c r="L21"/>
  <c r="M21" s="1"/>
  <c r="O21" s="1"/>
  <c r="K23"/>
  <c r="J23"/>
  <c r="L26"/>
  <c r="I33"/>
  <c r="J33"/>
  <c r="Q26"/>
  <c r="S26"/>
  <c r="Q36"/>
  <c r="S36"/>
  <c r="H13"/>
  <c r="L13" s="1"/>
  <c r="Q13" s="1"/>
  <c r="I18"/>
  <c r="L29"/>
  <c r="M29" s="1"/>
  <c r="O29" s="1"/>
  <c r="L34"/>
  <c r="Q34" s="1"/>
  <c r="L35"/>
  <c r="M35" s="1"/>
  <c r="O35" s="1"/>
  <c r="H39"/>
  <c r="K39"/>
  <c r="L42"/>
  <c r="S42" s="1"/>
  <c r="L4"/>
  <c r="M4" s="1"/>
  <c r="O4" s="1"/>
  <c r="K3"/>
  <c r="L9"/>
  <c r="M9" s="1"/>
  <c r="O9" s="1"/>
  <c r="L19"/>
  <c r="M19" s="1"/>
  <c r="O19" s="1"/>
  <c r="L25"/>
  <c r="S25" s="1"/>
  <c r="M26"/>
  <c r="O26" s="1"/>
  <c r="K28"/>
  <c r="M36"/>
  <c r="O36" s="1"/>
  <c r="J39"/>
  <c r="L41"/>
  <c r="Q41" s="1"/>
  <c r="L6"/>
  <c r="H8"/>
  <c r="L11"/>
  <c r="S11" s="1"/>
  <c r="S12"/>
  <c r="J18"/>
  <c r="S27"/>
  <c r="L30"/>
  <c r="S30" s="1"/>
  <c r="H33"/>
  <c r="L33" s="1"/>
  <c r="S33" s="1"/>
  <c r="S37"/>
  <c r="I39"/>
  <c r="Q7"/>
  <c r="S7"/>
  <c r="M7"/>
  <c r="O7" s="1"/>
  <c r="S17"/>
  <c r="M17"/>
  <c r="O17" s="1"/>
  <c r="Q17"/>
  <c r="Q20"/>
  <c r="S20"/>
  <c r="M20"/>
  <c r="O20" s="1"/>
  <c r="S34"/>
  <c r="M34"/>
  <c r="O34" s="1"/>
  <c r="Q10"/>
  <c r="S10"/>
  <c r="S22"/>
  <c r="M22"/>
  <c r="O22" s="1"/>
  <c r="Q22"/>
  <c r="Q19"/>
  <c r="S19"/>
  <c r="Q24"/>
  <c r="M41"/>
  <c r="O41" s="1"/>
  <c r="S9"/>
  <c r="Q9"/>
  <c r="Q14"/>
  <c r="S14"/>
  <c r="M14"/>
  <c r="O14" s="1"/>
  <c r="S16"/>
  <c r="M16"/>
  <c r="O16" s="1"/>
  <c r="Q16"/>
  <c r="S6"/>
  <c r="M6"/>
  <c r="O6" s="1"/>
  <c r="Q6"/>
  <c r="S21"/>
  <c r="Q21"/>
  <c r="S29"/>
  <c r="Q29"/>
  <c r="Q42"/>
  <c r="M42"/>
  <c r="O42" s="1"/>
  <c r="S40"/>
  <c r="M40"/>
  <c r="O40" s="1"/>
  <c r="Q40"/>
  <c r="S43"/>
  <c r="B46"/>
  <c r="B47" s="1"/>
  <c r="L5"/>
  <c r="K18"/>
  <c r="I28"/>
  <c r="L28" s="1"/>
  <c r="Q43"/>
  <c r="M15"/>
  <c r="O15" s="1"/>
  <c r="S15"/>
  <c r="I23"/>
  <c r="L23" s="1"/>
  <c r="M31"/>
  <c r="O31" s="1"/>
  <c r="S31"/>
  <c r="M32"/>
  <c r="O32" s="1"/>
  <c r="S32"/>
  <c r="C46"/>
  <c r="F8"/>
  <c r="F46" s="1"/>
  <c r="F47" s="1"/>
  <c r="J8"/>
  <c r="L8" s="1"/>
  <c r="S8" s="1"/>
  <c r="J3"/>
  <c r="L38"/>
  <c r="M38" s="1"/>
  <c r="D46"/>
  <c r="Q44"/>
  <c r="L44"/>
  <c r="S44" s="1"/>
  <c r="S38"/>
  <c r="D47"/>
  <c r="P23" i="32"/>
  <c r="F43" i="1"/>
  <c r="O23" i="32"/>
  <c r="Y43" i="1"/>
  <c r="S39" i="24"/>
  <c r="S29"/>
  <c r="S43"/>
  <c r="S27"/>
  <c r="S54"/>
  <c r="S13"/>
  <c r="S14"/>
  <c r="S22"/>
  <c r="S28"/>
  <c r="S36"/>
  <c r="S46"/>
  <c r="K45" i="68"/>
  <c r="S49" i="24"/>
  <c r="S23"/>
  <c r="S25"/>
  <c r="S32"/>
  <c r="S21"/>
  <c r="S8"/>
  <c r="R56"/>
  <c r="R45" i="68" s="1"/>
  <c r="F45" s="1"/>
  <c r="AW45" s="1"/>
  <c r="BB45" s="1"/>
  <c r="Q56" i="24"/>
  <c r="E58" s="1"/>
  <c r="S6"/>
  <c r="H57" i="1"/>
  <c r="L57" s="1"/>
  <c r="I55" i="68"/>
  <c r="M55" s="1"/>
  <c r="D54" i="26"/>
  <c r="E54"/>
  <c r="K25"/>
  <c r="K54" s="1"/>
  <c r="P7"/>
  <c r="P25" s="1"/>
  <c r="P54" s="1"/>
  <c r="L25"/>
  <c r="L54" s="1"/>
  <c r="P57" i="38"/>
  <c r="M62"/>
  <c r="P55"/>
  <c r="P58"/>
  <c r="P65"/>
  <c r="I68"/>
  <c r="P43"/>
  <c r="P39"/>
  <c r="P35"/>
  <c r="P31"/>
  <c r="P27"/>
  <c r="P22"/>
  <c r="P18"/>
  <c r="P13"/>
  <c r="H58" i="1"/>
  <c r="P44" i="38"/>
  <c r="P42"/>
  <c r="P41"/>
  <c r="P40"/>
  <c r="P38"/>
  <c r="P37"/>
  <c r="P36"/>
  <c r="P34"/>
  <c r="P33"/>
  <c r="P32"/>
  <c r="P30"/>
  <c r="P29"/>
  <c r="P28"/>
  <c r="P26"/>
  <c r="P25"/>
  <c r="P24"/>
  <c r="P21"/>
  <c r="P20"/>
  <c r="P19"/>
  <c r="P16"/>
  <c r="P15"/>
  <c r="P14"/>
  <c r="P12"/>
  <c r="P11"/>
  <c r="P9"/>
  <c r="P47"/>
  <c r="P46"/>
  <c r="K48" i="68"/>
  <c r="P13" i="28"/>
  <c r="P32" s="1"/>
  <c r="M32"/>
  <c r="C42" s="1"/>
  <c r="O32"/>
  <c r="P58" i="68"/>
  <c r="D58" s="1"/>
  <c r="L32" i="28"/>
  <c r="N32"/>
  <c r="D42" s="1"/>
  <c r="O58" i="68"/>
  <c r="C58" s="1"/>
  <c r="Q58"/>
  <c r="E58" s="1"/>
  <c r="AP58" s="1"/>
  <c r="AU58" s="1"/>
  <c r="N60" i="1"/>
  <c r="R60" s="1"/>
  <c r="J9" i="28"/>
  <c r="O7"/>
  <c r="O9" s="1"/>
  <c r="E42" s="1"/>
  <c r="L69" i="68"/>
  <c r="F69" s="1"/>
  <c r="R26" i="73" s="1"/>
  <c r="F27" i="27"/>
  <c r="C56" i="41"/>
  <c r="S23" i="37" s="1"/>
  <c r="S124" s="1"/>
  <c r="M35" i="41"/>
  <c r="F35"/>
  <c r="P30"/>
  <c r="P24"/>
  <c r="P19"/>
  <c r="D42"/>
  <c r="P22"/>
  <c r="P20"/>
  <c r="P32"/>
  <c r="P18"/>
  <c r="P15"/>
  <c r="P14"/>
  <c r="O35"/>
  <c r="L35"/>
  <c r="P8"/>
  <c r="P7"/>
  <c r="F32" i="43"/>
  <c r="C39"/>
  <c r="J77" i="68" s="1"/>
  <c r="D77" s="1"/>
  <c r="B39" i="43"/>
  <c r="B43" s="1"/>
  <c r="B44" s="1"/>
  <c r="F23"/>
  <c r="D39"/>
  <c r="J79" i="1" s="1"/>
  <c r="D79" s="1"/>
  <c r="E39" i="43"/>
  <c r="L77" i="68" s="1"/>
  <c r="F77" s="1"/>
  <c r="C77"/>
  <c r="AD77" s="1"/>
  <c r="I79" i="1"/>
  <c r="C79" s="1"/>
  <c r="C43" i="43"/>
  <c r="C44" s="1"/>
  <c r="C60" s="1"/>
  <c r="CA44" i="37" s="1"/>
  <c r="CA127" s="1"/>
  <c r="E68" i="45"/>
  <c r="K81" i="1" s="1"/>
  <c r="E81" s="1"/>
  <c r="F37" i="3" s="1"/>
  <c r="K79" i="68"/>
  <c r="E79" s="1"/>
  <c r="Q30" i="73" s="1"/>
  <c r="Z35" i="37"/>
  <c r="Z118" s="1"/>
  <c r="P4" i="45"/>
  <c r="P68" s="1"/>
  <c r="L80" i="68"/>
  <c r="F80" s="1"/>
  <c r="R31" i="73" s="1"/>
  <c r="J82" i="1"/>
  <c r="D82" s="1"/>
  <c r="E38" i="3" s="1"/>
  <c r="H82" i="1"/>
  <c r="F22" i="40"/>
  <c r="P11" i="44"/>
  <c r="K22"/>
  <c r="O22"/>
  <c r="P5"/>
  <c r="P7"/>
  <c r="P8"/>
  <c r="P9"/>
  <c r="P10"/>
  <c r="P12"/>
  <c r="P13"/>
  <c r="P14"/>
  <c r="P15"/>
  <c r="P16"/>
  <c r="P17"/>
  <c r="P18"/>
  <c r="P19"/>
  <c r="K81" i="68"/>
  <c r="E81" s="1"/>
  <c r="Q32" i="73" s="1"/>
  <c r="K83" i="1"/>
  <c r="E83" s="1"/>
  <c r="H83"/>
  <c r="B83" s="1"/>
  <c r="V83" s="1"/>
  <c r="F22" i="44"/>
  <c r="J81" i="68"/>
  <c r="D81" s="1"/>
  <c r="P32" i="73" s="1"/>
  <c r="F62" i="38"/>
  <c r="J33" i="68"/>
  <c r="D33" s="1"/>
  <c r="C68" i="38"/>
  <c r="O62"/>
  <c r="H35" i="1"/>
  <c r="L35" s="1"/>
  <c r="D68" i="38"/>
  <c r="K33" i="68"/>
  <c r="E33" s="1"/>
  <c r="Q13" i="73" s="1"/>
  <c r="E68" i="38"/>
  <c r="N62"/>
  <c r="P54"/>
  <c r="L33" i="68"/>
  <c r="F33" s="1"/>
  <c r="R13" i="73" s="1"/>
  <c r="P18" i="50"/>
  <c r="P15"/>
  <c r="P19"/>
  <c r="P23"/>
  <c r="P27"/>
  <c r="P7"/>
  <c r="P9"/>
  <c r="P8"/>
  <c r="P12"/>
  <c r="P13"/>
  <c r="P14"/>
  <c r="P24"/>
  <c r="P25"/>
  <c r="J66" i="68"/>
  <c r="I23" i="22"/>
  <c r="I24"/>
  <c r="U70"/>
  <c r="R23"/>
  <c r="J48" i="68"/>
  <c r="S10" i="24"/>
  <c r="J55" i="68"/>
  <c r="N32" i="50"/>
  <c r="Q66" i="68" s="1"/>
  <c r="O32" i="50"/>
  <c r="E34" s="1"/>
  <c r="L66" i="68"/>
  <c r="H62" i="1"/>
  <c r="U64" i="22"/>
  <c r="U25"/>
  <c r="U68"/>
  <c r="U43"/>
  <c r="U34"/>
  <c r="U36"/>
  <c r="U52"/>
  <c r="R22" i="29"/>
  <c r="CC51" i="68"/>
  <c r="BX51"/>
  <c r="W78"/>
  <c r="AJ67"/>
  <c r="CR67" s="1"/>
  <c r="BZ61"/>
  <c r="BU61"/>
  <c r="AZ76"/>
  <c r="AM76"/>
  <c r="BA76"/>
  <c r="CB51"/>
  <c r="BW51"/>
  <c r="AM67"/>
  <c r="CC61"/>
  <c r="BX61"/>
  <c r="AT71"/>
  <c r="AR71"/>
  <c r="AY71"/>
  <c r="BA71"/>
  <c r="G86"/>
  <c r="BK67"/>
  <c r="CA67"/>
  <c r="BM67"/>
  <c r="BL67"/>
  <c r="CB67"/>
  <c r="BL71"/>
  <c r="AL71"/>
  <c r="CT71" s="1"/>
  <c r="J80"/>
  <c r="D80" s="1"/>
  <c r="P31" i="73" s="1"/>
  <c r="V47" i="68"/>
  <c r="W47" s="1"/>
  <c r="D42" i="3"/>
  <c r="E52" i="41"/>
  <c r="E58"/>
  <c r="E57"/>
  <c r="N35"/>
  <c r="P12"/>
  <c r="F39"/>
  <c r="F42" s="1"/>
  <c r="L22" i="44"/>
  <c r="B54" i="26"/>
  <c r="B56" i="24"/>
  <c r="N17"/>
  <c r="N47"/>
  <c r="N44"/>
  <c r="S45"/>
  <c r="N45"/>
  <c r="N39"/>
  <c r="N28"/>
  <c r="BK47" i="68"/>
  <c r="AE36" i="1"/>
  <c r="C34" i="37"/>
  <c r="D11" i="73"/>
  <c r="D39" s="1"/>
  <c r="D44" s="1"/>
  <c r="D64" i="41"/>
  <c r="E61" i="37"/>
  <c r="C70"/>
  <c r="B61" i="1"/>
  <c r="U61" s="1"/>
  <c r="Y61" s="1"/>
  <c r="AC29"/>
  <c r="C16" i="3"/>
  <c r="G16" s="1"/>
  <c r="F29" i="1"/>
  <c r="U29"/>
  <c r="Y29" s="1"/>
  <c r="D75" i="22"/>
  <c r="U41"/>
  <c r="U71"/>
  <c r="H47" i="1"/>
  <c r="L47" s="1"/>
  <c r="O28" i="54"/>
  <c r="R60" i="68" s="1"/>
  <c r="F60" s="1"/>
  <c r="AW60" s="1"/>
  <c r="BB60" s="1"/>
  <c r="N28" i="54"/>
  <c r="D30" s="1"/>
  <c r="K28"/>
  <c r="F28"/>
  <c r="F32" i="28"/>
  <c r="I81" i="1"/>
  <c r="C81" s="1"/>
  <c r="D37" i="3" s="1"/>
  <c r="P12" i="45"/>
  <c r="P19" s="1"/>
  <c r="F50" i="41"/>
  <c r="C76" i="68"/>
  <c r="H78" i="1"/>
  <c r="B78" s="1"/>
  <c r="B60" i="41"/>
  <c r="B69" s="1"/>
  <c r="AQ59" i="37" s="1"/>
  <c r="AQ124" s="1"/>
  <c r="B56" i="41"/>
  <c r="R23" i="37" s="1"/>
  <c r="R124" s="1"/>
  <c r="L88" i="32"/>
  <c r="K88"/>
  <c r="AN12" i="37"/>
  <c r="E37" i="3"/>
  <c r="AE17" i="1"/>
  <c r="F38" i="3"/>
  <c r="D34" i="37"/>
  <c r="E79"/>
  <c r="E39" i="3"/>
  <c r="E20"/>
  <c r="D74" i="41"/>
  <c r="E52" i="37"/>
  <c r="E43"/>
  <c r="D63" i="41"/>
  <c r="O23" i="37" s="1"/>
  <c r="O124" s="1"/>
  <c r="D68" i="41"/>
  <c r="AN59" i="37" s="1"/>
  <c r="AN124" s="1"/>
  <c r="L61" i="1"/>
  <c r="S15" i="29"/>
  <c r="S41"/>
  <c r="AE49" i="1"/>
  <c r="AE28"/>
  <c r="AE23"/>
  <c r="Y26"/>
  <c r="AE26"/>
  <c r="C13" i="3"/>
  <c r="V22" i="68"/>
  <c r="W22" s="1"/>
  <c r="AG22"/>
  <c r="BY34" i="37"/>
  <c r="D79"/>
  <c r="C72" i="41"/>
  <c r="BG77" i="37" s="1"/>
  <c r="BG124" s="1"/>
  <c r="E74" i="41"/>
  <c r="E64"/>
  <c r="D17" i="37"/>
  <c r="BH126"/>
  <c r="BJ126" s="1"/>
  <c r="D72" i="41"/>
  <c r="BH77" i="37" s="1"/>
  <c r="BH124" s="1"/>
  <c r="C70" i="41"/>
  <c r="AW77" i="37" s="1"/>
  <c r="AW124" s="1"/>
  <c r="D16"/>
  <c r="AF34"/>
  <c r="I48" i="68"/>
  <c r="M48" s="1"/>
  <c r="C17" i="37"/>
  <c r="AK35"/>
  <c r="P24" i="27"/>
  <c r="F65" i="37"/>
  <c r="AA34"/>
  <c r="E34"/>
  <c r="C35"/>
  <c r="C75" i="41"/>
  <c r="BV41" i="37" s="1"/>
  <c r="BV124" s="1"/>
  <c r="AK34"/>
  <c r="C61"/>
  <c r="D25"/>
  <c r="L16"/>
  <c r="G10" i="73"/>
  <c r="C68" i="41"/>
  <c r="AM59" i="37" s="1"/>
  <c r="AM124" s="1"/>
  <c r="C62" i="41"/>
  <c r="I23" i="37" s="1"/>
  <c r="J118"/>
  <c r="E118" s="1"/>
  <c r="C76" i="41"/>
  <c r="CA41" i="37" s="1"/>
  <c r="CA124" s="1"/>
  <c r="D43"/>
  <c r="E71"/>
  <c r="C64" i="41"/>
  <c r="C73"/>
  <c r="BQ77" i="37" s="1"/>
  <c r="C71" i="41"/>
  <c r="BB77" i="37" s="1"/>
  <c r="BB124" s="1"/>
  <c r="C63" i="41"/>
  <c r="N23" i="37" s="1"/>
  <c r="N124" s="1"/>
  <c r="AC117"/>
  <c r="AF117" s="1"/>
  <c r="I117"/>
  <c r="CD43"/>
  <c r="CD126"/>
  <c r="F8" i="48"/>
  <c r="C74" i="41"/>
  <c r="E35" i="37"/>
  <c r="C46" i="43"/>
  <c r="I26" i="37" s="1"/>
  <c r="I127" s="1"/>
  <c r="C69" i="41"/>
  <c r="AR59" i="37" s="1"/>
  <c r="AR124" s="1"/>
  <c r="C67" i="41"/>
  <c r="AH41" i="37" s="1"/>
  <c r="AH124" s="1"/>
  <c r="F16"/>
  <c r="F5" i="48"/>
  <c r="O56" i="24"/>
  <c r="C58" s="1"/>
  <c r="P45" i="38"/>
  <c r="K62"/>
  <c r="O68" i="45"/>
  <c r="K56" i="68"/>
  <c r="P23" i="38"/>
  <c r="N68" i="45"/>
  <c r="D70" s="1"/>
  <c r="L27" i="27"/>
  <c r="O63" i="68" s="1"/>
  <c r="C63" s="1"/>
  <c r="AB63" s="1"/>
  <c r="M27" i="27"/>
  <c r="O65" i="1" s="1"/>
  <c r="C65" s="1"/>
  <c r="K27" i="27"/>
  <c r="P53" i="38"/>
  <c r="J68" i="45"/>
  <c r="P56" i="24"/>
  <c r="D58" s="1"/>
  <c r="N10"/>
  <c r="H56"/>
  <c r="M56"/>
  <c r="J45" i="68"/>
  <c r="M45" s="1"/>
  <c r="H54" i="26"/>
  <c r="P25" i="54"/>
  <c r="J60" i="68"/>
  <c r="J62" i="1"/>
  <c r="K62"/>
  <c r="O50" i="38"/>
  <c r="R56" i="68" s="1"/>
  <c r="F56" s="1"/>
  <c r="AW56" s="1"/>
  <c r="BB56" s="1"/>
  <c r="P17" i="38"/>
  <c r="N50"/>
  <c r="P58" i="1" s="1"/>
  <c r="D58" s="1"/>
  <c r="J68" i="38"/>
  <c r="P8"/>
  <c r="M50"/>
  <c r="P56" i="68" s="1"/>
  <c r="H68" i="38"/>
  <c r="J56" i="68"/>
  <c r="K50" i="38"/>
  <c r="P29" i="50"/>
  <c r="X24" i="1"/>
  <c r="Y24" s="1"/>
  <c r="U21"/>
  <c r="Y21" s="1"/>
  <c r="C15" i="3"/>
  <c r="G15" s="1"/>
  <c r="F21" i="1"/>
  <c r="D71" i="37"/>
  <c r="E70"/>
  <c r="AP61"/>
  <c r="D61"/>
  <c r="P30" i="73"/>
  <c r="BO71" i="37"/>
  <c r="AU52"/>
  <c r="C25"/>
  <c r="E25"/>
  <c r="BE70"/>
  <c r="B73" i="41"/>
  <c r="BP77" i="37" s="1"/>
  <c r="BP124" s="1"/>
  <c r="CD35"/>
  <c r="BJ79"/>
  <c r="E71" i="41"/>
  <c r="BD77" i="37" s="1"/>
  <c r="BD124" s="1"/>
  <c r="D67" i="41"/>
  <c r="AI41" i="37" s="1"/>
  <c r="AI124" s="1"/>
  <c r="BY117"/>
  <c r="AK117"/>
  <c r="AA117"/>
  <c r="E63" i="41"/>
  <c r="P23" i="37" s="1"/>
  <c r="P124" s="1"/>
  <c r="L60" i="1"/>
  <c r="E73" i="41"/>
  <c r="BS77" i="37" s="1"/>
  <c r="BS124" s="1"/>
  <c r="E69" i="41"/>
  <c r="AT59" i="37" s="1"/>
  <c r="AT124" s="1"/>
  <c r="D66" i="41"/>
  <c r="AD41" i="37" s="1"/>
  <c r="AD124" s="1"/>
  <c r="E66" i="41"/>
  <c r="AE41" i="37" s="1"/>
  <c r="AE124" s="1"/>
  <c r="Y47"/>
  <c r="Y130" s="1"/>
  <c r="AA130" s="1"/>
  <c r="D71" i="41"/>
  <c r="BC77" i="37" s="1"/>
  <c r="BC124" s="1"/>
  <c r="C52"/>
  <c r="BT79"/>
  <c r="BT126"/>
  <c r="F70"/>
  <c r="F61"/>
  <c r="E76" i="41"/>
  <c r="CC41" i="37" s="1"/>
  <c r="CC124" s="1"/>
  <c r="E75" i="41"/>
  <c r="BX41" i="37" s="1"/>
  <c r="BX124" s="1"/>
  <c r="Z78" i="68"/>
  <c r="M15" i="29"/>
  <c r="P58"/>
  <c r="S59"/>
  <c r="M16"/>
  <c r="S18"/>
  <c r="S42"/>
  <c r="M18"/>
  <c r="AL76" i="37"/>
  <c r="C76" s="1"/>
  <c r="E22" i="1"/>
  <c r="E31" s="1"/>
  <c r="G12" i="3"/>
  <c r="F36" i="1"/>
  <c r="Q91" i="32"/>
  <c r="O46" i="68" s="1"/>
  <c r="S91" i="32"/>
  <c r="P48" i="1" s="1"/>
  <c r="F8" i="3"/>
  <c r="G44"/>
  <c r="Q17" i="73"/>
  <c r="O12" i="37"/>
  <c r="E24" i="3"/>
  <c r="D39"/>
  <c r="AE83" i="1"/>
  <c r="AN123" i="37"/>
  <c r="E123" s="1"/>
  <c r="AN84"/>
  <c r="E76"/>
  <c r="AC83" i="1"/>
  <c r="D35" i="3"/>
  <c r="C31"/>
  <c r="AC63" i="1"/>
  <c r="AC61"/>
  <c r="AC25"/>
  <c r="F24"/>
  <c r="AE24"/>
  <c r="AC24"/>
  <c r="BJ71" i="68"/>
  <c r="D31" i="3"/>
  <c r="F26" i="1"/>
  <c r="L39"/>
  <c r="AE72"/>
  <c r="C61"/>
  <c r="F49"/>
  <c r="F80"/>
  <c r="AE66"/>
  <c r="AE39"/>
  <c r="K36" i="68"/>
  <c r="E36" s="1"/>
  <c r="G36" s="1"/>
  <c r="C60" i="1"/>
  <c r="E61"/>
  <c r="E60"/>
  <c r="Y80"/>
  <c r="Y51"/>
  <c r="Y23"/>
  <c r="BX20" i="68"/>
  <c r="AN78"/>
  <c r="BY78"/>
  <c r="BT78"/>
  <c r="AA36" i="1"/>
  <c r="AC36"/>
  <c r="O17" i="73"/>
  <c r="AC39" i="1"/>
  <c r="AN28" i="68"/>
  <c r="BX28"/>
  <c r="D38" i="3"/>
  <c r="D7"/>
  <c r="F23" i="1"/>
  <c r="F66"/>
  <c r="D21" i="3"/>
  <c r="G21" s="1"/>
  <c r="I18" i="33" s="1"/>
  <c r="J18" s="1"/>
  <c r="C14"/>
  <c r="D38" i="1"/>
  <c r="Y28"/>
  <c r="AI17" i="68"/>
  <c r="F25" i="1"/>
  <c r="AE80"/>
  <c r="AE29"/>
  <c r="AE25"/>
  <c r="X25"/>
  <c r="Y25" s="1"/>
  <c r="X49"/>
  <c r="X53" s="1"/>
  <c r="S34" i="73"/>
  <c r="C18" i="1"/>
  <c r="E38"/>
  <c r="Y72"/>
  <c r="Y66"/>
  <c r="V38"/>
  <c r="AE38"/>
  <c r="AC38"/>
  <c r="AE27"/>
  <c r="AC27"/>
  <c r="G13" i="68"/>
  <c r="H13" s="1"/>
  <c r="C14" i="3"/>
  <c r="AE21" i="1"/>
  <c r="AC21"/>
  <c r="Z25" i="68"/>
  <c r="Z70"/>
  <c r="G49"/>
  <c r="W70"/>
  <c r="U42"/>
  <c r="W42" s="1"/>
  <c r="AY97"/>
  <c r="AM30"/>
  <c r="C59"/>
  <c r="Z59" s="1"/>
  <c r="G37"/>
  <c r="G85"/>
  <c r="M78"/>
  <c r="AG41"/>
  <c r="AU47"/>
  <c r="AN61"/>
  <c r="G47"/>
  <c r="G73"/>
  <c r="K63" i="45"/>
  <c r="K68" s="1"/>
  <c r="H68"/>
  <c r="G68"/>
  <c r="G68" i="38"/>
  <c r="P10"/>
  <c r="K58" i="1"/>
  <c r="P6" i="22"/>
  <c r="L62" i="38"/>
  <c r="P26" i="54"/>
  <c r="P65" i="1"/>
  <c r="Q63" i="68"/>
  <c r="E63" s="1"/>
  <c r="AP63" s="1"/>
  <c r="AU63" s="1"/>
  <c r="R63"/>
  <c r="F63" s="1"/>
  <c r="AW63" s="1"/>
  <c r="BB63" s="1"/>
  <c r="Q65" i="1"/>
  <c r="D29" i="27"/>
  <c r="J65" i="1"/>
  <c r="K65"/>
  <c r="P6" i="27"/>
  <c r="E29"/>
  <c r="Q68" i="1"/>
  <c r="E68" s="1"/>
  <c r="P54" i="37" s="1"/>
  <c r="M32" i="50"/>
  <c r="K66" i="68"/>
  <c r="C34" i="50"/>
  <c r="F32"/>
  <c r="K32"/>
  <c r="O48" i="68"/>
  <c r="L28" i="54"/>
  <c r="O45" i="68"/>
  <c r="C45" s="1"/>
  <c r="AB45" s="1"/>
  <c r="CK45" s="1"/>
  <c r="J69"/>
  <c r="D69" s="1"/>
  <c r="P26" i="73" s="1"/>
  <c r="F27" i="1"/>
  <c r="D23" i="3"/>
  <c r="G23" s="1"/>
  <c r="M28" i="54"/>
  <c r="C30" s="1"/>
  <c r="C71" i="1"/>
  <c r="P7" i="28"/>
  <c r="P9" s="1"/>
  <c r="G41" i="3"/>
  <c r="F89" i="1"/>
  <c r="R35" i="73"/>
  <c r="F88" i="1"/>
  <c r="C42" i="3"/>
  <c r="E42"/>
  <c r="O35" i="73"/>
  <c r="S35" s="1"/>
  <c r="U49" i="22"/>
  <c r="BJ70" i="37"/>
  <c r="BG117"/>
  <c r="BJ117" s="1"/>
  <c r="AW117"/>
  <c r="AZ117" s="1"/>
  <c r="AZ70"/>
  <c r="E16"/>
  <c r="O117"/>
  <c r="E117" s="1"/>
  <c r="AZ79"/>
  <c r="AV126"/>
  <c r="C79"/>
  <c r="F79"/>
  <c r="AY126"/>
  <c r="AO84"/>
  <c r="F76"/>
  <c r="BY43"/>
  <c r="BU126"/>
  <c r="BY126" s="1"/>
  <c r="K126"/>
  <c r="L126" s="1"/>
  <c r="L25"/>
  <c r="F25"/>
  <c r="F6"/>
  <c r="E18" i="1"/>
  <c r="U17"/>
  <c r="D35" i="37"/>
  <c r="X118"/>
  <c r="AA35"/>
  <c r="BO79"/>
  <c r="BK84"/>
  <c r="BK86" s="1"/>
  <c r="BK100" s="1"/>
  <c r="BK126"/>
  <c r="BO126" s="1"/>
  <c r="AK43"/>
  <c r="AG126"/>
  <c r="AK126" s="1"/>
  <c r="K118"/>
  <c r="F17"/>
  <c r="E33" i="3"/>
  <c r="T21" i="37"/>
  <c r="V25" i="68"/>
  <c r="W25" s="1"/>
  <c r="D76" i="37"/>
  <c r="AM123"/>
  <c r="AM84"/>
  <c r="BT70"/>
  <c r="BQ117"/>
  <c r="BT117" s="1"/>
  <c r="D52"/>
  <c r="AR117"/>
  <c r="AU117" s="1"/>
  <c r="F52"/>
  <c r="AO117"/>
  <c r="AF43"/>
  <c r="AB126"/>
  <c r="AF126" s="1"/>
  <c r="F33" i="3"/>
  <c r="E141" i="37"/>
  <c r="U21"/>
  <c r="L17" i="1"/>
  <c r="D17"/>
  <c r="C7" i="3"/>
  <c r="L17" i="37"/>
  <c r="M11" i="68"/>
  <c r="AC18" i="1"/>
  <c r="BE117" i="37"/>
  <c r="AO123"/>
  <c r="F123" s="1"/>
  <c r="D142" s="1"/>
  <c r="F142" s="1"/>
  <c r="L50" i="1"/>
  <c r="AU61" i="37"/>
  <c r="AR126"/>
  <c r="AU126" s="1"/>
  <c r="Q16"/>
  <c r="C16"/>
  <c r="M117"/>
  <c r="AV118"/>
  <c r="AZ118" s="1"/>
  <c r="AZ71"/>
  <c r="BT95"/>
  <c r="C95"/>
  <c r="G95" s="1"/>
  <c r="G9" i="73"/>
  <c r="C11"/>
  <c r="C39" s="1"/>
  <c r="C44" s="1"/>
  <c r="Q25" i="37"/>
  <c r="N126"/>
  <c r="Q126" s="1"/>
  <c r="E29"/>
  <c r="J130"/>
  <c r="BE79"/>
  <c r="BA126"/>
  <c r="BE126" s="1"/>
  <c r="BN118"/>
  <c r="BO118" s="1"/>
  <c r="F71"/>
  <c r="AA43"/>
  <c r="C43"/>
  <c r="W126"/>
  <c r="F43"/>
  <c r="Z126"/>
  <c r="X124"/>
  <c r="CC117"/>
  <c r="CD117" s="1"/>
  <c r="CD34"/>
  <c r="AM12"/>
  <c r="D20" i="3"/>
  <c r="AC47" i="37"/>
  <c r="D47" s="1"/>
  <c r="F9" i="48"/>
  <c r="AO12" i="37"/>
  <c r="F20" i="3"/>
  <c r="L117" i="37"/>
  <c r="D70"/>
  <c r="AP126"/>
  <c r="J28" i="33"/>
  <c r="C50" i="1"/>
  <c r="D61"/>
  <c r="M17" i="68"/>
  <c r="F58"/>
  <c r="AW58" s="1"/>
  <c r="BB58" s="1"/>
  <c r="D70" i="41"/>
  <c r="BZ118" i="37"/>
  <c r="CD118" s="1"/>
  <c r="AG118"/>
  <c r="AK118" s="1"/>
  <c r="D76" i="41"/>
  <c r="CB41" i="37" s="1"/>
  <c r="CB124" s="1"/>
  <c r="D65" i="41"/>
  <c r="Y41" i="37" s="1"/>
  <c r="F34"/>
  <c r="E62" i="41"/>
  <c r="C57" i="1"/>
  <c r="D60"/>
  <c r="E50"/>
  <c r="D73" i="41"/>
  <c r="BR77" i="37" s="1"/>
  <c r="BR124" s="1"/>
  <c r="D69" i="41"/>
  <c r="D62"/>
  <c r="E72"/>
  <c r="E70"/>
  <c r="AY77" i="37" s="1"/>
  <c r="BM84"/>
  <c r="BM86" s="1"/>
  <c r="BM100" s="1"/>
  <c r="E68" i="41"/>
  <c r="C66"/>
  <c r="E67"/>
  <c r="S30" i="68"/>
  <c r="AU87"/>
  <c r="Q37" i="73"/>
  <c r="P14"/>
  <c r="AK34" i="68"/>
  <c r="Q14" i="73"/>
  <c r="AR34" i="68"/>
  <c r="AU34" s="1"/>
  <c r="W96"/>
  <c r="M10"/>
  <c r="AG47"/>
  <c r="AD51"/>
  <c r="Z49"/>
  <c r="Z41"/>
  <c r="Z73"/>
  <c r="AC97"/>
  <c r="AD71"/>
  <c r="CM71" s="1"/>
  <c r="AJ97"/>
  <c r="AJ76" s="1"/>
  <c r="AM97"/>
  <c r="AQ97"/>
  <c r="AT97"/>
  <c r="AT76" s="1"/>
  <c r="AR97"/>
  <c r="AR76" s="1"/>
  <c r="AZ97"/>
  <c r="AZ81" s="1"/>
  <c r="G78"/>
  <c r="G41"/>
  <c r="U97"/>
  <c r="M27"/>
  <c r="Z42"/>
  <c r="Z64"/>
  <c r="AB97"/>
  <c r="AF97"/>
  <c r="AI97"/>
  <c r="AL97"/>
  <c r="AP97"/>
  <c r="AS97"/>
  <c r="AY47"/>
  <c r="AY51" s="1"/>
  <c r="AK97"/>
  <c r="AW97"/>
  <c r="M22"/>
  <c r="G64"/>
  <c r="G25"/>
  <c r="Z27"/>
  <c r="Z47"/>
  <c r="AE97"/>
  <c r="G10"/>
  <c r="H10" s="1"/>
  <c r="AX97"/>
  <c r="AX76" s="1"/>
  <c r="AK47"/>
  <c r="CA47" s="1"/>
  <c r="M28"/>
  <c r="D59"/>
  <c r="AI59" s="1"/>
  <c r="F59"/>
  <c r="AW59" s="1"/>
  <c r="BB59" s="1"/>
  <c r="AL36"/>
  <c r="CT36" s="1"/>
  <c r="P16" i="73"/>
  <c r="Q24"/>
  <c r="AU61" i="68"/>
  <c r="AK23"/>
  <c r="P13" i="73"/>
  <c r="AI33" i="68"/>
  <c r="P28" i="73"/>
  <c r="AS26" i="68"/>
  <c r="AS30" s="1"/>
  <c r="AS99" s="1"/>
  <c r="AZ26"/>
  <c r="AZ30" s="1"/>
  <c r="AZ99" s="1"/>
  <c r="BB61"/>
  <c r="R24" i="73"/>
  <c r="AN87" i="68"/>
  <c r="P37" i="73"/>
  <c r="Z20" i="68"/>
  <c r="V20"/>
  <c r="AF20" s="1"/>
  <c r="CU20" s="1"/>
  <c r="G20"/>
  <c r="AJ81"/>
  <c r="AR23"/>
  <c r="AU23" s="1"/>
  <c r="AT20"/>
  <c r="AT30" s="1"/>
  <c r="AT99" s="1"/>
  <c r="Q10" i="73"/>
  <c r="AP81" i="68"/>
  <c r="AY23"/>
  <c r="BB23" s="1"/>
  <c r="R10" i="73"/>
  <c r="U20" i="68"/>
  <c r="BA20"/>
  <c r="AZ36"/>
  <c r="BB36" s="1"/>
  <c r="R16" i="73"/>
  <c r="AG87" i="68"/>
  <c r="O37" i="73"/>
  <c r="G87" i="68"/>
  <c r="R37" i="73"/>
  <c r="BB87" i="68"/>
  <c r="AN22"/>
  <c r="G22"/>
  <c r="AR24"/>
  <c r="AU24" s="1"/>
  <c r="AY24"/>
  <c r="BB24" s="1"/>
  <c r="R32" i="73"/>
  <c r="AW78" i="68"/>
  <c r="BB78" s="1"/>
  <c r="AY34"/>
  <c r="BB34" s="1"/>
  <c r="R14" i="73"/>
  <c r="AZ80" i="68"/>
  <c r="AG78"/>
  <c r="G27"/>
  <c r="M87"/>
  <c r="M20"/>
  <c r="AP78"/>
  <c r="AU78" s="1"/>
  <c r="M59"/>
  <c r="M26"/>
  <c r="AG27"/>
  <c r="P10" i="73"/>
  <c r="Z22" i="68"/>
  <c r="M8"/>
  <c r="L15"/>
  <c r="F15" s="1"/>
  <c r="E59"/>
  <c r="AP59" s="1"/>
  <c r="AU59" s="1"/>
  <c r="AL79"/>
  <c r="Z87"/>
  <c r="AN20"/>
  <c r="C28"/>
  <c r="O10" i="73" s="1"/>
  <c r="AK24" i="68"/>
  <c r="CS24" s="1"/>
  <c r="AL26"/>
  <c r="CT26" s="1"/>
  <c r="BA28"/>
  <c r="BB28" s="1"/>
  <c r="M63"/>
  <c r="V71"/>
  <c r="J9"/>
  <c r="D9" s="1"/>
  <c r="L9"/>
  <c r="F9" s="1"/>
  <c r="I15"/>
  <c r="C15" s="1"/>
  <c r="L30" i="57"/>
  <c r="P30" s="1"/>
  <c r="P35" s="1"/>
  <c r="T23" i="32"/>
  <c r="N86"/>
  <c r="Q79"/>
  <c r="U79" s="1"/>
  <c r="S23"/>
  <c r="U23" s="1"/>
  <c r="M86"/>
  <c r="I79"/>
  <c r="P79"/>
  <c r="D88"/>
  <c r="U78"/>
  <c r="U65"/>
  <c r="S43"/>
  <c r="U43" s="1"/>
  <c r="I43"/>
  <c r="S74"/>
  <c r="U74" s="1"/>
  <c r="I74"/>
  <c r="U22"/>
  <c r="Q86"/>
  <c r="Q88" s="1"/>
  <c r="J86"/>
  <c r="F83" i="37"/>
  <c r="BD130"/>
  <c r="E21" i="48"/>
  <c r="L74" i="68" s="1"/>
  <c r="F74" s="1"/>
  <c r="BN84" i="37"/>
  <c r="BN86" s="1"/>
  <c r="BN100" s="1"/>
  <c r="BX130"/>
  <c r="F47"/>
  <c r="P29"/>
  <c r="P130" s="1"/>
  <c r="AO130"/>
  <c r="F11" i="48"/>
  <c r="F7"/>
  <c r="E83" i="37"/>
  <c r="BH130"/>
  <c r="BJ130" s="1"/>
  <c r="D21" i="48"/>
  <c r="F19"/>
  <c r="BM130" i="37"/>
  <c r="BM131" s="1"/>
  <c r="AN65"/>
  <c r="AP65" s="1"/>
  <c r="F15" i="48"/>
  <c r="BT130" i="37"/>
  <c r="F12" i="48"/>
  <c r="CD47" i="37"/>
  <c r="AU65"/>
  <c r="BT83"/>
  <c r="C21" i="48"/>
  <c r="C25" s="1"/>
  <c r="F16"/>
  <c r="BL84" i="37"/>
  <c r="BL86" s="1"/>
  <c r="BL100" s="1"/>
  <c r="BL130"/>
  <c r="BL131" s="1"/>
  <c r="D83"/>
  <c r="AW130"/>
  <c r="AZ130" s="1"/>
  <c r="D65"/>
  <c r="F17" i="48"/>
  <c r="BO83" i="37"/>
  <c r="F13" i="48"/>
  <c r="I29" i="37"/>
  <c r="L29" s="1"/>
  <c r="F14" i="48"/>
  <c r="AU130" i="37"/>
  <c r="BJ83"/>
  <c r="BU130"/>
  <c r="BY47"/>
  <c r="AG130"/>
  <c r="AK130" s="1"/>
  <c r="C47"/>
  <c r="AK47"/>
  <c r="C29"/>
  <c r="M130"/>
  <c r="AL130"/>
  <c r="C65"/>
  <c r="F10" i="48"/>
  <c r="BZ130" i="37"/>
  <c r="CD130" s="1"/>
  <c r="BA83"/>
  <c r="C83" s="1"/>
  <c r="F18" i="48"/>
  <c r="BK130" i="37"/>
  <c r="AZ83"/>
  <c r="B21" i="48"/>
  <c r="F6"/>
  <c r="BO116" i="37"/>
  <c r="BT69"/>
  <c r="B68" i="38"/>
  <c r="P56"/>
  <c r="F50"/>
  <c r="F68" s="1"/>
  <c r="C8" i="68"/>
  <c r="G8" s="1"/>
  <c r="H8" s="1"/>
  <c r="E57" i="1"/>
  <c r="M58" i="68"/>
  <c r="F39" i="1"/>
  <c r="Y39"/>
  <c r="C24" i="3"/>
  <c r="M12" i="37"/>
  <c r="AG61" i="68"/>
  <c r="O24" i="73"/>
  <c r="G61" i="68"/>
  <c r="V61"/>
  <c r="V67" s="1"/>
  <c r="Z61"/>
  <c r="M61"/>
  <c r="Y63" i="1"/>
  <c r="F63"/>
  <c r="AA38"/>
  <c r="X36"/>
  <c r="Y36" s="1"/>
  <c r="Y38"/>
  <c r="AD34" i="68"/>
  <c r="CM34" s="1"/>
  <c r="Z34"/>
  <c r="V34"/>
  <c r="W34" s="1"/>
  <c r="O14" i="73"/>
  <c r="G34" i="68"/>
  <c r="M34"/>
  <c r="AE36"/>
  <c r="O16" i="73"/>
  <c r="V36" i="68"/>
  <c r="W36" s="1"/>
  <c r="F38" i="1"/>
  <c r="Z36" i="68"/>
  <c r="V26"/>
  <c r="AE26" s="1"/>
  <c r="G26"/>
  <c r="Z26"/>
  <c r="V27" i="1"/>
  <c r="V31" s="1"/>
  <c r="V24" i="68"/>
  <c r="AD24" s="1"/>
  <c r="G24"/>
  <c r="M24"/>
  <c r="Z24"/>
  <c r="V23"/>
  <c r="AD23" s="1"/>
  <c r="G23"/>
  <c r="M23"/>
  <c r="Z23"/>
  <c r="L50" i="38"/>
  <c r="BJ71" i="37"/>
  <c r="BF118"/>
  <c r="C71"/>
  <c r="B68" i="45"/>
  <c r="I79" i="68" s="1"/>
  <c r="U40" i="22"/>
  <c r="T28"/>
  <c r="T75" s="1"/>
  <c r="O28"/>
  <c r="I31"/>
  <c r="O32"/>
  <c r="U38"/>
  <c r="S23"/>
  <c r="U23" s="1"/>
  <c r="U73"/>
  <c r="U50"/>
  <c r="U22"/>
  <c r="U63"/>
  <c r="U65"/>
  <c r="P23"/>
  <c r="O7"/>
  <c r="U6"/>
  <c r="U37"/>
  <c r="U57"/>
  <c r="U51"/>
  <c r="U45"/>
  <c r="U35"/>
  <c r="U66"/>
  <c r="U39"/>
  <c r="U53"/>
  <c r="U24"/>
  <c r="U58"/>
  <c r="U46"/>
  <c r="U67"/>
  <c r="J75"/>
  <c r="R32"/>
  <c r="M75"/>
  <c r="J46" i="1" s="1"/>
  <c r="H75" i="22"/>
  <c r="I29"/>
  <c r="S32"/>
  <c r="U32" s="1"/>
  <c r="U29"/>
  <c r="I30"/>
  <c r="S28"/>
  <c r="U31"/>
  <c r="L75"/>
  <c r="I46" i="1" s="1"/>
  <c r="G9" i="28"/>
  <c r="K7"/>
  <c r="K9" s="1"/>
  <c r="L9"/>
  <c r="H71" i="1"/>
  <c r="M12" i="68"/>
  <c r="C12"/>
  <c r="G12" s="1"/>
  <c r="H12" s="1"/>
  <c r="M14"/>
  <c r="B82" i="1"/>
  <c r="AP52" i="37"/>
  <c r="AL117"/>
  <c r="CD33"/>
  <c r="D51"/>
  <c r="AM116"/>
  <c r="CB116"/>
  <c r="CC116"/>
  <c r="BY33"/>
  <c r="BU116"/>
  <c r="I116"/>
  <c r="D15"/>
  <c r="BW116"/>
  <c r="BB116"/>
  <c r="AH116"/>
  <c r="D69"/>
  <c r="F21" i="47"/>
  <c r="D91"/>
  <c r="F91"/>
  <c r="F17"/>
  <c r="C91"/>
  <c r="H15" i="37"/>
  <c r="K15"/>
  <c r="AY116"/>
  <c r="BI116"/>
  <c r="AC33"/>
  <c r="C24" i="47"/>
  <c r="Y33" i="37"/>
  <c r="BD69"/>
  <c r="F15" i="47"/>
  <c r="O15" i="37"/>
  <c r="O116" s="1"/>
  <c r="AX69"/>
  <c r="BH69"/>
  <c r="BT116"/>
  <c r="AO51"/>
  <c r="AN51"/>
  <c r="AJ33"/>
  <c r="F14" i="68"/>
  <c r="G14" s="1"/>
  <c r="M7"/>
  <c r="D7"/>
  <c r="I9"/>
  <c r="C9" s="1"/>
  <c r="K9"/>
  <c r="E9" s="1"/>
  <c r="J15"/>
  <c r="D15" s="1"/>
  <c r="R17" i="1"/>
  <c r="K15" i="68"/>
  <c r="E15" s="1"/>
  <c r="R31" i="1"/>
  <c r="F7" i="68"/>
  <c r="C7"/>
  <c r="P27" i="29"/>
  <c r="U12" i="22"/>
  <c r="U11"/>
  <c r="L32" i="50"/>
  <c r="B34" s="1"/>
  <c r="I66" i="68"/>
  <c r="H68" i="1"/>
  <c r="D57"/>
  <c r="L54" i="68"/>
  <c r="L67" s="1"/>
  <c r="K56" i="1"/>
  <c r="I54" i="26"/>
  <c r="J56" i="1"/>
  <c r="J54" i="68"/>
  <c r="I56" i="1"/>
  <c r="I69" s="1"/>
  <c r="G54" i="26"/>
  <c r="I54" i="68"/>
  <c r="P29" i="29"/>
  <c r="P26"/>
  <c r="S26" s="1"/>
  <c r="S54"/>
  <c r="I73" i="32"/>
  <c r="T73"/>
  <c r="U73" s="1"/>
  <c r="U6"/>
  <c r="F68" i="45"/>
  <c r="L68"/>
  <c r="M68"/>
  <c r="P48" i="68"/>
  <c r="R48"/>
  <c r="F48" s="1"/>
  <c r="R20" i="73" s="1"/>
  <c r="B50" i="1"/>
  <c r="E48" i="68"/>
  <c r="P50" i="1"/>
  <c r="D50" s="1"/>
  <c r="S59" i="68"/>
  <c r="R61" i="1"/>
  <c r="Q55" i="68"/>
  <c r="E55" s="1"/>
  <c r="AP55" s="1"/>
  <c r="P55"/>
  <c r="N54" i="26"/>
  <c r="M54"/>
  <c r="C56" s="1"/>
  <c r="R55" i="68"/>
  <c r="F55" s="1"/>
  <c r="Q54"/>
  <c r="E54" s="1"/>
  <c r="AP54" s="1"/>
  <c r="AU54" s="1"/>
  <c r="P54"/>
  <c r="R54"/>
  <c r="P56" i="1"/>
  <c r="O56"/>
  <c r="O54" i="26"/>
  <c r="F54"/>
  <c r="T35" i="32"/>
  <c r="H86"/>
  <c r="R35"/>
  <c r="F86"/>
  <c r="G86"/>
  <c r="G88" s="1"/>
  <c r="P86"/>
  <c r="P18"/>
  <c r="U15"/>
  <c r="I18"/>
  <c r="U8"/>
  <c r="O86"/>
  <c r="R46" i="68"/>
  <c r="F46" s="1"/>
  <c r="AX46" s="1"/>
  <c r="AX51" s="1"/>
  <c r="J48" i="1"/>
  <c r="K48"/>
  <c r="E48" s="1"/>
  <c r="CC20" i="37" s="1"/>
  <c r="CC121" s="1"/>
  <c r="D46" i="68"/>
  <c r="AJ46" s="1"/>
  <c r="C35" i="57"/>
  <c r="C36" s="1"/>
  <c r="G36" s="1"/>
  <c r="I36" s="1"/>
  <c r="I46" i="68"/>
  <c r="I48" i="1"/>
  <c r="C48" s="1"/>
  <c r="O91" i="32"/>
  <c r="T18"/>
  <c r="O18"/>
  <c r="S18"/>
  <c r="R18"/>
  <c r="U9" i="22"/>
  <c r="U20"/>
  <c r="U10"/>
  <c r="U27"/>
  <c r="K46" i="1"/>
  <c r="L44" i="68"/>
  <c r="U30" i="22"/>
  <c r="I28"/>
  <c r="F75"/>
  <c r="I32"/>
  <c r="U60"/>
  <c r="U56"/>
  <c r="U44"/>
  <c r="U61"/>
  <c r="G75"/>
  <c r="U59"/>
  <c r="U62"/>
  <c r="H46" i="1"/>
  <c r="O23" i="22"/>
  <c r="Q75"/>
  <c r="N46" i="1" s="1"/>
  <c r="U7" i="22"/>
  <c r="S53" i="29"/>
  <c r="O29"/>
  <c r="G26"/>
  <c r="G27"/>
  <c r="K61"/>
  <c r="G28"/>
  <c r="C61"/>
  <c r="M29"/>
  <c r="R29"/>
  <c r="G22"/>
  <c r="S5"/>
  <c r="G29"/>
  <c r="Q27"/>
  <c r="Q28"/>
  <c r="S28" s="1"/>
  <c r="R27"/>
  <c r="S50"/>
  <c r="S43"/>
  <c r="S40"/>
  <c r="M31"/>
  <c r="S31"/>
  <c r="S33"/>
  <c r="S32"/>
  <c r="S17"/>
  <c r="S16"/>
  <c r="S12"/>
  <c r="S11"/>
  <c r="S10"/>
  <c r="S9"/>
  <c r="S8"/>
  <c r="S7"/>
  <c r="S6"/>
  <c r="S39"/>
  <c r="S36"/>
  <c r="S34"/>
  <c r="O30"/>
  <c r="S30" s="1"/>
  <c r="J61"/>
  <c r="P19"/>
  <c r="Q22"/>
  <c r="I61"/>
  <c r="Q19"/>
  <c r="S55"/>
  <c r="S49"/>
  <c r="S48"/>
  <c r="G50"/>
  <c r="G53"/>
  <c r="G55"/>
  <c r="N61"/>
  <c r="C10" i="16"/>
  <c r="G6"/>
  <c r="G8" s="1"/>
  <c r="G10" s="1"/>
  <c r="N68" i="38"/>
  <c r="D22" i="1"/>
  <c r="J31"/>
  <c r="C22"/>
  <c r="C31" s="1"/>
  <c r="I31"/>
  <c r="P46" i="78"/>
  <c r="Y30" i="68"/>
  <c r="Y89" s="1"/>
  <c r="Y94" s="1"/>
  <c r="W33" i="57"/>
  <c r="W35" s="1"/>
  <c r="W38" s="1"/>
  <c r="G13" i="3" l="1"/>
  <c r="CS47" i="68"/>
  <c r="AQ71"/>
  <c r="AX71" s="1"/>
  <c r="CR71"/>
  <c r="BX67"/>
  <c r="CU67"/>
  <c r="AK80"/>
  <c r="D55"/>
  <c r="AI55" s="1"/>
  <c r="S58"/>
  <c r="AL80"/>
  <c r="AW80"/>
  <c r="CM51"/>
  <c r="BL36"/>
  <c r="CN36"/>
  <c r="CS34"/>
  <c r="G14" i="3"/>
  <c r="Z77" i="68"/>
  <c r="AG20"/>
  <c r="CO20"/>
  <c r="AG23"/>
  <c r="CM23"/>
  <c r="BK24"/>
  <c r="CM24"/>
  <c r="AG26"/>
  <c r="CN26"/>
  <c r="CS23"/>
  <c r="S24" i="78"/>
  <c r="Q4"/>
  <c r="Q35"/>
  <c r="M30"/>
  <c r="O30" s="1"/>
  <c r="M25"/>
  <c r="O25" s="1"/>
  <c r="L39"/>
  <c r="Q39" s="1"/>
  <c r="S4"/>
  <c r="Q11"/>
  <c r="H46"/>
  <c r="H47" s="1"/>
  <c r="S35"/>
  <c r="S41"/>
  <c r="Q30"/>
  <c r="M11"/>
  <c r="O11" s="1"/>
  <c r="Q25"/>
  <c r="C47"/>
  <c r="Q33"/>
  <c r="S23"/>
  <c r="M23"/>
  <c r="Q23"/>
  <c r="Q5"/>
  <c r="S5"/>
  <c r="M5"/>
  <c r="O5" s="1"/>
  <c r="S13"/>
  <c r="T8" s="1"/>
  <c r="M13"/>
  <c r="L18"/>
  <c r="Q8"/>
  <c r="K46"/>
  <c r="K47" s="1"/>
  <c r="Q38"/>
  <c r="I46"/>
  <c r="I47" s="1"/>
  <c r="J46"/>
  <c r="J47" s="1"/>
  <c r="L3"/>
  <c r="M28"/>
  <c r="S28"/>
  <c r="M8"/>
  <c r="Q28"/>
  <c r="S86" i="32"/>
  <c r="S22" i="29"/>
  <c r="Q47" i="1"/>
  <c r="E47" s="1"/>
  <c r="K20" i="37" s="1"/>
  <c r="K121" s="1"/>
  <c r="F58" i="24"/>
  <c r="Q45" i="68"/>
  <c r="E45" s="1"/>
  <c r="P47" i="1"/>
  <c r="D47" s="1"/>
  <c r="J20" i="37" s="1"/>
  <c r="J121" s="1"/>
  <c r="E56" i="26"/>
  <c r="N56" i="1"/>
  <c r="R56" s="1"/>
  <c r="O54" i="68"/>
  <c r="C54" s="1"/>
  <c r="R66"/>
  <c r="F66" s="1"/>
  <c r="AW66" s="1"/>
  <c r="BB66" s="1"/>
  <c r="AW33"/>
  <c r="BB33" s="1"/>
  <c r="AP33"/>
  <c r="AU33" s="1"/>
  <c r="B35" i="1"/>
  <c r="AC35" s="1"/>
  <c r="L58"/>
  <c r="H69"/>
  <c r="Q56" i="68"/>
  <c r="CQ59"/>
  <c r="AE61" i="1"/>
  <c r="B60"/>
  <c r="U60" s="1"/>
  <c r="Y60" s="1"/>
  <c r="F42" i="28"/>
  <c r="E65" i="1"/>
  <c r="AY54" i="37" s="1"/>
  <c r="AY66" s="1"/>
  <c r="BI63" i="68"/>
  <c r="CK63"/>
  <c r="C29" i="27"/>
  <c r="P63" i="68"/>
  <c r="D63" s="1"/>
  <c r="AI63" s="1"/>
  <c r="CQ63" s="1"/>
  <c r="B75" i="41"/>
  <c r="BU41" i="37" s="1"/>
  <c r="BU124" s="1"/>
  <c r="BY124" s="1"/>
  <c r="B66" i="41"/>
  <c r="AB41" i="37" s="1"/>
  <c r="AB124" s="1"/>
  <c r="F52" i="41"/>
  <c r="D58"/>
  <c r="D56" s="1"/>
  <c r="T23" i="37" s="1"/>
  <c r="T124" s="1"/>
  <c r="D57" i="41"/>
  <c r="F57" s="1"/>
  <c r="D52"/>
  <c r="P35"/>
  <c r="F58"/>
  <c r="H79" i="1"/>
  <c r="B79" s="1"/>
  <c r="V79" s="1"/>
  <c r="C50" i="43"/>
  <c r="AC44" i="37" s="1"/>
  <c r="C52" i="43"/>
  <c r="AM62" i="37" s="1"/>
  <c r="B47" i="43"/>
  <c r="M26" i="37" s="1"/>
  <c r="M127" s="1"/>
  <c r="B56" i="43"/>
  <c r="BF80" i="37" s="1"/>
  <c r="BF127" s="1"/>
  <c r="B60" i="43"/>
  <c r="BZ44" i="37" s="1"/>
  <c r="BZ127" s="1"/>
  <c r="AL77" i="68"/>
  <c r="BW77" s="1"/>
  <c r="C58" i="43"/>
  <c r="D43"/>
  <c r="D44" s="1"/>
  <c r="D55" s="1"/>
  <c r="BC80" i="37" s="1"/>
  <c r="BC127" s="1"/>
  <c r="K77" i="68"/>
  <c r="E77" s="1"/>
  <c r="AS77" s="1"/>
  <c r="F39" i="43"/>
  <c r="F43" s="1"/>
  <c r="B49"/>
  <c r="W44" i="37" s="1"/>
  <c r="W127" s="1"/>
  <c r="B52" i="43"/>
  <c r="AL62" i="37" s="1"/>
  <c r="AL127" s="1"/>
  <c r="B46" i="43"/>
  <c r="H26" i="37" s="1"/>
  <c r="H127" s="1"/>
  <c r="B51" i="43"/>
  <c r="AG44" i="37" s="1"/>
  <c r="AG127" s="1"/>
  <c r="C55" i="43"/>
  <c r="BB80" i="37" s="1"/>
  <c r="C57" i="43"/>
  <c r="BQ80" i="37" s="1"/>
  <c r="BQ127" s="1"/>
  <c r="E43" i="43"/>
  <c r="E44" s="1"/>
  <c r="AF77" i="68"/>
  <c r="CO77" s="1"/>
  <c r="AC77"/>
  <c r="CL77" s="1"/>
  <c r="C56" i="43"/>
  <c r="BG80" i="37" s="1"/>
  <c r="B53" i="43"/>
  <c r="AQ62" i="37" s="1"/>
  <c r="AQ127" s="1"/>
  <c r="C59" i="43"/>
  <c r="BV44" i="37" s="1"/>
  <c r="BV127" s="1"/>
  <c r="BV131" s="1"/>
  <c r="D53" i="43"/>
  <c r="AS62" i="37" s="1"/>
  <c r="AS127" s="1"/>
  <c r="C51" i="43"/>
  <c r="AH44" i="37" s="1"/>
  <c r="AH127" s="1"/>
  <c r="B50" i="43"/>
  <c r="AB44" i="37" s="1"/>
  <c r="AB127" s="1"/>
  <c r="B59" i="43"/>
  <c r="BU44" i="37" s="1"/>
  <c r="BU127" s="1"/>
  <c r="C54" i="43"/>
  <c r="AW80" i="37" s="1"/>
  <c r="AW84" s="1"/>
  <c r="B57" i="43"/>
  <c r="BP80" i="37" s="1"/>
  <c r="BP127" s="1"/>
  <c r="B58" i="43"/>
  <c r="C48"/>
  <c r="K79" i="1"/>
  <c r="E79" s="1"/>
  <c r="E146" i="37" s="1"/>
  <c r="C49" i="43"/>
  <c r="X44" i="37" s="1"/>
  <c r="AB77" i="68"/>
  <c r="CK77" s="1"/>
  <c r="C47" i="43"/>
  <c r="N26" i="37" s="1"/>
  <c r="D49" i="43"/>
  <c r="Y44" i="37" s="1"/>
  <c r="Y127" s="1"/>
  <c r="B54" i="43"/>
  <c r="AV80" i="37" s="1"/>
  <c r="AV127" s="1"/>
  <c r="C53" i="43"/>
  <c r="AR62" i="37" s="1"/>
  <c r="AR127" s="1"/>
  <c r="B55" i="43"/>
  <c r="BA80" i="37" s="1"/>
  <c r="BA127" s="1"/>
  <c r="B48" i="43"/>
  <c r="X79" i="1"/>
  <c r="L79" i="68"/>
  <c r="F79" s="1"/>
  <c r="AZ79" s="1"/>
  <c r="AA118" i="37"/>
  <c r="F35"/>
  <c r="L82" i="1"/>
  <c r="P22" i="44"/>
  <c r="M81" i="68"/>
  <c r="U83" i="1"/>
  <c r="E47" i="37"/>
  <c r="G47" s="1"/>
  <c r="D31" i="1"/>
  <c r="X83"/>
  <c r="W83"/>
  <c r="C39" i="3"/>
  <c r="L83" i="1"/>
  <c r="BK77" i="68"/>
  <c r="CM77"/>
  <c r="BV48" i="37"/>
  <c r="BV86" s="1"/>
  <c r="BV100" s="1"/>
  <c r="D70" i="38"/>
  <c r="P32" i="50"/>
  <c r="F34" s="1"/>
  <c r="R75" i="22"/>
  <c r="O46" i="1" s="1"/>
  <c r="C46" s="1"/>
  <c r="I75" i="22"/>
  <c r="D48" i="68"/>
  <c r="AI48" s="1"/>
  <c r="S56" i="24"/>
  <c r="G58" s="1"/>
  <c r="D34" i="50"/>
  <c r="P68" i="1"/>
  <c r="D68" s="1"/>
  <c r="O54" i="37" s="1"/>
  <c r="O66" s="1"/>
  <c r="Q62" i="1"/>
  <c r="E62" s="1"/>
  <c r="E30" i="54"/>
  <c r="Q60" i="68"/>
  <c r="E60" s="1"/>
  <c r="Q23" i="73" s="1"/>
  <c r="P75" i="22"/>
  <c r="AC76" i="68"/>
  <c r="BZ76" s="1"/>
  <c r="AF76"/>
  <c r="AD76"/>
  <c r="AE76"/>
  <c r="BZ67"/>
  <c r="BU67"/>
  <c r="AK77"/>
  <c r="CC67"/>
  <c r="AQ76"/>
  <c r="AK76"/>
  <c r="BV76" s="1"/>
  <c r="AL81"/>
  <c r="BW81" s="1"/>
  <c r="AI80"/>
  <c r="AY76"/>
  <c r="AS76"/>
  <c r="AM77"/>
  <c r="AL76"/>
  <c r="BA80"/>
  <c r="AS79"/>
  <c r="AK79"/>
  <c r="AM80"/>
  <c r="AT81"/>
  <c r="AT79"/>
  <c r="AT80"/>
  <c r="BK71"/>
  <c r="AK71"/>
  <c r="CS71" s="1"/>
  <c r="AM71"/>
  <c r="CU71" s="1"/>
  <c r="CB71"/>
  <c r="BW71"/>
  <c r="AS80"/>
  <c r="AQ81"/>
  <c r="AM79"/>
  <c r="AM81"/>
  <c r="BX81" s="1"/>
  <c r="AI77"/>
  <c r="BA77"/>
  <c r="AR81"/>
  <c r="AR79"/>
  <c r="AR80"/>
  <c r="AQ80"/>
  <c r="AS81"/>
  <c r="AK81"/>
  <c r="AJ77"/>
  <c r="BA74"/>
  <c r="AY81"/>
  <c r="AY80"/>
  <c r="AY77"/>
  <c r="AY74"/>
  <c r="AQ79"/>
  <c r="BX76"/>
  <c r="BA81"/>
  <c r="I74"/>
  <c r="C74" s="1"/>
  <c r="F61" i="1"/>
  <c r="G24" i="3"/>
  <c r="L76" i="68"/>
  <c r="F76" s="1"/>
  <c r="K78" i="1"/>
  <c r="E78" s="1"/>
  <c r="E56" i="41"/>
  <c r="U23" i="37" s="1"/>
  <c r="U30" s="1"/>
  <c r="U86" s="1"/>
  <c r="U100" s="1"/>
  <c r="C81" i="68"/>
  <c r="Z81" s="1"/>
  <c r="N56" i="24"/>
  <c r="AK51" i="68"/>
  <c r="BV51" s="1"/>
  <c r="BV47"/>
  <c r="BK51"/>
  <c r="Q130" i="37"/>
  <c r="AA47"/>
  <c r="Q16" i="73"/>
  <c r="S16" s="1"/>
  <c r="G70" i="37"/>
  <c r="E56" i="68"/>
  <c r="AP56" s="1"/>
  <c r="AU56" s="1"/>
  <c r="F21"/>
  <c r="N47" i="1"/>
  <c r="B47" s="1"/>
  <c r="AC47" s="1"/>
  <c r="P62"/>
  <c r="P28" i="54"/>
  <c r="F30" s="1"/>
  <c r="M60" i="68"/>
  <c r="C80" i="37"/>
  <c r="F60" i="41"/>
  <c r="B62"/>
  <c r="H23" i="37" s="1"/>
  <c r="H124" s="1"/>
  <c r="B76" i="41"/>
  <c r="BZ41" i="37" s="1"/>
  <c r="BZ124" s="1"/>
  <c r="CD124" s="1"/>
  <c r="B63" i="41"/>
  <c r="M23" i="37" s="1"/>
  <c r="M124" s="1"/>
  <c r="Q124" s="1"/>
  <c r="B70" i="41"/>
  <c r="AV77" i="37" s="1"/>
  <c r="B65" i="41"/>
  <c r="W41" i="37" s="1"/>
  <c r="B67" i="41"/>
  <c r="AG41" i="37" s="1"/>
  <c r="AG124" s="1"/>
  <c r="B64" i="41"/>
  <c r="F64" s="1"/>
  <c r="B74"/>
  <c r="F74" s="1"/>
  <c r="B71"/>
  <c r="BA77" i="37" s="1"/>
  <c r="BA124" s="1"/>
  <c r="BE124" s="1"/>
  <c r="B68" i="41"/>
  <c r="AL59" i="37" s="1"/>
  <c r="B72" i="41"/>
  <c r="BF77" i="37" s="1"/>
  <c r="BF124" s="1"/>
  <c r="Z76" i="68"/>
  <c r="O28" i="73"/>
  <c r="D29" i="3"/>
  <c r="AC82" i="1"/>
  <c r="BY41" i="37"/>
  <c r="AC78" i="1"/>
  <c r="S21" i="37"/>
  <c r="S122" s="1"/>
  <c r="E126"/>
  <c r="AC50" i="1"/>
  <c r="Z20" i="37"/>
  <c r="Z30" s="1"/>
  <c r="G11" i="73"/>
  <c r="G39" s="1"/>
  <c r="G44" s="1"/>
  <c r="Y49" i="1"/>
  <c r="U59" i="68"/>
  <c r="W59" s="1"/>
  <c r="BM132" i="37"/>
  <c r="E29" i="3"/>
  <c r="D77" i="37"/>
  <c r="L118"/>
  <c r="G79"/>
  <c r="Z55"/>
  <c r="Z120" s="1"/>
  <c r="AH48"/>
  <c r="AC130"/>
  <c r="AF130" s="1"/>
  <c r="G34"/>
  <c r="G43"/>
  <c r="BP131"/>
  <c r="C48" i="68"/>
  <c r="U48" s="1"/>
  <c r="W48" s="1"/>
  <c r="G17" i="37"/>
  <c r="G35"/>
  <c r="B29" i="27"/>
  <c r="N65" i="1"/>
  <c r="B65" s="1"/>
  <c r="AC65" s="1"/>
  <c r="P27" i="27"/>
  <c r="F29" s="1"/>
  <c r="BK131" i="37"/>
  <c r="BK132" s="1"/>
  <c r="AZ126"/>
  <c r="L65" i="1"/>
  <c r="F29" i="3"/>
  <c r="C61" i="41"/>
  <c r="C78" s="1"/>
  <c r="C79" s="1"/>
  <c r="AB59" i="68"/>
  <c r="Y55" i="37"/>
  <c r="Y120" s="1"/>
  <c r="CA48"/>
  <c r="O22" i="73"/>
  <c r="BN131" i="37"/>
  <c r="BN132" s="1"/>
  <c r="F117"/>
  <c r="D136" s="1"/>
  <c r="F136" s="1"/>
  <c r="D59"/>
  <c r="S17" i="73"/>
  <c r="G61" i="37"/>
  <c r="G31" i="3"/>
  <c r="K68" i="38"/>
  <c r="E70" i="45"/>
  <c r="N48" i="1"/>
  <c r="R48" s="1"/>
  <c r="P62" i="38"/>
  <c r="O47" i="1"/>
  <c r="C47" s="1"/>
  <c r="P45" i="68"/>
  <c r="L62" i="1"/>
  <c r="Q58"/>
  <c r="O68" i="38"/>
  <c r="E70" s="1"/>
  <c r="D56" i="68"/>
  <c r="AI56" s="1"/>
  <c r="K69" i="1"/>
  <c r="P50" i="38"/>
  <c r="M56" i="68"/>
  <c r="J67"/>
  <c r="O58" i="1"/>
  <c r="C58" s="1"/>
  <c r="M68" i="38"/>
  <c r="C70" s="1"/>
  <c r="U31" i="1"/>
  <c r="W20" i="68"/>
  <c r="BW79"/>
  <c r="AN55"/>
  <c r="BT55"/>
  <c r="BW80"/>
  <c r="BV80"/>
  <c r="F27" i="3"/>
  <c r="G71" i="37"/>
  <c r="BO84"/>
  <c r="BO86" s="1"/>
  <c r="BO100" s="1"/>
  <c r="G25"/>
  <c r="E66" i="68"/>
  <c r="AP66" s="1"/>
  <c r="BU81"/>
  <c r="BW76"/>
  <c r="AN59"/>
  <c r="BT59"/>
  <c r="BU76"/>
  <c r="BX80"/>
  <c r="AV124" i="37"/>
  <c r="BV81" i="68"/>
  <c r="R23" i="73"/>
  <c r="G52" i="37"/>
  <c r="F73" i="41"/>
  <c r="CC20" i="68"/>
  <c r="AE78" i="1"/>
  <c r="G58" i="29"/>
  <c r="AL123" i="37"/>
  <c r="C123" s="1"/>
  <c r="C142" s="1"/>
  <c r="AL84"/>
  <c r="AP76"/>
  <c r="AP84" s="1"/>
  <c r="K31" i="1"/>
  <c r="L31" s="1"/>
  <c r="F11" i="3"/>
  <c r="D11"/>
  <c r="E11"/>
  <c r="M36" i="68"/>
  <c r="AS36"/>
  <c r="AU36" s="1"/>
  <c r="D48" i="1"/>
  <c r="CB20" i="37" s="1"/>
  <c r="CB30" s="1"/>
  <c r="AJ51" i="68"/>
  <c r="BU46"/>
  <c r="U91" i="32"/>
  <c r="Q46" i="68"/>
  <c r="E46" s="1"/>
  <c r="AQ46" s="1"/>
  <c r="AQ51" s="1"/>
  <c r="D8" i="3"/>
  <c r="AN33" i="68"/>
  <c r="BT33"/>
  <c r="AN34"/>
  <c r="CA34"/>
  <c r="BV34"/>
  <c r="D27" i="3"/>
  <c r="AE50" i="1"/>
  <c r="AN36" i="68"/>
  <c r="CB36"/>
  <c r="BW36"/>
  <c r="AW54" i="37"/>
  <c r="AW66" s="1"/>
  <c r="AN24" i="68"/>
  <c r="CA24"/>
  <c r="BV24"/>
  <c r="AN23"/>
  <c r="CA23"/>
  <c r="BV23"/>
  <c r="BZ71"/>
  <c r="BU71"/>
  <c r="AL30"/>
  <c r="CB26"/>
  <c r="BW26"/>
  <c r="D6" i="37"/>
  <c r="AE18" i="1"/>
  <c r="BB26" i="68"/>
  <c r="X20" i="37"/>
  <c r="X30" s="1"/>
  <c r="Q12"/>
  <c r="AN17" i="68"/>
  <c r="X55" i="37"/>
  <c r="X120" s="1"/>
  <c r="X31" i="1"/>
  <c r="P7" i="73"/>
  <c r="G76" i="37"/>
  <c r="AE82" i="1"/>
  <c r="AM99" i="68"/>
  <c r="BX30"/>
  <c r="AI30"/>
  <c r="BT17"/>
  <c r="AF47" i="37"/>
  <c r="I76" i="1"/>
  <c r="C76" s="1"/>
  <c r="BL132" i="37"/>
  <c r="K67" i="68"/>
  <c r="AJ79"/>
  <c r="AW81"/>
  <c r="AJ80"/>
  <c r="R22" i="73"/>
  <c r="W26" i="68"/>
  <c r="AW77"/>
  <c r="AI79"/>
  <c r="AI81"/>
  <c r="C70" i="45"/>
  <c r="D33" i="3"/>
  <c r="L68" i="38"/>
  <c r="B70" s="1"/>
  <c r="CA20" i="37"/>
  <c r="CA30" s="1"/>
  <c r="D65" i="1"/>
  <c r="AX54" i="37" s="1"/>
  <c r="J69" i="1"/>
  <c r="O68"/>
  <c r="C68" s="1"/>
  <c r="P66" i="68"/>
  <c r="D66" s="1"/>
  <c r="AI66" s="1"/>
  <c r="P119" i="37"/>
  <c r="P66"/>
  <c r="AB58" i="68"/>
  <c r="U58"/>
  <c r="W58" s="1"/>
  <c r="O60"/>
  <c r="C60" s="1"/>
  <c r="N62" i="1"/>
  <c r="B62" s="1"/>
  <c r="B30" i="54"/>
  <c r="F60" i="1"/>
  <c r="S14" i="73"/>
  <c r="O62" i="1"/>
  <c r="P60" i="68"/>
  <c r="G42" i="3"/>
  <c r="L35" i="57"/>
  <c r="L36" s="1"/>
  <c r="P36" s="1"/>
  <c r="O75" i="22"/>
  <c r="U28"/>
  <c r="U75" s="1"/>
  <c r="E7" i="3"/>
  <c r="D18" i="1"/>
  <c r="E6" i="37" s="1"/>
  <c r="C11" i="33"/>
  <c r="T122" i="37"/>
  <c r="E21"/>
  <c r="T30"/>
  <c r="T86" s="1"/>
  <c r="T100" s="1"/>
  <c r="AO59"/>
  <c r="J23"/>
  <c r="D61" i="41"/>
  <c r="Y124" i="37"/>
  <c r="E41"/>
  <c r="C6"/>
  <c r="U17" i="68"/>
  <c r="U30" s="1"/>
  <c r="AB17"/>
  <c r="CQ17" s="1"/>
  <c r="O7" i="73"/>
  <c r="AW17" i="68"/>
  <c r="R7" i="73"/>
  <c r="F66" i="41"/>
  <c r="AC41" i="37"/>
  <c r="BI77"/>
  <c r="F77" s="1"/>
  <c r="F21"/>
  <c r="U122"/>
  <c r="BQ124"/>
  <c r="BT77"/>
  <c r="S30"/>
  <c r="S86" s="1"/>
  <c r="S100" s="1"/>
  <c r="D118"/>
  <c r="L22" i="1"/>
  <c r="Z17" i="68"/>
  <c r="AI58"/>
  <c r="CQ58" s="1"/>
  <c r="H76" i="1"/>
  <c r="B76" s="1"/>
  <c r="Z58" i="68"/>
  <c r="K76" i="1"/>
  <c r="E76" s="1"/>
  <c r="Z63" i="68"/>
  <c r="U63"/>
  <c r="W63" s="1"/>
  <c r="AU26"/>
  <c r="AA126" i="37"/>
  <c r="G16"/>
  <c r="D126"/>
  <c r="F17" i="1"/>
  <c r="Y17"/>
  <c r="AS59" i="37"/>
  <c r="F69" i="41"/>
  <c r="AJ41" i="37"/>
  <c r="AY124"/>
  <c r="U78" i="1"/>
  <c r="C35" i="3"/>
  <c r="X78" i="1"/>
  <c r="W78"/>
  <c r="V78"/>
  <c r="K23" i="37"/>
  <c r="E61" i="41"/>
  <c r="AX77" i="37"/>
  <c r="C8" i="3"/>
  <c r="I124" i="37"/>
  <c r="D23"/>
  <c r="D123"/>
  <c r="E145"/>
  <c r="F83" i="1"/>
  <c r="F39" i="3"/>
  <c r="G58" i="68"/>
  <c r="Z45"/>
  <c r="S10" i="73"/>
  <c r="E25" i="48"/>
  <c r="Q22" i="73"/>
  <c r="Q117" i="37"/>
  <c r="C126"/>
  <c r="F118"/>
  <c r="F126"/>
  <c r="D145" s="1"/>
  <c r="D117"/>
  <c r="AP80" i="68"/>
  <c r="AZ77"/>
  <c r="AN47"/>
  <c r="AG24"/>
  <c r="S24" i="73"/>
  <c r="AX81" i="68"/>
  <c r="AX77"/>
  <c r="F54"/>
  <c r="F67" s="1"/>
  <c r="G59"/>
  <c r="P22" i="73"/>
  <c r="AE77" i="68"/>
  <c r="AX80"/>
  <c r="AP79"/>
  <c r="BB47"/>
  <c r="AG45"/>
  <c r="BI45"/>
  <c r="G28"/>
  <c r="V28"/>
  <c r="AF28" s="1"/>
  <c r="AG34"/>
  <c r="BK34"/>
  <c r="Z28"/>
  <c r="U45"/>
  <c r="W45" s="1"/>
  <c r="AG63"/>
  <c r="AY30"/>
  <c r="AY99" s="1"/>
  <c r="AR30"/>
  <c r="AR99" s="1"/>
  <c r="AN26"/>
  <c r="AD30"/>
  <c r="CM30" s="1"/>
  <c r="BK23"/>
  <c r="AE30"/>
  <c r="CN30" s="1"/>
  <c r="BL26"/>
  <c r="BI77"/>
  <c r="U77"/>
  <c r="BM20"/>
  <c r="BA30"/>
  <c r="BA99" s="1"/>
  <c r="C55"/>
  <c r="G55" s="1"/>
  <c r="W24"/>
  <c r="AG36"/>
  <c r="S37" i="73"/>
  <c r="BB20" i="68"/>
  <c r="AU20"/>
  <c r="AK30"/>
  <c r="J88" i="32"/>
  <c r="N88"/>
  <c r="M88"/>
  <c r="G83" i="37"/>
  <c r="BY130"/>
  <c r="F130"/>
  <c r="F29"/>
  <c r="AX74" i="68"/>
  <c r="R29" i="73"/>
  <c r="AZ74" i="68"/>
  <c r="AW74"/>
  <c r="Q29" i="37"/>
  <c r="F21" i="48"/>
  <c r="F25" s="1"/>
  <c r="AN130" i="37"/>
  <c r="E130" s="1"/>
  <c r="E65"/>
  <c r="G65" s="1"/>
  <c r="K74" i="68"/>
  <c r="E74" s="1"/>
  <c r="AT74" s="1"/>
  <c r="D25" i="48"/>
  <c r="J76" i="1"/>
  <c r="D76" s="1"/>
  <c r="J74" i="68"/>
  <c r="D74" s="1"/>
  <c r="BO130" i="37"/>
  <c r="BO131" s="1"/>
  <c r="I130"/>
  <c r="D29"/>
  <c r="B25" i="48"/>
  <c r="BA130" i="37"/>
  <c r="BE83"/>
  <c r="K44" i="68"/>
  <c r="AL12" i="37"/>
  <c r="AP12" s="1"/>
  <c r="C33" i="68"/>
  <c r="M33"/>
  <c r="L56" i="1"/>
  <c r="C56"/>
  <c r="B56" i="26"/>
  <c r="B22" i="1"/>
  <c r="B31" s="1"/>
  <c r="B42" i="28"/>
  <c r="W61" i="68"/>
  <c r="Y27" i="1"/>
  <c r="W23" i="68"/>
  <c r="N58" i="1"/>
  <c r="B58" s="1"/>
  <c r="AC58" s="1"/>
  <c r="O56" i="68"/>
  <c r="C56" s="1"/>
  <c r="C118" i="37"/>
  <c r="C137" s="1"/>
  <c r="BJ118"/>
  <c r="H81" i="1"/>
  <c r="B70" i="45"/>
  <c r="H77" i="22"/>
  <c r="J44" i="68"/>
  <c r="S75" i="22"/>
  <c r="Q44" i="68" s="1"/>
  <c r="C69"/>
  <c r="M69"/>
  <c r="B71" i="1"/>
  <c r="L71"/>
  <c r="G15" i="68"/>
  <c r="H15" s="1"/>
  <c r="H14"/>
  <c r="AP117" i="37"/>
  <c r="C117"/>
  <c r="C136" s="1"/>
  <c r="W82" i="1"/>
  <c r="C38" i="3"/>
  <c r="G38" s="1"/>
  <c r="V82" i="1"/>
  <c r="F82"/>
  <c r="U82"/>
  <c r="X82"/>
  <c r="M80" i="68"/>
  <c r="C80"/>
  <c r="BY116" i="37"/>
  <c r="CD116"/>
  <c r="Z33"/>
  <c r="AO116"/>
  <c r="AN116"/>
  <c r="J15"/>
  <c r="L15" s="1"/>
  <c r="F4" i="47"/>
  <c r="AX116" i="37"/>
  <c r="BA69"/>
  <c r="Y116"/>
  <c r="AB33"/>
  <c r="AT51"/>
  <c r="AT116" s="1"/>
  <c r="BC69"/>
  <c r="H116"/>
  <c r="AS51"/>
  <c r="AS116" s="1"/>
  <c r="BH116"/>
  <c r="AC116"/>
  <c r="D116" s="1"/>
  <c r="D33"/>
  <c r="AE33"/>
  <c r="AJ116"/>
  <c r="AQ51"/>
  <c r="AV69"/>
  <c r="F12" i="47"/>
  <c r="BF69" i="37"/>
  <c r="F14" i="47"/>
  <c r="BD116" i="37"/>
  <c r="I73" i="1"/>
  <c r="J71" i="68"/>
  <c r="D71" s="1"/>
  <c r="K116" i="37"/>
  <c r="F69"/>
  <c r="M9" i="68"/>
  <c r="G9"/>
  <c r="H9" s="1"/>
  <c r="M15"/>
  <c r="G7"/>
  <c r="H7" s="1"/>
  <c r="E77" i="22"/>
  <c r="B46" i="1"/>
  <c r="N68"/>
  <c r="O66" i="68"/>
  <c r="M66"/>
  <c r="L68" i="1"/>
  <c r="E56"/>
  <c r="D56"/>
  <c r="D56" i="26"/>
  <c r="D54" i="68"/>
  <c r="AI54" s="1"/>
  <c r="F56" i="26"/>
  <c r="I67" i="68"/>
  <c r="M54"/>
  <c r="T86" i="32"/>
  <c r="T88" s="1"/>
  <c r="R40" i="68" s="1"/>
  <c r="S29" i="29"/>
  <c r="S27"/>
  <c r="O88" i="32"/>
  <c r="F70" i="45"/>
  <c r="AW48" i="68"/>
  <c r="BB48" s="1"/>
  <c r="S48"/>
  <c r="V50" i="1"/>
  <c r="V53" s="1"/>
  <c r="F50"/>
  <c r="C27" i="3"/>
  <c r="W20" i="37"/>
  <c r="AP48" i="68"/>
  <c r="AU48" s="1"/>
  <c r="Q20" i="73"/>
  <c r="Z121" i="37"/>
  <c r="E27" i="3"/>
  <c r="Y20" i="37"/>
  <c r="R50" i="1"/>
  <c r="AU55" i="68"/>
  <c r="B57" i="1"/>
  <c r="AC57" s="1"/>
  <c r="R57"/>
  <c r="S55" i="68"/>
  <c r="AW55"/>
  <c r="BB55" s="1"/>
  <c r="R67"/>
  <c r="P88" i="32"/>
  <c r="H88"/>
  <c r="I86"/>
  <c r="F88"/>
  <c r="U35"/>
  <c r="U86" s="1"/>
  <c r="R86"/>
  <c r="R88" s="1"/>
  <c r="P40" i="68" s="1"/>
  <c r="CC30" i="37"/>
  <c r="L48" i="1"/>
  <c r="BB46" i="68"/>
  <c r="N42" i="1"/>
  <c r="H42"/>
  <c r="AN46" i="68"/>
  <c r="C46"/>
  <c r="M46"/>
  <c r="U18" i="32"/>
  <c r="I42" i="1"/>
  <c r="J40" i="68"/>
  <c r="Q46" i="1"/>
  <c r="E46" s="1"/>
  <c r="R44" i="68"/>
  <c r="F44" s="1"/>
  <c r="AW44" s="1"/>
  <c r="BB44" s="1"/>
  <c r="L46" i="1"/>
  <c r="O44" i="68"/>
  <c r="C44" s="1"/>
  <c r="U44" s="1"/>
  <c r="W44" s="1"/>
  <c r="F61" i="29"/>
  <c r="E61"/>
  <c r="R58"/>
  <c r="R61" s="1"/>
  <c r="R43" i="68" s="1"/>
  <c r="Q58" i="29"/>
  <c r="Q61" s="1"/>
  <c r="P45" i="1" s="1"/>
  <c r="D61" i="29"/>
  <c r="L61"/>
  <c r="K43" i="68"/>
  <c r="J43"/>
  <c r="J45" i="1"/>
  <c r="H45"/>
  <c r="I43" i="68"/>
  <c r="P61" i="29"/>
  <c r="P43" i="68" s="1"/>
  <c r="I45" i="1"/>
  <c r="S19" i="29"/>
  <c r="M58"/>
  <c r="O58"/>
  <c r="AN54" i="37"/>
  <c r="F10" i="3"/>
  <c r="F7" i="37"/>
  <c r="F10" s="1"/>
  <c r="K30" i="68"/>
  <c r="E21"/>
  <c r="C37" i="1"/>
  <c r="J35" i="68"/>
  <c r="E10" i="3"/>
  <c r="I30" i="68"/>
  <c r="C21"/>
  <c r="I35"/>
  <c r="B37" i="1"/>
  <c r="AC37" s="1"/>
  <c r="L37"/>
  <c r="E37"/>
  <c r="L35" i="68"/>
  <c r="D10" i="3"/>
  <c r="D17" s="1"/>
  <c r="J30" i="68"/>
  <c r="D21"/>
  <c r="K35"/>
  <c r="D37" i="1"/>
  <c r="F35" l="1"/>
  <c r="S54" i="68"/>
  <c r="CS51"/>
  <c r="BJ77"/>
  <c r="BA79"/>
  <c r="G63"/>
  <c r="CS30"/>
  <c r="I14" i="33"/>
  <c r="J14" s="1"/>
  <c r="CR77" i="68"/>
  <c r="CT30"/>
  <c r="CO28"/>
  <c r="CU28"/>
  <c r="BY17"/>
  <c r="CK17"/>
  <c r="M39" i="78"/>
  <c r="S39"/>
  <c r="T23"/>
  <c r="S3"/>
  <c r="L46"/>
  <c r="Q3"/>
  <c r="M3"/>
  <c r="M18"/>
  <c r="S18"/>
  <c r="Q18"/>
  <c r="S88" i="32"/>
  <c r="Q40" i="68" s="1"/>
  <c r="S45"/>
  <c r="B56" i="1"/>
  <c r="U56" s="1"/>
  <c r="Y56" s="1"/>
  <c r="O119" i="37"/>
  <c r="U35" i="1"/>
  <c r="Y35" s="1"/>
  <c r="AE35"/>
  <c r="C20" i="3"/>
  <c r="G20" s="1"/>
  <c r="I17" i="33" s="1"/>
  <c r="J17" s="1"/>
  <c r="AC60" i="1"/>
  <c r="BI59" i="68"/>
  <c r="CK59"/>
  <c r="W55" i="37"/>
  <c r="W120" s="1"/>
  <c r="AA120" s="1"/>
  <c r="C29" i="3"/>
  <c r="AE60" i="1"/>
  <c r="BI58" i="68"/>
  <c r="CK58"/>
  <c r="Q69" i="1"/>
  <c r="AP60" i="68"/>
  <c r="AU60" s="1"/>
  <c r="AY119" i="37"/>
  <c r="E137"/>
  <c r="S63" i="68"/>
  <c r="AV54" i="37"/>
  <c r="AV66" s="1"/>
  <c r="F76" i="41"/>
  <c r="F75"/>
  <c r="AW76" i="68"/>
  <c r="BU131" i="37"/>
  <c r="CB76" i="68"/>
  <c r="AI76"/>
  <c r="AN76" s="1"/>
  <c r="BJ76"/>
  <c r="F56" i="41"/>
  <c r="BM76" i="68"/>
  <c r="CU76"/>
  <c r="CO76"/>
  <c r="CS76"/>
  <c r="CM76"/>
  <c r="BL76"/>
  <c r="CT76"/>
  <c r="CN76"/>
  <c r="J78" i="1"/>
  <c r="D78" s="1"/>
  <c r="E35" i="3" s="1"/>
  <c r="K76" i="68"/>
  <c r="E76" s="1"/>
  <c r="AP76" s="1"/>
  <c r="CC76"/>
  <c r="CR76"/>
  <c r="CL76"/>
  <c r="E78" i="41"/>
  <c r="E79" s="1"/>
  <c r="D78"/>
  <c r="D79" s="1"/>
  <c r="BK76" i="68"/>
  <c r="AE79" i="1"/>
  <c r="D60" i="43"/>
  <c r="CB44" i="37" s="1"/>
  <c r="CB48" s="1"/>
  <c r="CB86" s="1"/>
  <c r="AC79" i="1"/>
  <c r="D46" i="43"/>
  <c r="J26" i="37" s="1"/>
  <c r="J127" s="1"/>
  <c r="D57" i="43"/>
  <c r="BR80" i="37" s="1"/>
  <c r="BR127" s="1"/>
  <c r="BR131" s="1"/>
  <c r="AT77" i="68"/>
  <c r="W79" i="1"/>
  <c r="U79"/>
  <c r="G77" i="68"/>
  <c r="BQ84" i="37"/>
  <c r="BQ86" s="1"/>
  <c r="BQ100" s="1"/>
  <c r="CQ77" i="68"/>
  <c r="D47" i="43"/>
  <c r="O26" i="37" s="1"/>
  <c r="O127" s="1"/>
  <c r="AP77" i="68"/>
  <c r="BM77"/>
  <c r="AQ77"/>
  <c r="CT77"/>
  <c r="AR77"/>
  <c r="CU77"/>
  <c r="M77"/>
  <c r="C26" i="37"/>
  <c r="D54" i="43"/>
  <c r="AX80" i="37" s="1"/>
  <c r="AX127" s="1"/>
  <c r="D59" i="43"/>
  <c r="BW44" i="37" s="1"/>
  <c r="BW127" s="1"/>
  <c r="D52" i="43"/>
  <c r="AN62" i="37" s="1"/>
  <c r="AN127" s="1"/>
  <c r="D48" i="43"/>
  <c r="D51"/>
  <c r="AI44" i="37" s="1"/>
  <c r="AI127" s="1"/>
  <c r="D50" i="43"/>
  <c r="AD44" i="37" s="1"/>
  <c r="E44" s="1"/>
  <c r="D56" i="43"/>
  <c r="BH80" i="37" s="1"/>
  <c r="D58" i="43"/>
  <c r="BU77" i="68"/>
  <c r="BR84" i="37"/>
  <c r="BR86" s="1"/>
  <c r="BR100" s="1"/>
  <c r="C44"/>
  <c r="BU48"/>
  <c r="BU86" s="1"/>
  <c r="BU100" s="1"/>
  <c r="CC77" i="68"/>
  <c r="C62" i="37"/>
  <c r="B63" i="43"/>
  <c r="Y48" i="37"/>
  <c r="F79" i="1"/>
  <c r="L79"/>
  <c r="E47" i="43"/>
  <c r="E52"/>
  <c r="E48"/>
  <c r="E57"/>
  <c r="BS80" i="37" s="1"/>
  <c r="BT80" s="1"/>
  <c r="BT84" s="1"/>
  <c r="BT86" s="1"/>
  <c r="BT100" s="1"/>
  <c r="E49" i="43"/>
  <c r="Z44" i="37" s="1"/>
  <c r="Z48" s="1"/>
  <c r="E56" i="43"/>
  <c r="E46"/>
  <c r="E59"/>
  <c r="BX44" i="37" s="1"/>
  <c r="BY44" s="1"/>
  <c r="BY48" s="1"/>
  <c r="BY86" s="1"/>
  <c r="BY100" s="1"/>
  <c r="E54" i="43"/>
  <c r="AY80" i="37" s="1"/>
  <c r="E58" i="43"/>
  <c r="E60"/>
  <c r="E53"/>
  <c r="AT62" i="37" s="1"/>
  <c r="AT127" s="1"/>
  <c r="AU127" s="1"/>
  <c r="E50" i="43"/>
  <c r="E55"/>
  <c r="E51"/>
  <c r="E62" i="37"/>
  <c r="F36" i="3"/>
  <c r="AW127" i="37"/>
  <c r="C63" i="43"/>
  <c r="BP84" i="37"/>
  <c r="BP86" s="1"/>
  <c r="BP100" s="1"/>
  <c r="BX77" i="68"/>
  <c r="AX79"/>
  <c r="AY79"/>
  <c r="AY82" s="1"/>
  <c r="AW79"/>
  <c r="R30" i="73"/>
  <c r="BV79" i="68"/>
  <c r="BX79"/>
  <c r="BT80"/>
  <c r="G39" i="3"/>
  <c r="Y83" i="1"/>
  <c r="F18"/>
  <c r="BV132" i="37"/>
  <c r="CA77" i="68"/>
  <c r="CS77"/>
  <c r="BL77"/>
  <c r="CN77"/>
  <c r="BV77"/>
  <c r="AN77"/>
  <c r="BZ77"/>
  <c r="L30"/>
  <c r="M21"/>
  <c r="F77" i="22"/>
  <c r="P44" i="68"/>
  <c r="D44" s="1"/>
  <c r="AI44" s="1"/>
  <c r="P20" i="73"/>
  <c r="P69" i="1"/>
  <c r="Q67" i="68"/>
  <c r="Q21" i="73"/>
  <c r="BB80" i="68"/>
  <c r="AN81"/>
  <c r="AR74"/>
  <c r="AB76"/>
  <c r="AU81"/>
  <c r="CC71"/>
  <c r="BX71"/>
  <c r="CA71"/>
  <c r="BV71"/>
  <c r="V77"/>
  <c r="W77" s="1"/>
  <c r="K40"/>
  <c r="L40"/>
  <c r="F40" s="1"/>
  <c r="AW40" s="1"/>
  <c r="BB40" s="1"/>
  <c r="AB74"/>
  <c r="O29" i="73"/>
  <c r="AC74" i="68"/>
  <c r="Z74"/>
  <c r="AF74"/>
  <c r="AE74"/>
  <c r="AD74"/>
  <c r="Q23" i="37"/>
  <c r="AW86"/>
  <c r="AW100" s="1"/>
  <c r="F63" i="41"/>
  <c r="C41" i="37"/>
  <c r="Z66"/>
  <c r="X121"/>
  <c r="AF81" i="68"/>
  <c r="AC81"/>
  <c r="G81"/>
  <c r="AB81"/>
  <c r="CQ81" s="1"/>
  <c r="R28" i="73"/>
  <c r="U124" i="37"/>
  <c r="V124" s="1"/>
  <c r="V23"/>
  <c r="E143"/>
  <c r="F35" i="3"/>
  <c r="O32" i="73"/>
  <c r="S32" s="1"/>
  <c r="AE81" i="68"/>
  <c r="AD81"/>
  <c r="CA51"/>
  <c r="Y66" i="37"/>
  <c r="AP123"/>
  <c r="BB81" i="68"/>
  <c r="D21" i="37"/>
  <c r="G29" i="3"/>
  <c r="R65" i="1"/>
  <c r="BZ48" i="37"/>
  <c r="CD41"/>
  <c r="D62" i="1"/>
  <c r="AI55" i="37" s="1"/>
  <c r="AI66" s="1"/>
  <c r="AE47" i="1"/>
  <c r="U47"/>
  <c r="Y47" s="1"/>
  <c r="H20" i="37"/>
  <c r="H121" s="1"/>
  <c r="CA86"/>
  <c r="C23"/>
  <c r="F70" i="41"/>
  <c r="F72"/>
  <c r="W124" i="37"/>
  <c r="AA124" s="1"/>
  <c r="V76" i="68"/>
  <c r="F65" i="41"/>
  <c r="AA41" i="37"/>
  <c r="B61" i="41"/>
  <c r="B78" s="1"/>
  <c r="B79" s="1"/>
  <c r="F62"/>
  <c r="BE77" i="37"/>
  <c r="C77"/>
  <c r="F71" i="41"/>
  <c r="CA76" i="68"/>
  <c r="F67" i="41"/>
  <c r="AL124" i="37"/>
  <c r="C59"/>
  <c r="F68" i="41"/>
  <c r="AC76" i="1"/>
  <c r="AC62"/>
  <c r="AS54" i="37"/>
  <c r="AS119" s="1"/>
  <c r="E149"/>
  <c r="AC56" i="1"/>
  <c r="AT54" i="37"/>
  <c r="AT119" s="1"/>
  <c r="AP67" i="68"/>
  <c r="Z55"/>
  <c r="AU66"/>
  <c r="B48" i="1"/>
  <c r="AC48" s="1"/>
  <c r="O20" i="73"/>
  <c r="Z48" i="68"/>
  <c r="G48"/>
  <c r="AB48"/>
  <c r="F65" i="1"/>
  <c r="AE65"/>
  <c r="U65"/>
  <c r="Y65" s="1"/>
  <c r="G74" i="68"/>
  <c r="R21" i="73"/>
  <c r="AC48" i="37"/>
  <c r="AC86" s="1"/>
  <c r="AC100" s="1"/>
  <c r="BY59" i="68"/>
  <c r="AG59"/>
  <c r="F30" i="3"/>
  <c r="F28" s="1"/>
  <c r="AJ55" i="37"/>
  <c r="E139"/>
  <c r="X66"/>
  <c r="AI120"/>
  <c r="E120" s="1"/>
  <c r="P68" i="38"/>
  <c r="F70" s="1"/>
  <c r="D45" i="68"/>
  <c r="AI45" s="1"/>
  <c r="R47" i="1"/>
  <c r="F47"/>
  <c r="I20" i="37"/>
  <c r="I30" s="1"/>
  <c r="I86" s="1"/>
  <c r="I100" s="1"/>
  <c r="E58" i="1"/>
  <c r="F32" i="3" s="1"/>
  <c r="P25" i="73"/>
  <c r="CA30" i="68"/>
  <c r="W17"/>
  <c r="BT54"/>
  <c r="BT81"/>
  <c r="BY77"/>
  <c r="BT77"/>
  <c r="Q25" i="73"/>
  <c r="BO132" i="37"/>
  <c r="AW119"/>
  <c r="AE57" i="1"/>
  <c r="AN58" i="68"/>
  <c r="BY58"/>
  <c r="BT58"/>
  <c r="AN48"/>
  <c r="BT48"/>
  <c r="BT66"/>
  <c r="AN63"/>
  <c r="BY63"/>
  <c r="BT63"/>
  <c r="BT79"/>
  <c r="BU80"/>
  <c r="BU79"/>
  <c r="AE76" i="1"/>
  <c r="CB77" i="68"/>
  <c r="E67"/>
  <c r="G123" i="37"/>
  <c r="AE22" i="1"/>
  <c r="C11" i="3"/>
  <c r="G11" s="1"/>
  <c r="C10"/>
  <c r="C17" s="1"/>
  <c r="CB121" i="37"/>
  <c r="BU51" i="68"/>
  <c r="S46"/>
  <c r="AU46"/>
  <c r="D64" i="29"/>
  <c r="M61"/>
  <c r="E8" i="3"/>
  <c r="G8" s="1"/>
  <c r="E17"/>
  <c r="E18" s="1"/>
  <c r="F17"/>
  <c r="F18" s="1"/>
  <c r="G7"/>
  <c r="D18"/>
  <c r="X71" i="1"/>
  <c r="AF69" i="68" s="1"/>
  <c r="CO69" s="1"/>
  <c r="AC71" i="1"/>
  <c r="BM28" i="68"/>
  <c r="CC28"/>
  <c r="N54" i="37"/>
  <c r="N119" s="1"/>
  <c r="CB30" i="68"/>
  <c r="Y78" i="1"/>
  <c r="AE71"/>
  <c r="AL99" i="68"/>
  <c r="AR54" i="37"/>
  <c r="AR119" s="1"/>
  <c r="AR131" s="1"/>
  <c r="AE56" i="1"/>
  <c r="F145" i="37"/>
  <c r="AE37" i="1"/>
  <c r="Y82"/>
  <c r="BW30" i="68"/>
  <c r="BT56"/>
  <c r="AI99"/>
  <c r="BT30"/>
  <c r="AK99"/>
  <c r="BV30"/>
  <c r="D36" i="3"/>
  <c r="AE58" i="1"/>
  <c r="P29" i="73"/>
  <c r="AG28" i="68"/>
  <c r="R25" i="73"/>
  <c r="E64" i="29"/>
  <c r="AE46" i="1"/>
  <c r="CA121" i="37"/>
  <c r="CA131" s="1"/>
  <c r="F22" i="1"/>
  <c r="AC22"/>
  <c r="AX119" i="37"/>
  <c r="AX66"/>
  <c r="R68" i="1"/>
  <c r="P67" i="68"/>
  <c r="S66"/>
  <c r="AN66"/>
  <c r="U46" i="1"/>
  <c r="Y46" s="1"/>
  <c r="AC46"/>
  <c r="AG58" i="68"/>
  <c r="W66" i="37"/>
  <c r="AB60" i="68"/>
  <c r="CK60" s="1"/>
  <c r="O23" i="73"/>
  <c r="O21" s="1"/>
  <c r="Z60" i="68"/>
  <c r="U60"/>
  <c r="W60" s="1"/>
  <c r="C30" i="3"/>
  <c r="C28" s="1"/>
  <c r="U62" i="1"/>
  <c r="Y62" s="1"/>
  <c r="AG55" i="37"/>
  <c r="K42" i="1"/>
  <c r="R62"/>
  <c r="C62"/>
  <c r="S60" i="68"/>
  <c r="D60"/>
  <c r="D67" s="1"/>
  <c r="O69" i="1"/>
  <c r="J42"/>
  <c r="J53" s="1"/>
  <c r="AW30" i="68"/>
  <c r="AW99" s="1"/>
  <c r="BB17"/>
  <c r="C145" i="37"/>
  <c r="G126"/>
  <c r="AJ124"/>
  <c r="AK124" s="1"/>
  <c r="AK41"/>
  <c r="F41"/>
  <c r="AC127"/>
  <c r="BI124"/>
  <c r="BJ77"/>
  <c r="BB127"/>
  <c r="BB84"/>
  <c r="BB86" s="1"/>
  <c r="BB100" s="1"/>
  <c r="J124"/>
  <c r="E23"/>
  <c r="L23"/>
  <c r="AB55" i="68"/>
  <c r="C69" i="37"/>
  <c r="L76" i="1"/>
  <c r="AF30" i="68"/>
  <c r="AS124" i="37"/>
  <c r="AU124" s="1"/>
  <c r="AU59"/>
  <c r="E59"/>
  <c r="D62"/>
  <c r="AM127"/>
  <c r="N127"/>
  <c r="D26"/>
  <c r="AC124"/>
  <c r="AF124" s="1"/>
  <c r="AF41"/>
  <c r="D41"/>
  <c r="D137"/>
  <c r="AX124"/>
  <c r="AZ124" s="1"/>
  <c r="E77"/>
  <c r="AZ77"/>
  <c r="F23"/>
  <c r="K124"/>
  <c r="BT124"/>
  <c r="BQ131"/>
  <c r="BG127"/>
  <c r="BG84"/>
  <c r="BG86" s="1"/>
  <c r="BG100" s="1"/>
  <c r="F59"/>
  <c r="AO124"/>
  <c r="AP59"/>
  <c r="T131"/>
  <c r="T132" s="1"/>
  <c r="E122"/>
  <c r="C127"/>
  <c r="X127"/>
  <c r="D44"/>
  <c r="X48"/>
  <c r="D122"/>
  <c r="S131"/>
  <c r="S132" s="1"/>
  <c r="F122"/>
  <c r="U131"/>
  <c r="U132" s="1"/>
  <c r="BI17" i="68"/>
  <c r="AG17"/>
  <c r="AB30"/>
  <c r="CQ30" s="1"/>
  <c r="C25" i="33"/>
  <c r="C30" s="1"/>
  <c r="C15"/>
  <c r="AP17" i="68"/>
  <c r="AP30" s="1"/>
  <c r="AP99" s="1"/>
  <c r="Q7" i="73"/>
  <c r="S7" s="1"/>
  <c r="G17" i="68"/>
  <c r="BB77"/>
  <c r="AW54"/>
  <c r="BB54" s="1"/>
  <c r="U55"/>
  <c r="W55" s="1"/>
  <c r="AN54"/>
  <c r="L69" i="1"/>
  <c r="AG77" i="68"/>
  <c r="S22" i="73"/>
  <c r="D80" i="37"/>
  <c r="G6"/>
  <c r="M74" i="68"/>
  <c r="AZ82"/>
  <c r="AZ100" s="1"/>
  <c r="AD99"/>
  <c r="BK30"/>
  <c r="AE99"/>
  <c r="BL30"/>
  <c r="M67"/>
  <c r="W28"/>
  <c r="E44"/>
  <c r="AP44" s="1"/>
  <c r="AU44" s="1"/>
  <c r="BB74"/>
  <c r="D149" i="37"/>
  <c r="G29"/>
  <c r="AS74" i="68"/>
  <c r="AP74"/>
  <c r="Q29" i="73"/>
  <c r="AQ74" i="68"/>
  <c r="AP130" i="37"/>
  <c r="E36" i="3"/>
  <c r="D130" i="37"/>
  <c r="L130"/>
  <c r="BE130"/>
  <c r="C130"/>
  <c r="U74" i="68"/>
  <c r="BI74"/>
  <c r="M44"/>
  <c r="O13" i="73"/>
  <c r="S13" s="1"/>
  <c r="AB33" i="68"/>
  <c r="U33"/>
  <c r="W33" s="1"/>
  <c r="G33"/>
  <c r="Z33"/>
  <c r="E32" i="3"/>
  <c r="AE31" i="1"/>
  <c r="W22"/>
  <c r="W31" s="1"/>
  <c r="S56" i="68"/>
  <c r="R58" i="1"/>
  <c r="L81"/>
  <c r="B81"/>
  <c r="G118" i="37"/>
  <c r="C79" i="68"/>
  <c r="M79"/>
  <c r="V76" i="1"/>
  <c r="F76"/>
  <c r="X76"/>
  <c r="U76"/>
  <c r="C36" i="3"/>
  <c r="W76" i="1"/>
  <c r="I77" i="22"/>
  <c r="P46" i="1"/>
  <c r="D46" s="1"/>
  <c r="G77" i="22"/>
  <c r="O26" i="73"/>
  <c r="S26" s="1"/>
  <c r="G69" i="68"/>
  <c r="Z69"/>
  <c r="AE69"/>
  <c r="F71" i="1"/>
  <c r="C33" i="3"/>
  <c r="G33" s="1"/>
  <c r="I20" i="33" s="1"/>
  <c r="J20" s="1"/>
  <c r="U71" i="1"/>
  <c r="R21" i="37"/>
  <c r="Y50" i="1"/>
  <c r="G117" i="37"/>
  <c r="G80" i="68"/>
  <c r="AC80"/>
  <c r="CR80" s="1"/>
  <c r="AF80"/>
  <c r="CO80" s="1"/>
  <c r="AE80"/>
  <c r="O31" i="73"/>
  <c r="S31" s="1"/>
  <c r="AB80" i="68"/>
  <c r="AD80"/>
  <c r="Z80"/>
  <c r="F13" i="47"/>
  <c r="AL51" i="37"/>
  <c r="F10" i="47"/>
  <c r="BF116" i="37"/>
  <c r="BF84"/>
  <c r="BF86" s="1"/>
  <c r="BF100" s="1"/>
  <c r="BJ69"/>
  <c r="AQ116"/>
  <c r="AU116" s="1"/>
  <c r="AU51"/>
  <c r="AE116"/>
  <c r="C82" i="47"/>
  <c r="AG33" i="37"/>
  <c r="F7" i="47"/>
  <c r="W33" i="37"/>
  <c r="C25" i="47"/>
  <c r="C73" i="1"/>
  <c r="AV116" i="37"/>
  <c r="AV84"/>
  <c r="AZ69"/>
  <c r="M15"/>
  <c r="F5" i="47"/>
  <c r="B24"/>
  <c r="P15" i="37"/>
  <c r="E24" i="47"/>
  <c r="AI71" i="68"/>
  <c r="P27" i="73"/>
  <c r="BC116" i="37"/>
  <c r="BC131" s="1"/>
  <c r="BC84"/>
  <c r="BC86" s="1"/>
  <c r="BC100" s="1"/>
  <c r="AF33"/>
  <c r="AB116"/>
  <c r="AB48"/>
  <c r="AB86" s="1"/>
  <c r="AB100" s="1"/>
  <c r="F8" i="47"/>
  <c r="F11"/>
  <c r="E51" i="37"/>
  <c r="F51"/>
  <c r="J116"/>
  <c r="L116" s="1"/>
  <c r="E15"/>
  <c r="J30"/>
  <c r="J86" s="1"/>
  <c r="J100" s="1"/>
  <c r="F33"/>
  <c r="Z116"/>
  <c r="E69"/>
  <c r="BA116"/>
  <c r="BE69"/>
  <c r="BA84"/>
  <c r="BA86" s="1"/>
  <c r="BA100" s="1"/>
  <c r="C66" i="68"/>
  <c r="U66" s="1"/>
  <c r="W66" s="1"/>
  <c r="AP45"/>
  <c r="AU45" s="1"/>
  <c r="O67"/>
  <c r="N69" i="1"/>
  <c r="B68"/>
  <c r="AE68" s="1"/>
  <c r="Y121" i="37"/>
  <c r="Y131" s="1"/>
  <c r="Y30"/>
  <c r="W30"/>
  <c r="AA20"/>
  <c r="AA30" s="1"/>
  <c r="W121"/>
  <c r="G27" i="3"/>
  <c r="U57" i="1"/>
  <c r="Y57" s="1"/>
  <c r="F57"/>
  <c r="G54" i="68"/>
  <c r="U54"/>
  <c r="W54" s="1"/>
  <c r="Z54"/>
  <c r="AB54"/>
  <c r="CQ54" s="1"/>
  <c r="F56" i="1"/>
  <c r="P90" i="32"/>
  <c r="U88"/>
  <c r="I88"/>
  <c r="O40" i="68"/>
  <c r="C40" s="1"/>
  <c r="Z40" s="1"/>
  <c r="O42" i="1"/>
  <c r="C42" s="1"/>
  <c r="Q42"/>
  <c r="B42"/>
  <c r="D40" i="68"/>
  <c r="AI40" s="1"/>
  <c r="H53" i="1"/>
  <c r="I51" i="68"/>
  <c r="R51"/>
  <c r="R82" s="1"/>
  <c r="R89" s="1"/>
  <c r="R94" s="1"/>
  <c r="G46"/>
  <c r="V46"/>
  <c r="V51" s="1"/>
  <c r="AC46"/>
  <c r="Z46"/>
  <c r="I53" i="1"/>
  <c r="I84" s="1"/>
  <c r="I92" s="1"/>
  <c r="I98" s="1"/>
  <c r="J51" i="68"/>
  <c r="J82" s="1"/>
  <c r="J89" s="1"/>
  <c r="J94" s="1"/>
  <c r="AB44"/>
  <c r="CK44" s="1"/>
  <c r="Z44"/>
  <c r="Q45" i="1"/>
  <c r="F64" i="29"/>
  <c r="G61"/>
  <c r="L43" i="68"/>
  <c r="F43" s="1"/>
  <c r="K45" i="1"/>
  <c r="Q43" i="68"/>
  <c r="D45" i="1"/>
  <c r="O45"/>
  <c r="S58" i="29"/>
  <c r="S61" s="1"/>
  <c r="O61"/>
  <c r="C64" s="1"/>
  <c r="D43" i="68"/>
  <c r="AB56"/>
  <c r="CQ56" s="1"/>
  <c r="U56"/>
  <c r="Z56"/>
  <c r="G56"/>
  <c r="AN66" i="37"/>
  <c r="AN86" s="1"/>
  <c r="AN100" s="1"/>
  <c r="AN119"/>
  <c r="AL54"/>
  <c r="U58" i="1"/>
  <c r="Y58" s="1"/>
  <c r="AN56" i="68"/>
  <c r="D32" i="3"/>
  <c r="AM54" i="37"/>
  <c r="CC12"/>
  <c r="F22" i="3"/>
  <c r="E40" i="1"/>
  <c r="M35" i="68"/>
  <c r="C35"/>
  <c r="F30"/>
  <c r="AX21"/>
  <c r="AX30" s="1"/>
  <c r="R9" i="73"/>
  <c r="R11" s="1"/>
  <c r="F35" i="68"/>
  <c r="E35"/>
  <c r="C32" i="1"/>
  <c r="AA37"/>
  <c r="C22" i="3"/>
  <c r="F37" i="1"/>
  <c r="B40"/>
  <c r="W37"/>
  <c r="Y37" s="1"/>
  <c r="BZ12" i="37"/>
  <c r="V21" i="68"/>
  <c r="W21" s="1"/>
  <c r="Z21"/>
  <c r="C30"/>
  <c r="B32" i="1" s="1"/>
  <c r="O9" i="73"/>
  <c r="G21" i="68"/>
  <c r="D32" i="1"/>
  <c r="C40"/>
  <c r="CA12" i="37"/>
  <c r="D22" i="3"/>
  <c r="CB12" i="37"/>
  <c r="E22" i="3"/>
  <c r="D40" i="1"/>
  <c r="D35" i="68"/>
  <c r="AJ21"/>
  <c r="D30"/>
  <c r="P9" i="73"/>
  <c r="P11" s="1"/>
  <c r="E30" i="68"/>
  <c r="Q9" i="73"/>
  <c r="AQ21" i="68"/>
  <c r="AQ30" s="1"/>
  <c r="M30"/>
  <c r="E32" i="1"/>
  <c r="F11" i="37" s="1"/>
  <c r="D69" i="1" l="1"/>
  <c r="Y79"/>
  <c r="AU77" i="68"/>
  <c r="CU80"/>
  <c r="CO30"/>
  <c r="CU30"/>
  <c r="BY30"/>
  <c r="CK30"/>
  <c r="L47" i="78"/>
  <c r="S46"/>
  <c r="Q46"/>
  <c r="Q51" i="68"/>
  <c r="Q82" s="1"/>
  <c r="Q89" s="1"/>
  <c r="Q94" s="1"/>
  <c r="P42" i="1"/>
  <c r="R42" s="1"/>
  <c r="H30" i="37"/>
  <c r="H86" s="1"/>
  <c r="H100" s="1"/>
  <c r="AG55" i="68"/>
  <c r="CK55"/>
  <c r="CQ55"/>
  <c r="BY54"/>
  <c r="CK54"/>
  <c r="AQ54" i="37"/>
  <c r="AQ119" s="1"/>
  <c r="BI56" i="68"/>
  <c r="CK56"/>
  <c r="BI48"/>
  <c r="CK48"/>
  <c r="CQ48"/>
  <c r="AA55" i="37"/>
  <c r="AA66" s="1"/>
  <c r="C55"/>
  <c r="BL69" i="68"/>
  <c r="CN69"/>
  <c r="E55" i="37"/>
  <c r="F137"/>
  <c r="AU67" i="68"/>
  <c r="AZ54" i="37"/>
  <c r="AZ66" s="1"/>
  <c r="AV119"/>
  <c r="AZ119" s="1"/>
  <c r="BQ132"/>
  <c r="BT76" i="68"/>
  <c r="M76"/>
  <c r="U76"/>
  <c r="W76" s="1"/>
  <c r="CQ76"/>
  <c r="CK76"/>
  <c r="Q28" i="73"/>
  <c r="G76" i="68"/>
  <c r="G35" i="3"/>
  <c r="S28" i="73"/>
  <c r="AU76" i="68"/>
  <c r="L78" i="1"/>
  <c r="F78"/>
  <c r="BW48" i="37"/>
  <c r="BW86" s="1"/>
  <c r="BW100" s="1"/>
  <c r="BP132"/>
  <c r="AX84"/>
  <c r="AX86" s="1"/>
  <c r="AX100" s="1"/>
  <c r="E26"/>
  <c r="CB127"/>
  <c r="E127" s="1"/>
  <c r="AT131"/>
  <c r="F58" i="43"/>
  <c r="E80" i="37"/>
  <c r="C152"/>
  <c r="AZ80"/>
  <c r="D63" i="43"/>
  <c r="AD127" i="37"/>
  <c r="AD131" s="1"/>
  <c r="AD48"/>
  <c r="AD86" s="1"/>
  <c r="AD100" s="1"/>
  <c r="F48" i="43"/>
  <c r="BH127" i="37"/>
  <c r="BH131" s="1"/>
  <c r="BH84"/>
  <c r="BH86" s="1"/>
  <c r="BH100" s="1"/>
  <c r="BR132"/>
  <c r="F54" i="43"/>
  <c r="F53"/>
  <c r="AA44" i="37"/>
  <c r="BU132"/>
  <c r="BD80"/>
  <c r="F55" i="43"/>
  <c r="BI80" i="37"/>
  <c r="F56" i="43"/>
  <c r="AO62" i="37"/>
  <c r="F52" i="43"/>
  <c r="AE44" i="37"/>
  <c r="F50" i="43"/>
  <c r="AY127" i="37"/>
  <c r="AY131" s="1"/>
  <c r="AY84"/>
  <c r="AY86" s="1"/>
  <c r="AY100" s="1"/>
  <c r="Z127"/>
  <c r="AA127" s="1"/>
  <c r="P26"/>
  <c r="F47" i="43"/>
  <c r="AW131" i="37"/>
  <c r="AW132" s="1"/>
  <c r="F57" i="43"/>
  <c r="AU62" i="37"/>
  <c r="F49" i="43"/>
  <c r="AJ44" i="37"/>
  <c r="F51" i="43"/>
  <c r="CC44" i="37"/>
  <c r="F60" i="43"/>
  <c r="K26" i="37"/>
  <c r="F46" i="43"/>
  <c r="E63"/>
  <c r="BX127" i="37"/>
  <c r="BX131" s="1"/>
  <c r="BX48"/>
  <c r="BX86" s="1"/>
  <c r="BX100" s="1"/>
  <c r="BS127"/>
  <c r="BS84"/>
  <c r="BS86" s="1"/>
  <c r="BS100" s="1"/>
  <c r="F59" i="43"/>
  <c r="BB79" i="68"/>
  <c r="BJ80"/>
  <c r="CL80"/>
  <c r="CM80"/>
  <c r="CS80"/>
  <c r="BY80"/>
  <c r="CK80"/>
  <c r="CN80"/>
  <c r="CT80"/>
  <c r="CQ80"/>
  <c r="U81"/>
  <c r="BM74"/>
  <c r="CU74"/>
  <c r="CO74"/>
  <c r="BY74"/>
  <c r="CQ74"/>
  <c r="CK74"/>
  <c r="CA74"/>
  <c r="CS74"/>
  <c r="CM74"/>
  <c r="BZ74"/>
  <c r="CR74"/>
  <c r="CL74"/>
  <c r="CB74"/>
  <c r="CT74"/>
  <c r="CN74"/>
  <c r="BL81"/>
  <c r="CN81"/>
  <c r="BM81"/>
  <c r="CO81"/>
  <c r="BK81"/>
  <c r="CM81"/>
  <c r="BZ81"/>
  <c r="CL81"/>
  <c r="CR81"/>
  <c r="CS81"/>
  <c r="CT81"/>
  <c r="BI81"/>
  <c r="CK81"/>
  <c r="CU81"/>
  <c r="CK33"/>
  <c r="CQ33"/>
  <c r="CL46"/>
  <c r="CR46"/>
  <c r="P51"/>
  <c r="P82" s="1"/>
  <c r="P89" s="1"/>
  <c r="P94" s="1"/>
  <c r="S44"/>
  <c r="S20" i="73"/>
  <c r="BT45" i="68"/>
  <c r="CQ45"/>
  <c r="CQ44"/>
  <c r="E30" i="3"/>
  <c r="E28" s="1"/>
  <c r="BZ46" i="68"/>
  <c r="AC51"/>
  <c r="AG76"/>
  <c r="BY76"/>
  <c r="BI76"/>
  <c r="M40"/>
  <c r="CC74"/>
  <c r="V74"/>
  <c r="W74" s="1"/>
  <c r="BJ74"/>
  <c r="BK74"/>
  <c r="AY100"/>
  <c r="AY89"/>
  <c r="AY94" s="1"/>
  <c r="CC81"/>
  <c r="BL74"/>
  <c r="BB76"/>
  <c r="E40"/>
  <c r="AP40" s="1"/>
  <c r="AU40" s="1"/>
  <c r="K51"/>
  <c r="AG74"/>
  <c r="Y86" i="37"/>
  <c r="Y100" s="1"/>
  <c r="X131"/>
  <c r="AA121"/>
  <c r="I10" i="33"/>
  <c r="J10" s="1"/>
  <c r="Z86" i="37"/>
  <c r="Z100" s="1"/>
  <c r="E54"/>
  <c r="BJ81" i="68"/>
  <c r="CA81"/>
  <c r="BY81"/>
  <c r="AG81"/>
  <c r="V81"/>
  <c r="CB81"/>
  <c r="W48" i="1"/>
  <c r="W53" s="1"/>
  <c r="F149" i="37"/>
  <c r="F61" i="41"/>
  <c r="F78" s="1"/>
  <c r="F79" s="1"/>
  <c r="AS66" i="37"/>
  <c r="AS86" s="1"/>
  <c r="AS100" s="1"/>
  <c r="AP124"/>
  <c r="F48" i="1"/>
  <c r="G77" i="37"/>
  <c r="BZ20"/>
  <c r="BZ121" s="1"/>
  <c r="CA132"/>
  <c r="C124"/>
  <c r="C143" s="1"/>
  <c r="AE48" i="1"/>
  <c r="AT66" i="37"/>
  <c r="AT86" s="1"/>
  <c r="AT100" s="1"/>
  <c r="F46" i="1"/>
  <c r="AE62"/>
  <c r="G64" i="29"/>
  <c r="B69" i="1"/>
  <c r="AC69" s="1"/>
  <c r="AG48" i="68"/>
  <c r="BY48"/>
  <c r="AS131" i="37"/>
  <c r="E69" i="1"/>
  <c r="E138" i="37" s="1"/>
  <c r="E84"/>
  <c r="BY56" i="68"/>
  <c r="AJ66" i="37"/>
  <c r="F55"/>
  <c r="AJ120"/>
  <c r="F120" s="1"/>
  <c r="D139" s="1"/>
  <c r="F139" s="1"/>
  <c r="X86"/>
  <c r="X100" s="1"/>
  <c r="AN45" i="68"/>
  <c r="G45"/>
  <c r="BY45"/>
  <c r="L20" i="37"/>
  <c r="I121"/>
  <c r="I131" s="1"/>
  <c r="I132" s="1"/>
  <c r="AO54"/>
  <c r="F58" i="1"/>
  <c r="BI55" i="68"/>
  <c r="BY55"/>
  <c r="AL69"/>
  <c r="E124" i="37"/>
  <c r="BK80" i="68"/>
  <c r="CA80"/>
  <c r="BM80"/>
  <c r="CC80"/>
  <c r="BL80"/>
  <c r="CB80"/>
  <c r="AC131" i="37"/>
  <c r="AC132" s="1"/>
  <c r="S29" i="73"/>
  <c r="G41" i="37"/>
  <c r="L124"/>
  <c r="AW67" i="68"/>
  <c r="BB67" s="1"/>
  <c r="D48" i="37"/>
  <c r="CB131"/>
  <c r="CB132" s="1"/>
  <c r="BZ80" i="68"/>
  <c r="G10" i="3"/>
  <c r="AC42" i="1"/>
  <c r="AE42"/>
  <c r="AC81"/>
  <c r="AE81"/>
  <c r="C69"/>
  <c r="N66" i="37"/>
  <c r="BI33" i="68"/>
  <c r="BY33"/>
  <c r="AF99"/>
  <c r="CC30"/>
  <c r="AR66" i="37"/>
  <c r="AR86" s="1"/>
  <c r="AR100" s="1"/>
  <c r="AN40" i="68"/>
  <c r="BT40"/>
  <c r="AN44"/>
  <c r="BY44"/>
  <c r="BT44"/>
  <c r="AJ30"/>
  <c r="BU21"/>
  <c r="BM30"/>
  <c r="G36" i="3"/>
  <c r="AE40" i="1"/>
  <c r="AC40"/>
  <c r="AG56" i="68"/>
  <c r="AN71"/>
  <c r="BT71"/>
  <c r="AN74"/>
  <c r="AU17"/>
  <c r="F31" i="1"/>
  <c r="AC31"/>
  <c r="S67" i="68"/>
  <c r="AV86" i="37"/>
  <c r="AV100" s="1"/>
  <c r="C32" i="3"/>
  <c r="G32" s="1"/>
  <c r="AC68" i="1"/>
  <c r="BI60" i="68"/>
  <c r="AG60"/>
  <c r="AG66" i="37"/>
  <c r="AG120"/>
  <c r="C120" s="1"/>
  <c r="C139" s="1"/>
  <c r="K53" i="1"/>
  <c r="E42"/>
  <c r="AH55" i="37"/>
  <c r="D30" i="3"/>
  <c r="F62" i="1"/>
  <c r="AI60" i="68"/>
  <c r="CQ60" s="1"/>
  <c r="G60"/>
  <c r="P23" i="73"/>
  <c r="R69" i="1"/>
  <c r="L42"/>
  <c r="C18" i="3"/>
  <c r="G18" s="1"/>
  <c r="D141" i="37"/>
  <c r="F141" s="1"/>
  <c r="D84"/>
  <c r="BJ124"/>
  <c r="BW131"/>
  <c r="BB131"/>
  <c r="BB132" s="1"/>
  <c r="D127"/>
  <c r="D155" s="1"/>
  <c r="Y22" i="1"/>
  <c r="F124" i="37"/>
  <c r="D143" s="1"/>
  <c r="F143" s="1"/>
  <c r="G23"/>
  <c r="AB99" i="68"/>
  <c r="BI30"/>
  <c r="C146" i="37"/>
  <c r="C154"/>
  <c r="C155"/>
  <c r="C153"/>
  <c r="BG131"/>
  <c r="BG132" s="1"/>
  <c r="AZ84"/>
  <c r="G59"/>
  <c r="Q11" i="73"/>
  <c r="H131" i="37"/>
  <c r="AZ89" i="68"/>
  <c r="AZ94" s="1"/>
  <c r="D124" i="37"/>
  <c r="AX131"/>
  <c r="AB66" i="68"/>
  <c r="U80"/>
  <c r="BI80"/>
  <c r="Z66"/>
  <c r="AU74"/>
  <c r="C67"/>
  <c r="Z67" s="1"/>
  <c r="G66"/>
  <c r="AM69"/>
  <c r="CU69" s="1"/>
  <c r="BM69"/>
  <c r="O25" i="73"/>
  <c r="S25" s="1"/>
  <c r="BJ46" i="68"/>
  <c r="BC132" i="37"/>
  <c r="C149"/>
  <c r="G130"/>
  <c r="G44" i="68"/>
  <c r="C26" i="47"/>
  <c r="C27"/>
  <c r="C83" s="1"/>
  <c r="AG33" i="68"/>
  <c r="AG44"/>
  <c r="BI44"/>
  <c r="AG54"/>
  <c r="BI54"/>
  <c r="Y31" i="1"/>
  <c r="AN21" i="68"/>
  <c r="AC32" i="1"/>
  <c r="AB69" i="68"/>
  <c r="Y71" i="1"/>
  <c r="AC79" i="68"/>
  <c r="Z79"/>
  <c r="AB79"/>
  <c r="AR82"/>
  <c r="AK82"/>
  <c r="AD79"/>
  <c r="O30" i="73"/>
  <c r="S30" s="1"/>
  <c r="G79" i="68"/>
  <c r="AF79"/>
  <c r="AE79"/>
  <c r="AS82"/>
  <c r="AS100" s="1"/>
  <c r="W81" i="1"/>
  <c r="F81"/>
  <c r="V81"/>
  <c r="C37" i="3"/>
  <c r="G37" s="1"/>
  <c r="U81" i="1"/>
  <c r="X81"/>
  <c r="X84" s="1"/>
  <c r="X92" s="1"/>
  <c r="X98" s="1"/>
  <c r="V84"/>
  <c r="V92" s="1"/>
  <c r="V98" s="1"/>
  <c r="Y76"/>
  <c r="R46"/>
  <c r="V21" i="37"/>
  <c r="V30" s="1"/>
  <c r="V86" s="1"/>
  <c r="V100" s="1"/>
  <c r="R122"/>
  <c r="R30"/>
  <c r="R86" s="1"/>
  <c r="R100" s="1"/>
  <c r="C21"/>
  <c r="G21" s="1"/>
  <c r="V69" i="68"/>
  <c r="V80"/>
  <c r="AG80"/>
  <c r="AU80"/>
  <c r="AN80"/>
  <c r="K73" i="1"/>
  <c r="L71" i="68"/>
  <c r="F71" s="1"/>
  <c r="M116" i="37"/>
  <c r="Q15"/>
  <c r="C15"/>
  <c r="AL116"/>
  <c r="AP116" s="1"/>
  <c r="AP51"/>
  <c r="C51"/>
  <c r="G51" s="1"/>
  <c r="BE116"/>
  <c r="BA131"/>
  <c r="BA132" s="1"/>
  <c r="J131"/>
  <c r="J132" s="1"/>
  <c r="AI33"/>
  <c r="AK33" s="1"/>
  <c r="D24" i="47"/>
  <c r="AF116" i="37"/>
  <c r="AB131"/>
  <c r="AB132" s="1"/>
  <c r="C84"/>
  <c r="G69"/>
  <c r="D34" i="3"/>
  <c r="D92" i="47"/>
  <c r="D93" s="1"/>
  <c r="BJ116" i="37"/>
  <c r="BF131"/>
  <c r="BF132" s="1"/>
  <c r="I82" i="68"/>
  <c r="I89" s="1"/>
  <c r="I94" s="1"/>
  <c r="H73" i="1"/>
  <c r="H84" s="1"/>
  <c r="H92" s="1"/>
  <c r="H98" s="1"/>
  <c r="AZ116" i="37"/>
  <c r="AV131"/>
  <c r="AG116"/>
  <c r="AG48"/>
  <c r="P116"/>
  <c r="F116" s="1"/>
  <c r="E82" i="47" s="1"/>
  <c r="F15" i="37"/>
  <c r="AA33"/>
  <c r="W116"/>
  <c r="AA116" s="1"/>
  <c r="W48"/>
  <c r="W86" s="1"/>
  <c r="W100" s="1"/>
  <c r="C33"/>
  <c r="F9" i="47"/>
  <c r="F24" s="1"/>
  <c r="M54" i="37"/>
  <c r="F68" i="1"/>
  <c r="U68"/>
  <c r="Y68" s="1"/>
  <c r="U67" i="68"/>
  <c r="AU54" i="37"/>
  <c r="AU66" s="1"/>
  <c r="AU86" s="1"/>
  <c r="AU100" s="1"/>
  <c r="U42" i="1"/>
  <c r="Y42" s="1"/>
  <c r="O53"/>
  <c r="O84" s="1"/>
  <c r="O92" s="1"/>
  <c r="O98" s="1"/>
  <c r="S40" i="68"/>
  <c r="Q53" i="1"/>
  <c r="Q84" s="1"/>
  <c r="Q92" s="1"/>
  <c r="Q98" s="1"/>
  <c r="AB40" i="68"/>
  <c r="CK40" s="1"/>
  <c r="W46"/>
  <c r="F51"/>
  <c r="D51"/>
  <c r="P19" i="73" s="1"/>
  <c r="U40" i="68"/>
  <c r="W40" s="1"/>
  <c r="AG46"/>
  <c r="AW43"/>
  <c r="AW51" s="1"/>
  <c r="L45" i="1"/>
  <c r="E45"/>
  <c r="E43" i="68"/>
  <c r="AP43" s="1"/>
  <c r="M43"/>
  <c r="L51"/>
  <c r="C45" i="1"/>
  <c r="N45"/>
  <c r="O43" i="68"/>
  <c r="AI43"/>
  <c r="AN131" i="37"/>
  <c r="AN132" s="1"/>
  <c r="E119"/>
  <c r="AM66"/>
  <c r="AM86" s="1"/>
  <c r="AM100" s="1"/>
  <c r="D54"/>
  <c r="AM119"/>
  <c r="AL66"/>
  <c r="AL86" s="1"/>
  <c r="AL100" s="1"/>
  <c r="AL119"/>
  <c r="W56" i="68"/>
  <c r="BB21"/>
  <c r="AJ35"/>
  <c r="P15" i="73"/>
  <c r="D12" i="37"/>
  <c r="D13" s="1"/>
  <c r="CA100"/>
  <c r="F40" i="1"/>
  <c r="D7" i="37"/>
  <c r="D10" s="1"/>
  <c r="D11" s="1"/>
  <c r="AX35" i="68"/>
  <c r="AX82" s="1"/>
  <c r="AX100" s="1"/>
  <c r="R15" i="73"/>
  <c r="AQ99" i="68"/>
  <c r="CD12" i="37"/>
  <c r="C12"/>
  <c r="C13" s="1"/>
  <c r="G22" i="3"/>
  <c r="AX99" i="68"/>
  <c r="AU30"/>
  <c r="AC35"/>
  <c r="G35"/>
  <c r="Z35"/>
  <c r="O15" i="73"/>
  <c r="V35" i="68"/>
  <c r="F12" i="37"/>
  <c r="AU21" i="68"/>
  <c r="G30"/>
  <c r="Z30"/>
  <c r="E12" i="37"/>
  <c r="E13" s="1"/>
  <c r="CB100"/>
  <c r="E7"/>
  <c r="E10" s="1"/>
  <c r="E11" s="1"/>
  <c r="S9" i="73"/>
  <c r="S11" s="1"/>
  <c r="O11"/>
  <c r="V30" i="68"/>
  <c r="W30" s="1"/>
  <c r="AC21"/>
  <c r="CR21" s="1"/>
  <c r="AQ35"/>
  <c r="AQ82" s="1"/>
  <c r="AQ100" s="1"/>
  <c r="Q15" i="73"/>
  <c r="BB30" i="68"/>
  <c r="P53" i="1" l="1"/>
  <c r="P84" s="1"/>
  <c r="P92" s="1"/>
  <c r="P98" s="1"/>
  <c r="CR35" i="68"/>
  <c r="BJ35"/>
  <c r="CL35"/>
  <c r="W81"/>
  <c r="D42" i="1"/>
  <c r="O20" i="37" s="1"/>
  <c r="O121" s="1"/>
  <c r="O131" s="1"/>
  <c r="H132"/>
  <c r="C54"/>
  <c r="C66" s="1"/>
  <c r="AQ66"/>
  <c r="AQ86" s="1"/>
  <c r="AQ100" s="1"/>
  <c r="E66"/>
  <c r="BI69" i="68"/>
  <c r="CK69"/>
  <c r="CB69"/>
  <c r="CT69"/>
  <c r="AZ86" i="37"/>
  <c r="AZ100" s="1"/>
  <c r="BW132"/>
  <c r="AA48"/>
  <c r="AA86" s="1"/>
  <c r="AA100" s="1"/>
  <c r="AD132"/>
  <c r="AX132"/>
  <c r="F44"/>
  <c r="F48" s="1"/>
  <c r="Y132"/>
  <c r="Z131"/>
  <c r="Z132" s="1"/>
  <c r="BX132"/>
  <c r="AY132"/>
  <c r="BH132"/>
  <c r="AZ127"/>
  <c r="AZ131" s="1"/>
  <c r="AO127"/>
  <c r="AP127" s="1"/>
  <c r="F62"/>
  <c r="AP62"/>
  <c r="L26"/>
  <c r="L30" s="1"/>
  <c r="L86" s="1"/>
  <c r="L100" s="1"/>
  <c r="K127"/>
  <c r="F26"/>
  <c r="K30"/>
  <c r="K86" s="1"/>
  <c r="K100" s="1"/>
  <c r="AJ127"/>
  <c r="AK44"/>
  <c r="AJ48"/>
  <c r="AJ86" s="1"/>
  <c r="AJ100" s="1"/>
  <c r="P127"/>
  <c r="Q127" s="1"/>
  <c r="Q26"/>
  <c r="AK48"/>
  <c r="CC127"/>
  <c r="CC48"/>
  <c r="CC86" s="1"/>
  <c r="CD44"/>
  <c r="CD48" s="1"/>
  <c r="BD127"/>
  <c r="BD84"/>
  <c r="BD86" s="1"/>
  <c r="BD100" s="1"/>
  <c r="BE80"/>
  <c r="BE84" s="1"/>
  <c r="BE86" s="1"/>
  <c r="BE100" s="1"/>
  <c r="BS131"/>
  <c r="BS132" s="1"/>
  <c r="BT127"/>
  <c r="BT131" s="1"/>
  <c r="BT132" s="1"/>
  <c r="AE127"/>
  <c r="AF44"/>
  <c r="AF48" s="1"/>
  <c r="AF86" s="1"/>
  <c r="AF100" s="1"/>
  <c r="AE48"/>
  <c r="AE86" s="1"/>
  <c r="AE100" s="1"/>
  <c r="BI127"/>
  <c r="BJ80"/>
  <c r="BJ84" s="1"/>
  <c r="BJ86" s="1"/>
  <c r="BJ100" s="1"/>
  <c r="BI84"/>
  <c r="BI86" s="1"/>
  <c r="BI100" s="1"/>
  <c r="BY127"/>
  <c r="BY131" s="1"/>
  <c r="BY132" s="1"/>
  <c r="AO66"/>
  <c r="AO86" s="1"/>
  <c r="AO100" s="1"/>
  <c r="F63" i="43"/>
  <c r="F80" i="37"/>
  <c r="CO79" i="68"/>
  <c r="CU79"/>
  <c r="CN79"/>
  <c r="CT79"/>
  <c r="CM79"/>
  <c r="CS79"/>
  <c r="CL79"/>
  <c r="CR79"/>
  <c r="BY79"/>
  <c r="CK79"/>
  <c r="CQ79"/>
  <c r="G40"/>
  <c r="CL51"/>
  <c r="CR51"/>
  <c r="M51"/>
  <c r="BI66"/>
  <c r="CK66"/>
  <c r="CQ66"/>
  <c r="CQ40"/>
  <c r="BJ21"/>
  <c r="CL21"/>
  <c r="AN30"/>
  <c r="BY40"/>
  <c r="AP51"/>
  <c r="F54" i="37"/>
  <c r="G54" s="1"/>
  <c r="AT132"/>
  <c r="AA131"/>
  <c r="I11" i="33"/>
  <c r="I15" s="1"/>
  <c r="W84" i="1"/>
  <c r="W92" s="1"/>
  <c r="W98" s="1"/>
  <c r="CD20" i="37"/>
  <c r="CD30" s="1"/>
  <c r="Y48" i="1"/>
  <c r="AS132" i="37"/>
  <c r="BZ30"/>
  <c r="BZ86" s="1"/>
  <c r="BZ100" s="1"/>
  <c r="AE69" i="1"/>
  <c r="D153" i="37"/>
  <c r="AL82" i="68"/>
  <c r="BW69"/>
  <c r="AA69" i="1"/>
  <c r="X132" i="37"/>
  <c r="D154"/>
  <c r="L121"/>
  <c r="AP54"/>
  <c r="AP66" s="1"/>
  <c r="AP86" s="1"/>
  <c r="AP100" s="1"/>
  <c r="AO119"/>
  <c r="AP119" s="1"/>
  <c r="BJ79" i="68"/>
  <c r="BZ79"/>
  <c r="BM79"/>
  <c r="CC79"/>
  <c r="BY60"/>
  <c r="BT60"/>
  <c r="BL79"/>
  <c r="BL96" s="1"/>
  <c r="CB79"/>
  <c r="BK79"/>
  <c r="CA79"/>
  <c r="AB67"/>
  <c r="BY66"/>
  <c r="C157" i="37"/>
  <c r="G17" i="3"/>
  <c r="AE32" i="1"/>
  <c r="AS89" i="68"/>
  <c r="AS94" s="1"/>
  <c r="BJ51"/>
  <c r="BZ51"/>
  <c r="BZ35"/>
  <c r="BU35"/>
  <c r="AG86" i="37"/>
  <c r="AG100" s="1"/>
  <c r="F69" i="1"/>
  <c r="AM82" i="68"/>
  <c r="CC69"/>
  <c r="BX69"/>
  <c r="BU30"/>
  <c r="BV82"/>
  <c r="AJ99"/>
  <c r="AT69"/>
  <c r="BA69" s="1"/>
  <c r="AR132" i="37"/>
  <c r="BZ21" i="68"/>
  <c r="AI51"/>
  <c r="BT43"/>
  <c r="AF82"/>
  <c r="AG66"/>
  <c r="AN35"/>
  <c r="AJ82"/>
  <c r="G67"/>
  <c r="C53" i="1"/>
  <c r="E53"/>
  <c r="C7" i="37"/>
  <c r="G7" s="1"/>
  <c r="G10" s="1"/>
  <c r="AV132"/>
  <c r="U69" i="1"/>
  <c r="Y69" s="1"/>
  <c r="P20" i="37"/>
  <c r="P30" s="1"/>
  <c r="P86" s="1"/>
  <c r="P100" s="1"/>
  <c r="K84" i="1"/>
  <c r="K92" s="1"/>
  <c r="K98" s="1"/>
  <c r="S23" i="73"/>
  <c r="P21"/>
  <c r="S21" s="1"/>
  <c r="G30" i="3"/>
  <c r="D28"/>
  <c r="G28" s="1"/>
  <c r="I21" i="33" s="1"/>
  <c r="J21" s="1"/>
  <c r="AH66" i="37"/>
  <c r="AH86" s="1"/>
  <c r="AH100" s="1"/>
  <c r="D55"/>
  <c r="G55" s="1"/>
  <c r="AH120"/>
  <c r="AK55"/>
  <c r="AK66" s="1"/>
  <c r="AN60" i="68"/>
  <c r="AI67"/>
  <c r="L53" i="1"/>
  <c r="D53"/>
  <c r="F32"/>
  <c r="E152" i="37"/>
  <c r="E154"/>
  <c r="E155"/>
  <c r="E153"/>
  <c r="G124"/>
  <c r="D152"/>
  <c r="W67" i="68"/>
  <c r="W80"/>
  <c r="AI69"/>
  <c r="CQ69" s="1"/>
  <c r="G154" i="37"/>
  <c r="G155"/>
  <c r="G153"/>
  <c r="G152"/>
  <c r="D135"/>
  <c r="C116"/>
  <c r="B82" i="47" s="1"/>
  <c r="AG40" i="68"/>
  <c r="BI40"/>
  <c r="AE82"/>
  <c r="U79"/>
  <c r="BI79"/>
  <c r="BI96" s="1"/>
  <c r="Y81" i="1"/>
  <c r="AD82" i="68"/>
  <c r="CS82" s="1"/>
  <c r="AG79"/>
  <c r="BB35"/>
  <c r="AU35"/>
  <c r="U69"/>
  <c r="W69" s="1"/>
  <c r="AG69"/>
  <c r="AK89"/>
  <c r="AK100"/>
  <c r="AR100"/>
  <c r="AR89"/>
  <c r="AR94" s="1"/>
  <c r="AU79"/>
  <c r="AN79"/>
  <c r="V79"/>
  <c r="V82" s="1"/>
  <c r="V89" s="1"/>
  <c r="V94" s="1"/>
  <c r="AC82"/>
  <c r="CL82" s="1"/>
  <c r="I23" i="33"/>
  <c r="J23" s="1"/>
  <c r="C122" i="37"/>
  <c r="C141" s="1"/>
  <c r="V122"/>
  <c r="V131" s="1"/>
  <c r="V132" s="1"/>
  <c r="R131"/>
  <c r="R132" s="1"/>
  <c r="W131"/>
  <c r="W132" s="1"/>
  <c r="F82" i="68"/>
  <c r="F89" s="1"/>
  <c r="G15" i="37"/>
  <c r="J73" i="1"/>
  <c r="K71" i="68"/>
  <c r="M71" s="1"/>
  <c r="E73" i="1"/>
  <c r="E25" i="47"/>
  <c r="AW71" i="68"/>
  <c r="BB71" s="1"/>
  <c r="R27" i="73"/>
  <c r="AG131" i="37"/>
  <c r="AI116"/>
  <c r="AI48"/>
  <c r="AI86" s="1"/>
  <c r="AI100" s="1"/>
  <c r="E33"/>
  <c r="E48" s="1"/>
  <c r="Q116"/>
  <c r="C48"/>
  <c r="B73" i="1"/>
  <c r="B25" i="47"/>
  <c r="L82" i="68"/>
  <c r="L89" s="1"/>
  <c r="L94" s="1"/>
  <c r="M119" i="37"/>
  <c r="Q119" s="1"/>
  <c r="Q54"/>
  <c r="Q66" s="1"/>
  <c r="M66"/>
  <c r="AU119"/>
  <c r="AU131" s="1"/>
  <c r="AU132" s="1"/>
  <c r="AQ131"/>
  <c r="F42" i="1"/>
  <c r="I90" i="32" s="1"/>
  <c r="D82" i="68"/>
  <c r="R19" i="73"/>
  <c r="CD121" i="37"/>
  <c r="BZ131"/>
  <c r="AX89" i="68"/>
  <c r="AX94" s="1"/>
  <c r="BB51"/>
  <c r="BB43"/>
  <c r="AU43"/>
  <c r="E51"/>
  <c r="N20" i="37"/>
  <c r="N121" s="1"/>
  <c r="C43" i="68"/>
  <c r="O51"/>
  <c r="O82" s="1"/>
  <c r="O89" s="1"/>
  <c r="O94" s="1"/>
  <c r="S43"/>
  <c r="S51" s="1"/>
  <c r="S82" s="1"/>
  <c r="S89" s="1"/>
  <c r="S94" s="1"/>
  <c r="B45" i="1"/>
  <c r="R45"/>
  <c r="R53" s="1"/>
  <c r="N53"/>
  <c r="N84" s="1"/>
  <c r="N92" s="1"/>
  <c r="N98" s="1"/>
  <c r="AN43" i="68"/>
  <c r="AL131" i="37"/>
  <c r="AL132" s="1"/>
  <c r="D119"/>
  <c r="AM131"/>
  <c r="AM132" s="1"/>
  <c r="AG35" i="68"/>
  <c r="F13" i="37"/>
  <c r="S15" i="73"/>
  <c r="AC30" i="68"/>
  <c r="AG21"/>
  <c r="G12" i="37"/>
  <c r="G13" s="1"/>
  <c r="W35" i="68"/>
  <c r="AQ89"/>
  <c r="AQ94" s="1"/>
  <c r="M82" l="1"/>
  <c r="M89" s="1"/>
  <c r="M94" s="1"/>
  <c r="AQ132" i="37"/>
  <c r="AZ132"/>
  <c r="G44"/>
  <c r="CD86"/>
  <c r="CD100" s="1"/>
  <c r="AA132"/>
  <c r="AK86"/>
  <c r="AK100" s="1"/>
  <c r="AP131"/>
  <c r="AP132" s="1"/>
  <c r="AF127"/>
  <c r="AF131" s="1"/>
  <c r="AF132" s="1"/>
  <c r="AE131"/>
  <c r="AE132" s="1"/>
  <c r="CC131"/>
  <c r="CC132" s="1"/>
  <c r="CD127"/>
  <c r="CC100"/>
  <c r="AK127"/>
  <c r="AJ131"/>
  <c r="AJ132" s="1"/>
  <c r="L127"/>
  <c r="L131" s="1"/>
  <c r="L132" s="1"/>
  <c r="F127"/>
  <c r="F155" s="1"/>
  <c r="K131"/>
  <c r="K132" s="1"/>
  <c r="CD131"/>
  <c r="F84"/>
  <c r="G80"/>
  <c r="G84" s="1"/>
  <c r="BJ127"/>
  <c r="BJ131" s="1"/>
  <c r="BJ132" s="1"/>
  <c r="BI131"/>
  <c r="BI132" s="1"/>
  <c r="BD131"/>
  <c r="BD132" s="1"/>
  <c r="BE127"/>
  <c r="BE131" s="1"/>
  <c r="BE132" s="1"/>
  <c r="G26"/>
  <c r="G62"/>
  <c r="G66" s="1"/>
  <c r="BZ132"/>
  <c r="AL89" i="68"/>
  <c r="CT82"/>
  <c r="CR82"/>
  <c r="CA82"/>
  <c r="CM82"/>
  <c r="BL82"/>
  <c r="CN82"/>
  <c r="BM82"/>
  <c r="CO82"/>
  <c r="BX82"/>
  <c r="CU82"/>
  <c r="CQ67"/>
  <c r="BI67"/>
  <c r="CK67"/>
  <c r="BJ30"/>
  <c r="CL30"/>
  <c r="CR30"/>
  <c r="AT82"/>
  <c r="AT100" s="1"/>
  <c r="AP69"/>
  <c r="AU69" s="1"/>
  <c r="F66" i="37"/>
  <c r="J11" i="33"/>
  <c r="J15" s="1"/>
  <c r="BW82" i="68"/>
  <c r="AL100"/>
  <c r="AF100"/>
  <c r="AO131" i="37"/>
  <c r="AO132" s="1"/>
  <c r="D157"/>
  <c r="E157"/>
  <c r="AF89" i="68"/>
  <c r="AG67"/>
  <c r="F119" i="37"/>
  <c r="D138" s="1"/>
  <c r="F138" s="1"/>
  <c r="AG132"/>
  <c r="CC82" i="68"/>
  <c r="AC45" i="1"/>
  <c r="BZ30" i="68"/>
  <c r="F20" i="37"/>
  <c r="F30" s="1"/>
  <c r="E140"/>
  <c r="D26" i="3"/>
  <c r="D40" s="1"/>
  <c r="D46" s="1"/>
  <c r="D52" s="1"/>
  <c r="BZ82" i="68"/>
  <c r="C92" i="47"/>
  <c r="C93" s="1"/>
  <c r="AC73" i="1"/>
  <c r="AE73"/>
  <c r="AN69" i="68"/>
  <c r="BY69"/>
  <c r="BT69"/>
  <c r="AD89"/>
  <c r="AM89"/>
  <c r="AM100"/>
  <c r="CB82"/>
  <c r="BT51"/>
  <c r="AN67"/>
  <c r="BY67"/>
  <c r="BT67"/>
  <c r="AN51"/>
  <c r="E84" i="1"/>
  <c r="E85" s="1"/>
  <c r="F26" i="3"/>
  <c r="P121" i="37"/>
  <c r="P131" s="1"/>
  <c r="P132" s="1"/>
  <c r="AE100" i="68"/>
  <c r="C10" i="37"/>
  <c r="C11" s="1"/>
  <c r="BU82" i="68"/>
  <c r="AJ100"/>
  <c r="AK94"/>
  <c r="BV89"/>
  <c r="C84" i="1"/>
  <c r="C85" s="1"/>
  <c r="AE45"/>
  <c r="P33" i="73"/>
  <c r="P39" s="1"/>
  <c r="P44" s="1"/>
  <c r="AH131" i="37"/>
  <c r="AH132" s="1"/>
  <c r="AK120"/>
  <c r="D120"/>
  <c r="G120" s="1"/>
  <c r="D66"/>
  <c r="E26" i="3"/>
  <c r="C119" i="37"/>
  <c r="C138" s="1"/>
  <c r="W79" i="68"/>
  <c r="AJ89"/>
  <c r="AI82"/>
  <c r="G157" i="37"/>
  <c r="B26" i="47"/>
  <c r="B27"/>
  <c r="B83" s="1"/>
  <c r="C135" i="37"/>
  <c r="E26" i="47"/>
  <c r="E27"/>
  <c r="E83" s="1"/>
  <c r="AE89" i="68"/>
  <c r="AC100"/>
  <c r="BJ82"/>
  <c r="AD100"/>
  <c r="BK82"/>
  <c r="AW69"/>
  <c r="BA82"/>
  <c r="G122" i="37"/>
  <c r="R33" i="73"/>
  <c r="R39" s="1"/>
  <c r="R44" s="1"/>
  <c r="AI131" i="37"/>
  <c r="AI132" s="1"/>
  <c r="E116"/>
  <c r="D82" i="47" s="1"/>
  <c r="D73" i="1"/>
  <c r="D25" i="47"/>
  <c r="J84" i="1"/>
  <c r="J92" s="1"/>
  <c r="J98" s="1"/>
  <c r="E71" i="68"/>
  <c r="K82"/>
  <c r="K89" s="1"/>
  <c r="K94" s="1"/>
  <c r="AK116" i="37"/>
  <c r="G33"/>
  <c r="G48" s="1"/>
  <c r="AA73" i="1"/>
  <c r="AA84" s="1"/>
  <c r="AA92" s="1"/>
  <c r="AA98" s="1"/>
  <c r="U73"/>
  <c r="Y73" s="1"/>
  <c r="C34" i="3"/>
  <c r="AB71" i="68"/>
  <c r="Z71"/>
  <c r="O27" i="73"/>
  <c r="E135" i="37"/>
  <c r="F135" s="1"/>
  <c r="F34" i="3"/>
  <c r="F92" i="47"/>
  <c r="F93" s="1"/>
  <c r="L73" i="1"/>
  <c r="L84" s="1"/>
  <c r="L92" s="1"/>
  <c r="L98" s="1"/>
  <c r="E121" i="37"/>
  <c r="E20"/>
  <c r="E30" s="1"/>
  <c r="E86" s="1"/>
  <c r="E100" s="1"/>
  <c r="O30"/>
  <c r="O86" s="1"/>
  <c r="O100" s="1"/>
  <c r="D89" i="68"/>
  <c r="D94" s="1"/>
  <c r="AU51"/>
  <c r="Q19" i="73"/>
  <c r="D20" i="37"/>
  <c r="D30" s="1"/>
  <c r="N30"/>
  <c r="N86" s="1"/>
  <c r="N100" s="1"/>
  <c r="R84" i="1"/>
  <c r="R92" s="1"/>
  <c r="R98" s="1"/>
  <c r="C51" i="68"/>
  <c r="U43"/>
  <c r="U51" s="1"/>
  <c r="Z43"/>
  <c r="AB43"/>
  <c r="G43"/>
  <c r="G51" s="1"/>
  <c r="U45" i="1"/>
  <c r="U53" s="1"/>
  <c r="B53"/>
  <c r="M20" i="37"/>
  <c r="F45" i="1"/>
  <c r="F53" s="1"/>
  <c r="Y45"/>
  <c r="D121" i="37"/>
  <c r="N131"/>
  <c r="F94" i="68"/>
  <c r="V100"/>
  <c r="AC89"/>
  <c r="CL89" s="1"/>
  <c r="AC99"/>
  <c r="AG30"/>
  <c r="CK71" l="1"/>
  <c r="CQ71"/>
  <c r="CD132" i="37"/>
  <c r="AK131"/>
  <c r="AK132" s="1"/>
  <c r="F152"/>
  <c r="F154"/>
  <c r="F153"/>
  <c r="D146"/>
  <c r="F146" s="1"/>
  <c r="G127"/>
  <c r="CT89" i="68"/>
  <c r="BW89"/>
  <c r="CU89"/>
  <c r="AF94"/>
  <c r="BM94" s="1"/>
  <c r="CO89"/>
  <c r="BL89"/>
  <c r="CN89"/>
  <c r="CA89"/>
  <c r="CM89"/>
  <c r="AL94"/>
  <c r="BW94" s="1"/>
  <c r="CS89"/>
  <c r="CK43"/>
  <c r="CQ43"/>
  <c r="CR89"/>
  <c r="AT89"/>
  <c r="AT94" s="1"/>
  <c r="BY43"/>
  <c r="AB51"/>
  <c r="F86" i="37"/>
  <c r="F100" s="1"/>
  <c r="F105" s="1"/>
  <c r="BM89" i="68"/>
  <c r="F73" i="1"/>
  <c r="F84" s="1"/>
  <c r="F92" s="1"/>
  <c r="F98" s="1"/>
  <c r="G12" i="16" s="1"/>
  <c r="G13" s="1"/>
  <c r="CC89" i="68"/>
  <c r="AM94"/>
  <c r="AC53" i="1"/>
  <c r="F40" i="3"/>
  <c r="F46" s="1"/>
  <c r="F52" s="1"/>
  <c r="BK89" i="68"/>
  <c r="CB89"/>
  <c r="AG71"/>
  <c r="BY71"/>
  <c r="BV94"/>
  <c r="AD94"/>
  <c r="BK94" s="1"/>
  <c r="BZ89"/>
  <c r="BX89"/>
  <c r="F121" i="37"/>
  <c r="D140" s="1"/>
  <c r="F140" s="1"/>
  <c r="E92" i="1"/>
  <c r="E98" s="1"/>
  <c r="E99" s="1"/>
  <c r="AJ94" i="68"/>
  <c r="BU89"/>
  <c r="AI89"/>
  <c r="BT82"/>
  <c r="C92" i="1"/>
  <c r="C93" s="1"/>
  <c r="AE53"/>
  <c r="D86" i="37"/>
  <c r="D100" s="1"/>
  <c r="G119"/>
  <c r="AI100" i="68"/>
  <c r="AN82"/>
  <c r="G116" i="37"/>
  <c r="D26" i="47"/>
  <c r="D27"/>
  <c r="D83" s="1"/>
  <c r="BI43" i="68"/>
  <c r="U71"/>
  <c r="W71" s="1"/>
  <c r="BI71"/>
  <c r="AE94"/>
  <c r="BL94" s="1"/>
  <c r="AC94"/>
  <c r="BJ94" s="1"/>
  <c r="BJ89"/>
  <c r="BA89"/>
  <c r="BA94" s="1"/>
  <c r="BA100"/>
  <c r="BB69"/>
  <c r="AW82"/>
  <c r="U84" i="1"/>
  <c r="U92" s="1"/>
  <c r="U98" s="1"/>
  <c r="AP71" i="68"/>
  <c r="AP82" s="1"/>
  <c r="Q27" i="73"/>
  <c r="S27" s="1"/>
  <c r="E82" i="68"/>
  <c r="E89" s="1"/>
  <c r="E92" i="47"/>
  <c r="E93" s="1"/>
  <c r="E34" i="3"/>
  <c r="E40" s="1"/>
  <c r="E46" s="1"/>
  <c r="E52" s="1"/>
  <c r="D84" i="1"/>
  <c r="E131" i="37"/>
  <c r="G71" i="68"/>
  <c r="G82" s="1"/>
  <c r="G89" s="1"/>
  <c r="G94" s="1"/>
  <c r="O132" i="37"/>
  <c r="N132"/>
  <c r="AG43" i="68"/>
  <c r="C26" i="3"/>
  <c r="B84" i="1"/>
  <c r="Y53"/>
  <c r="C20" i="37"/>
  <c r="M30"/>
  <c r="M86" s="1"/>
  <c r="M100" s="1"/>
  <c r="M121"/>
  <c r="Q20"/>
  <c r="Q30" s="1"/>
  <c r="Q86" s="1"/>
  <c r="Q100" s="1"/>
  <c r="Z51" i="68"/>
  <c r="C82"/>
  <c r="W51"/>
  <c r="O19" i="73"/>
  <c r="W43" i="68"/>
  <c r="R45" i="73"/>
  <c r="D131" i="37"/>
  <c r="P45" i="73"/>
  <c r="F157" i="37" l="1"/>
  <c r="CS94" i="68"/>
  <c r="CC94"/>
  <c r="CU94"/>
  <c r="CT94"/>
  <c r="CR94"/>
  <c r="CK51"/>
  <c r="CQ51"/>
  <c r="BX94"/>
  <c r="BI51"/>
  <c r="BY51"/>
  <c r="F47" i="3"/>
  <c r="BU94" i="68"/>
  <c r="BZ94"/>
  <c r="CB94"/>
  <c r="CA94"/>
  <c r="AN89"/>
  <c r="C98" i="1"/>
  <c r="C99" s="1"/>
  <c r="E93"/>
  <c r="F101" i="37" s="1"/>
  <c r="F131"/>
  <c r="F132" s="1"/>
  <c r="AI94" i="68"/>
  <c r="BT89"/>
  <c r="F106" i="37"/>
  <c r="F15" i="16"/>
  <c r="F17" s="1"/>
  <c r="AB82" i="68"/>
  <c r="AC84" i="1"/>
  <c r="AE84"/>
  <c r="U82" i="68"/>
  <c r="U89" s="1"/>
  <c r="U100" s="1"/>
  <c r="AG51"/>
  <c r="F53" i="3"/>
  <c r="F12" i="16"/>
  <c r="F13" s="1"/>
  <c r="D132" i="37"/>
  <c r="E132"/>
  <c r="AU82" i="68"/>
  <c r="AW100"/>
  <c r="BB82"/>
  <c r="AW89"/>
  <c r="G34" i="3"/>
  <c r="I22" i="33" s="1"/>
  <c r="J22" s="1"/>
  <c r="Q33" i="73"/>
  <c r="Q39" s="1"/>
  <c r="Q44" s="1"/>
  <c r="D85" i="1"/>
  <c r="D92"/>
  <c r="AU71" i="68"/>
  <c r="AP100"/>
  <c r="AP89"/>
  <c r="AP94" s="1"/>
  <c r="E94"/>
  <c r="S19" i="73"/>
  <c r="S33" s="1"/>
  <c r="S39" s="1"/>
  <c r="S44" s="1"/>
  <c r="S45" s="1"/>
  <c r="O33"/>
  <c r="O39" s="1"/>
  <c r="O44" s="1"/>
  <c r="Z82" i="68"/>
  <c r="C89"/>
  <c r="M131" i="37"/>
  <c r="M132" s="1"/>
  <c r="C121"/>
  <c r="Q121"/>
  <c r="Q131" s="1"/>
  <c r="Q132" s="1"/>
  <c r="C40" i="3"/>
  <c r="C46" s="1"/>
  <c r="C52" s="1"/>
  <c r="G26"/>
  <c r="C30" i="37"/>
  <c r="C86" s="1"/>
  <c r="C100" s="1"/>
  <c r="G100" s="1"/>
  <c r="G20"/>
  <c r="G30" s="1"/>
  <c r="G86" s="1"/>
  <c r="B92" i="1"/>
  <c r="Y84"/>
  <c r="D47" i="3"/>
  <c r="CK82" i="68" l="1"/>
  <c r="CQ82"/>
  <c r="D12" i="16"/>
  <c r="D13" s="1"/>
  <c r="BI82" i="68"/>
  <c r="BY82"/>
  <c r="BT94"/>
  <c r="AN94"/>
  <c r="D53" i="3"/>
  <c r="D15" i="16"/>
  <c r="AG82" i="68"/>
  <c r="AB89"/>
  <c r="AB100"/>
  <c r="AC92" i="1"/>
  <c r="AE92"/>
  <c r="AC85"/>
  <c r="AE85"/>
  <c r="W82" i="68"/>
  <c r="U94"/>
  <c r="C105" i="37"/>
  <c r="C140"/>
  <c r="C131"/>
  <c r="AW94" i="68"/>
  <c r="BB94" s="1"/>
  <c r="BB89"/>
  <c r="F85" i="1"/>
  <c r="F16" i="16"/>
  <c r="D93" i="1"/>
  <c r="D98"/>
  <c r="AU89" i="68"/>
  <c r="AU94"/>
  <c r="Q45" i="73"/>
  <c r="Y92" i="1"/>
  <c r="B98"/>
  <c r="W89" i="68"/>
  <c r="C94"/>
  <c r="Z89"/>
  <c r="Z94" s="1"/>
  <c r="I19" i="33"/>
  <c r="G40" i="3"/>
  <c r="G46" s="1"/>
  <c r="G52" s="1"/>
  <c r="G121" i="37"/>
  <c r="G131" s="1"/>
  <c r="G132" s="1"/>
  <c r="D105"/>
  <c r="D101"/>
  <c r="CK89" i="68" l="1"/>
  <c r="CQ89"/>
  <c r="B99" i="1"/>
  <c r="B93"/>
  <c r="AE93" s="1"/>
  <c r="AE98"/>
  <c r="D106"/>
  <c r="AB94" i="68"/>
  <c r="BY89"/>
  <c r="D16" i="16"/>
  <c r="D17"/>
  <c r="AG89" i="68"/>
  <c r="BI89"/>
  <c r="C12" i="16"/>
  <c r="C20" s="1"/>
  <c r="AC98" i="1"/>
  <c r="D106" i="37"/>
  <c r="C132"/>
  <c r="E47" i="3"/>
  <c r="E105" i="37"/>
  <c r="E12" i="16"/>
  <c r="E13" s="1"/>
  <c r="D99" i="1"/>
  <c r="O45" i="73"/>
  <c r="Y98" i="1"/>
  <c r="I25" i="33"/>
  <c r="J19"/>
  <c r="AG94" i="68" l="1"/>
  <c r="CQ94"/>
  <c r="C47" i="3"/>
  <c r="G47" s="1"/>
  <c r="I26" i="33" s="1"/>
  <c r="J26" s="1"/>
  <c r="F93" i="1"/>
  <c r="C101" i="37"/>
  <c r="AC93" i="1"/>
  <c r="E106"/>
  <c r="E108" s="1"/>
  <c r="D108"/>
  <c r="E15" i="16"/>
  <c r="E17" s="1"/>
  <c r="C15"/>
  <c r="C17" s="1"/>
  <c r="BI94" i="68"/>
  <c r="BY94"/>
  <c r="AC99" i="1"/>
  <c r="AE99"/>
  <c r="C13" i="16"/>
  <c r="E101" i="37"/>
  <c r="E106"/>
  <c r="E53" i="3"/>
  <c r="C106" i="37"/>
  <c r="G105"/>
  <c r="I30" i="33"/>
  <c r="J25"/>
  <c r="J30" s="1"/>
  <c r="C53" i="3"/>
  <c r="F99" i="1"/>
  <c r="G101" i="37" l="1"/>
  <c r="E16" i="16"/>
  <c r="C16"/>
  <c r="G15"/>
  <c r="G17" s="1"/>
  <c r="G53" i="3"/>
  <c r="I31" i="33" s="1"/>
  <c r="J31" s="1"/>
  <c r="G106" i="37"/>
  <c r="G16" i="16" l="1"/>
</calcChain>
</file>

<file path=xl/comments1.xml><?xml version="1.0" encoding="utf-8"?>
<comments xmlns="http://schemas.openxmlformats.org/spreadsheetml/2006/main">
  <authors>
    <author>lincong</author>
  </authors>
  <commentList>
    <comment ref="AK70" authorId="0">
      <text>
        <r>
          <rPr>
            <b/>
            <sz val="9"/>
            <color indexed="81"/>
            <rFont val="Tahoma"/>
            <family val="2"/>
          </rPr>
          <t>lincong: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与大型活动平均分配</t>
        </r>
        <r>
          <rPr>
            <sz val="9"/>
            <color indexed="81"/>
            <rFont val="Tahoma"/>
            <family val="2"/>
          </rPr>
          <t>T&amp;E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comments2.xml><?xml version="1.0" encoding="utf-8"?>
<comments xmlns="http://schemas.openxmlformats.org/spreadsheetml/2006/main">
  <authors>
    <author>gaolong</author>
  </authors>
  <commentList>
    <comment ref="A76" authorId="0">
      <text>
        <r>
          <rPr>
            <b/>
            <sz val="9"/>
            <color indexed="81"/>
            <rFont val="Tahoma"/>
            <family val="2"/>
          </rPr>
          <t>gaolong: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添加集团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年分摊费用，按徐博</t>
        </r>
        <r>
          <rPr>
            <sz val="9"/>
            <color indexed="81"/>
            <rFont val="Tahoma"/>
            <family val="2"/>
          </rPr>
          <t>@5.29</t>
        </r>
        <r>
          <rPr>
            <sz val="9"/>
            <color indexed="81"/>
            <rFont val="宋体"/>
            <family val="3"/>
            <charset val="134"/>
          </rPr>
          <t>邮件</t>
        </r>
      </text>
    </comment>
  </commentList>
</comments>
</file>

<file path=xl/comments3.xml><?xml version="1.0" encoding="utf-8"?>
<comments xmlns="http://schemas.openxmlformats.org/spreadsheetml/2006/main">
  <authors>
    <author>hannahgao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hannahgao:</t>
        </r>
        <r>
          <rPr>
            <sz val="9"/>
            <color indexed="81"/>
            <rFont val="Tahoma"/>
            <family val="2"/>
          </rPr>
          <t xml:space="preserve">
2016.3.2</t>
        </r>
        <r>
          <rPr>
            <sz val="9"/>
            <color indexed="81"/>
            <rFont val="宋体"/>
            <family val="3"/>
            <charset val="134"/>
          </rPr>
          <t>马可从自制调整</t>
        </r>
        <r>
          <rPr>
            <sz val="9"/>
            <color indexed="81"/>
            <rFont val="Tahoma"/>
            <family val="2"/>
          </rPr>
          <t>750</t>
        </r>
        <r>
          <rPr>
            <sz val="9"/>
            <color indexed="81"/>
            <rFont val="宋体"/>
            <family val="3"/>
            <charset val="134"/>
          </rPr>
          <t>万至韩剧</t>
        </r>
      </text>
    </comment>
  </commentList>
</comments>
</file>

<file path=xl/comments4.xml><?xml version="1.0" encoding="utf-8"?>
<comments xmlns="http://schemas.openxmlformats.org/spreadsheetml/2006/main">
  <authors>
    <author>hannahgao</author>
  </authors>
  <commentList>
    <comment ref="G38" authorId="0">
      <text>
        <r>
          <rPr>
            <sz val="9"/>
            <color indexed="81"/>
            <rFont val="宋体"/>
            <family val="3"/>
            <charset val="134"/>
          </rPr>
          <t>调整前期费用</t>
        </r>
      </text>
    </comment>
  </commentList>
</comments>
</file>

<file path=xl/comments5.xml><?xml version="1.0" encoding="utf-8"?>
<comments xmlns="http://schemas.openxmlformats.org/spreadsheetml/2006/main">
  <authors>
    <author>annlv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annlv: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大类别</t>
        </r>
        <r>
          <rPr>
            <sz val="9"/>
            <color indexed="81"/>
            <rFont val="Tahoma"/>
            <family val="2"/>
          </rPr>
          <t>“OTT</t>
        </r>
        <r>
          <rPr>
            <sz val="9"/>
            <color indexed="81"/>
            <rFont val="宋体"/>
            <family val="3"/>
            <charset val="134"/>
          </rPr>
          <t>营销相关的背书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经典案例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行业分析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，改为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视频行业趋势探讨项目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会议相关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。预算未调整</t>
        </r>
      </text>
    </comment>
  </commentList>
</comments>
</file>

<file path=xl/comments6.xml><?xml version="1.0" encoding="utf-8"?>
<comments xmlns="http://schemas.openxmlformats.org/spreadsheetml/2006/main">
  <authors>
    <author>shupinliu</author>
    <author>作者</author>
    <author>yaxinzhang</author>
  </authors>
  <commentList>
    <comment ref="C29" authorId="0">
      <text>
        <r>
          <rPr>
            <sz val="9"/>
            <color indexed="81"/>
            <rFont val="宋体"/>
            <family val="3"/>
            <charset val="134"/>
          </rPr>
          <t>截止到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>日花名册在职人数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原始编制为</t>
        </r>
        <r>
          <rPr>
            <sz val="9"/>
            <color indexed="81"/>
            <rFont val="Tahoma"/>
            <family val="2"/>
          </rPr>
          <t>52</t>
        </r>
        <r>
          <rPr>
            <sz val="9"/>
            <color indexed="81"/>
            <rFont val="宋体"/>
            <family val="3"/>
            <charset val="134"/>
          </rPr>
          <t>，含两个五级以上人员</t>
        </r>
      </text>
    </comment>
    <comment ref="R34" authorId="2">
      <text>
        <r>
          <rPr>
            <b/>
            <sz val="9"/>
            <color indexed="81"/>
            <rFont val="宋体"/>
            <family val="3"/>
            <charset val="134"/>
          </rPr>
          <t>工作地在北京</t>
        </r>
        <r>
          <rPr>
            <b/>
            <sz val="9"/>
            <color indexed="81"/>
            <rFont val="Tahoma"/>
            <family val="2"/>
          </rPr>
          <t>&amp;</t>
        </r>
        <r>
          <rPr>
            <b/>
            <sz val="9"/>
            <color indexed="81"/>
            <rFont val="宋体"/>
            <family val="3"/>
            <charset val="134"/>
          </rPr>
          <t>天津</t>
        </r>
      </text>
    </comment>
    <comment ref="S34" authorId="2">
      <text>
        <r>
          <rPr>
            <b/>
            <sz val="9"/>
            <color indexed="81"/>
            <rFont val="宋体"/>
            <family val="3"/>
            <charset val="134"/>
          </rPr>
          <t>工作地在北京</t>
        </r>
        <r>
          <rPr>
            <b/>
            <sz val="9"/>
            <color indexed="81"/>
            <rFont val="Tahoma"/>
            <family val="2"/>
          </rPr>
          <t>&amp;</t>
        </r>
        <r>
          <rPr>
            <b/>
            <sz val="9"/>
            <color indexed="81"/>
            <rFont val="宋体"/>
            <family val="3"/>
            <charset val="134"/>
          </rPr>
          <t>天津</t>
        </r>
      </text>
    </comment>
    <comment ref="T34" authorId="2">
      <text>
        <r>
          <rPr>
            <b/>
            <sz val="9"/>
            <color indexed="81"/>
            <rFont val="宋体"/>
            <family val="3"/>
            <charset val="134"/>
          </rPr>
          <t>工作地在北京</t>
        </r>
        <r>
          <rPr>
            <b/>
            <sz val="9"/>
            <color indexed="81"/>
            <rFont val="Tahoma"/>
            <family val="2"/>
          </rPr>
          <t>&amp;</t>
        </r>
        <r>
          <rPr>
            <b/>
            <sz val="9"/>
            <color indexed="81"/>
            <rFont val="宋体"/>
            <family val="3"/>
            <charset val="134"/>
          </rPr>
          <t>天津</t>
        </r>
      </text>
    </comment>
    <comment ref="U34" authorId="2">
      <text>
        <r>
          <rPr>
            <b/>
            <sz val="9"/>
            <color indexed="81"/>
            <rFont val="宋体"/>
            <family val="3"/>
            <charset val="134"/>
          </rPr>
          <t>工作地在北京</t>
        </r>
        <r>
          <rPr>
            <b/>
            <sz val="9"/>
            <color indexed="81"/>
            <rFont val="Tahoma"/>
            <family val="2"/>
          </rPr>
          <t>&amp;</t>
        </r>
        <r>
          <rPr>
            <b/>
            <sz val="9"/>
            <color indexed="81"/>
            <rFont val="宋体"/>
            <family val="3"/>
            <charset val="134"/>
          </rPr>
          <t>天津</t>
        </r>
      </text>
    </comment>
    <comment ref="W38" authorId="2">
      <text>
        <r>
          <rPr>
            <b/>
            <sz val="9"/>
            <color indexed="81"/>
            <rFont val="宋体"/>
            <family val="3"/>
            <charset val="134"/>
          </rPr>
          <t>产品技术中心</t>
        </r>
        <r>
          <rPr>
            <b/>
            <sz val="9"/>
            <color indexed="81"/>
            <rFont val="Tahoma"/>
            <family val="2"/>
          </rPr>
          <t>+56</t>
        </r>
        <r>
          <rPr>
            <b/>
            <sz val="9"/>
            <color indexed="81"/>
            <rFont val="宋体"/>
            <family val="3"/>
            <charset val="134"/>
          </rPr>
          <t>视频特殊贡献奖</t>
        </r>
      </text>
    </comment>
    <comment ref="X38" authorId="2">
      <text>
        <r>
          <rPr>
            <b/>
            <sz val="9"/>
            <color indexed="81"/>
            <rFont val="宋体"/>
            <family val="3"/>
            <charset val="134"/>
          </rPr>
          <t>产品技术中心</t>
        </r>
        <r>
          <rPr>
            <b/>
            <sz val="9"/>
            <color indexed="81"/>
            <rFont val="Tahoma"/>
            <family val="2"/>
          </rPr>
          <t>+56</t>
        </r>
        <r>
          <rPr>
            <b/>
            <sz val="9"/>
            <color indexed="81"/>
            <rFont val="宋体"/>
            <family val="3"/>
            <charset val="134"/>
          </rPr>
          <t>视频特殊贡献奖</t>
        </r>
      </text>
    </comment>
    <comment ref="Y38" authorId="2">
      <text>
        <r>
          <rPr>
            <b/>
            <sz val="9"/>
            <color indexed="81"/>
            <rFont val="宋体"/>
            <family val="3"/>
            <charset val="134"/>
          </rPr>
          <t>产品技术中心</t>
        </r>
        <r>
          <rPr>
            <b/>
            <sz val="9"/>
            <color indexed="81"/>
            <rFont val="Tahoma"/>
            <family val="2"/>
          </rPr>
          <t>+56</t>
        </r>
        <r>
          <rPr>
            <b/>
            <sz val="9"/>
            <color indexed="81"/>
            <rFont val="宋体"/>
            <family val="3"/>
            <charset val="134"/>
          </rPr>
          <t>视频特殊贡献奖</t>
        </r>
      </text>
    </comment>
    <comment ref="Z38" authorId="2">
      <text>
        <r>
          <rPr>
            <b/>
            <sz val="9"/>
            <color indexed="81"/>
            <rFont val="宋体"/>
            <family val="3"/>
            <charset val="134"/>
          </rPr>
          <t>产品技术中心</t>
        </r>
        <r>
          <rPr>
            <b/>
            <sz val="9"/>
            <color indexed="81"/>
            <rFont val="Tahoma"/>
            <family val="2"/>
          </rPr>
          <t>+56</t>
        </r>
        <r>
          <rPr>
            <b/>
            <sz val="9"/>
            <color indexed="81"/>
            <rFont val="宋体"/>
            <family val="3"/>
            <charset val="134"/>
          </rPr>
          <t>视频特殊贡献奖</t>
        </r>
      </text>
    </comment>
    <comment ref="W45" authorId="2">
      <text>
        <r>
          <rPr>
            <b/>
            <sz val="9"/>
            <color indexed="81"/>
            <rFont val="宋体"/>
            <family val="3"/>
            <charset val="134"/>
          </rPr>
          <t>多屏互动云平台中心-特殊贡献奖</t>
        </r>
      </text>
    </comment>
    <comment ref="X45" authorId="2">
      <text>
        <r>
          <rPr>
            <b/>
            <sz val="9"/>
            <color indexed="81"/>
            <rFont val="宋体"/>
            <family val="3"/>
            <charset val="134"/>
          </rPr>
          <t>多屏互动云平台中心-特殊贡献奖</t>
        </r>
      </text>
    </comment>
    <comment ref="Y45" authorId="2">
      <text>
        <r>
          <rPr>
            <b/>
            <sz val="9"/>
            <color indexed="81"/>
            <rFont val="宋体"/>
            <family val="3"/>
            <charset val="134"/>
          </rPr>
          <t>多屏互动云平台中心-特殊贡献奖</t>
        </r>
      </text>
    </comment>
    <comment ref="Z45" authorId="2">
      <text>
        <r>
          <rPr>
            <b/>
            <sz val="9"/>
            <color indexed="81"/>
            <rFont val="宋体"/>
            <family val="3"/>
            <charset val="134"/>
          </rPr>
          <t>多屏互动云平台中心-特殊贡献奖</t>
        </r>
      </text>
    </comment>
    <comment ref="D52" authorId="2">
      <text>
        <r>
          <rPr>
            <b/>
            <sz val="9"/>
            <color indexed="81"/>
            <rFont val="宋体"/>
            <family val="3"/>
            <charset val="134"/>
          </rPr>
          <t>采购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宋体"/>
            <family val="3"/>
            <charset val="134"/>
          </rPr>
          <t>，分销</t>
        </r>
        <r>
          <rPr>
            <b/>
            <sz val="9"/>
            <color indexed="81"/>
            <rFont val="Tahoma"/>
            <family val="2"/>
          </rPr>
          <t>2</t>
        </r>
      </text>
    </comment>
    <comment ref="W52" authorId="2">
      <text>
        <r>
          <rPr>
            <b/>
            <sz val="9"/>
            <color indexed="81"/>
            <rFont val="宋体"/>
            <family val="3"/>
            <charset val="134"/>
          </rPr>
          <t>版权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员工中心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法务中心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X52" authorId="2">
      <text>
        <r>
          <rPr>
            <b/>
            <sz val="9"/>
            <color indexed="81"/>
            <rFont val="宋体"/>
            <family val="3"/>
            <charset val="134"/>
          </rPr>
          <t>版权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员工中心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法务中心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Y52" authorId="2">
      <text>
        <r>
          <rPr>
            <b/>
            <sz val="9"/>
            <color indexed="81"/>
            <rFont val="宋体"/>
            <family val="3"/>
            <charset val="134"/>
          </rPr>
          <t>版权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员工中心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法务中心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Z52" authorId="2">
      <text>
        <r>
          <rPr>
            <b/>
            <sz val="9"/>
            <color indexed="81"/>
            <rFont val="宋体"/>
            <family val="3"/>
            <charset val="134"/>
          </rPr>
          <t>版权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员工中心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法务中心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W57" authorId="2">
      <text>
        <r>
          <rPr>
            <b/>
            <sz val="9"/>
            <color indexed="81"/>
            <rFont val="宋体"/>
            <family val="3"/>
            <charset val="134"/>
          </rPr>
          <t>市场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内容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X57" authorId="2">
      <text>
        <r>
          <rPr>
            <b/>
            <sz val="9"/>
            <color indexed="81"/>
            <rFont val="宋体"/>
            <family val="3"/>
            <charset val="134"/>
          </rPr>
          <t>市场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内容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Y57" authorId="2">
      <text>
        <r>
          <rPr>
            <b/>
            <sz val="9"/>
            <color indexed="81"/>
            <rFont val="宋体"/>
            <family val="3"/>
            <charset val="134"/>
          </rPr>
          <t>市场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内容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Z57" authorId="2">
      <text>
        <r>
          <rPr>
            <b/>
            <sz val="9"/>
            <color indexed="81"/>
            <rFont val="宋体"/>
            <family val="3"/>
            <charset val="134"/>
          </rPr>
          <t>市场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内容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特殊贡献奖</t>
        </r>
      </text>
    </comment>
    <comment ref="AB58" authorId="2">
      <text>
        <r>
          <rPr>
            <b/>
            <sz val="9"/>
            <color indexed="81"/>
            <rFont val="宋体"/>
            <family val="3"/>
            <charset val="134"/>
          </rPr>
          <t>天津</t>
        </r>
      </text>
    </comment>
    <comment ref="C79" authorId="2">
      <text>
        <r>
          <rPr>
            <sz val="9"/>
            <color indexed="81"/>
            <rFont val="宋体"/>
            <family val="3"/>
            <charset val="134"/>
          </rPr>
          <t>实际在职人数</t>
        </r>
        <r>
          <rPr>
            <sz val="9"/>
            <color indexed="81"/>
            <rFont val="Tahoma"/>
            <family val="2"/>
          </rPr>
          <t>63</t>
        </r>
        <r>
          <rPr>
            <sz val="9"/>
            <color indexed="81"/>
            <rFont val="宋体"/>
            <family val="3"/>
            <charset val="134"/>
          </rPr>
          <t>人（不含北京训练营）</t>
        </r>
        <r>
          <rPr>
            <sz val="9"/>
            <color indexed="81"/>
            <rFont val="Tahoma"/>
            <family val="2"/>
          </rPr>
          <t>/72</t>
        </r>
        <r>
          <rPr>
            <sz val="9"/>
            <color indexed="81"/>
            <rFont val="宋体"/>
            <family val="3"/>
            <charset val="134"/>
          </rPr>
          <t>人（含北京训练营）</t>
        </r>
      </text>
    </comment>
    <comment ref="D79" authorId="2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不含训练营</t>
        </r>
        <r>
          <rPr>
            <sz val="9"/>
            <color indexed="81"/>
            <rFont val="Tahoma"/>
            <family val="2"/>
          </rPr>
          <t>HC-90</t>
        </r>
        <r>
          <rPr>
            <sz val="9"/>
            <color indexed="81"/>
            <rFont val="宋体"/>
            <family val="3"/>
            <charset val="134"/>
          </rPr>
          <t>，含北京训练营</t>
        </r>
        <r>
          <rPr>
            <sz val="9"/>
            <color indexed="81"/>
            <rFont val="Tahoma"/>
            <family val="2"/>
          </rPr>
          <t>103</t>
        </r>
      </text>
    </comment>
    <comment ref="K79" authorId="2">
      <text>
        <r>
          <rPr>
            <b/>
            <sz val="9"/>
            <color indexed="81"/>
            <rFont val="宋体"/>
            <family val="3"/>
            <charset val="134"/>
          </rPr>
          <t>含北京训练营</t>
        </r>
        <r>
          <rPr>
            <b/>
            <sz val="9"/>
            <color indexed="81"/>
            <rFont val="Tahoma"/>
            <family val="2"/>
          </rPr>
          <t>2436</t>
        </r>
        <r>
          <rPr>
            <b/>
            <sz val="9"/>
            <color indexed="81"/>
            <rFont val="宋体"/>
            <family val="3"/>
            <charset val="134"/>
          </rPr>
          <t>元；不含训练营</t>
        </r>
        <r>
          <rPr>
            <b/>
            <sz val="9"/>
            <color indexed="81"/>
            <rFont val="Tahoma"/>
            <family val="2"/>
          </rPr>
          <t>2370</t>
        </r>
        <r>
          <rPr>
            <b/>
            <sz val="9"/>
            <color indexed="81"/>
            <rFont val="宋体"/>
            <family val="3"/>
            <charset val="134"/>
          </rPr>
          <t>元</t>
        </r>
      </text>
    </comment>
    <comment ref="B81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含实习生</t>
        </r>
      </text>
    </comment>
  </commentList>
</comments>
</file>

<file path=xl/sharedStrings.xml><?xml version="1.0" encoding="utf-8"?>
<sst xmlns="http://schemas.openxmlformats.org/spreadsheetml/2006/main" count="2264" uniqueCount="1353">
  <si>
    <r>
      <rPr>
        <sz val="10"/>
        <rFont val="宋体"/>
        <family val="3"/>
        <charset val="134"/>
      </rPr>
      <t>人民币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万元</t>
    </r>
    <phoneticPr fontId="29" type="noConversion"/>
  </si>
  <si>
    <t>Committed</t>
  </si>
  <si>
    <t>Uncommitted</t>
  </si>
  <si>
    <t xml:space="preserve"> </t>
    <phoneticPr fontId="29" type="noConversion"/>
  </si>
  <si>
    <t>Fcst.</t>
  </si>
  <si>
    <t>返点与税率</t>
    <phoneticPr fontId="24" type="noConversion"/>
  </si>
  <si>
    <r>
      <t xml:space="preserve"> - </t>
    </r>
    <r>
      <rPr>
        <sz val="10"/>
        <rFont val="宋体"/>
        <family val="3"/>
        <charset val="134"/>
      </rPr>
      <t>对应净收入</t>
    </r>
    <phoneticPr fontId="29" type="noConversion"/>
  </si>
  <si>
    <t>其中：与搜狗、畅游交易收入</t>
    <phoneticPr fontId="29" type="noConversion"/>
  </si>
  <si>
    <t>贴片效果类-游戏</t>
  </si>
  <si>
    <t>其他效果类-联盟</t>
  </si>
  <si>
    <t>其他净收入</t>
    <phoneticPr fontId="29" type="noConversion"/>
  </si>
  <si>
    <t>与搜狗畅游交易的收入</t>
    <phoneticPr fontId="29" type="noConversion"/>
  </si>
  <si>
    <t>成本费用</t>
    <phoneticPr fontId="29" type="noConversion"/>
  </si>
  <si>
    <t>销售成本</t>
    <phoneticPr fontId="29" type="noConversion"/>
  </si>
  <si>
    <r>
      <t xml:space="preserve"> - </t>
    </r>
    <r>
      <rPr>
        <sz val="10"/>
        <rFont val="宋体"/>
        <family val="3"/>
        <charset val="134"/>
      </rPr>
      <t>减值影响</t>
    </r>
    <phoneticPr fontId="29" type="noConversion"/>
  </si>
  <si>
    <t>自媒体分成</t>
    <phoneticPr fontId="29" type="noConversion"/>
  </si>
  <si>
    <t>市场公关</t>
  </si>
  <si>
    <t>营销合作&amp;活动</t>
  </si>
  <si>
    <t>策略调研</t>
    <phoneticPr fontId="24" type="noConversion"/>
  </si>
  <si>
    <r>
      <rPr>
        <sz val="10"/>
        <rFont val="宋体"/>
        <family val="3"/>
        <charset val="134"/>
      </rPr>
      <t>工资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不含</t>
    </r>
    <r>
      <rPr>
        <sz val="10"/>
        <rFont val="Arial"/>
        <family val="2"/>
      </rPr>
      <t>backoffice)</t>
    </r>
    <phoneticPr fontId="29" type="noConversion"/>
  </si>
  <si>
    <r>
      <rPr>
        <sz val="10"/>
        <rFont val="宋体"/>
        <family val="3"/>
        <charset val="134"/>
      </rPr>
      <t>销售分摊</t>
    </r>
    <r>
      <rPr>
        <sz val="10"/>
        <rFont val="Arial"/>
        <family val="2"/>
      </rPr>
      <t/>
    </r>
    <phoneticPr fontId="24" type="noConversion"/>
  </si>
  <si>
    <r>
      <rPr>
        <sz val="10"/>
        <rFont val="宋体"/>
        <family val="3"/>
        <charset val="134"/>
      </rPr>
      <t>成本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费用合计：</t>
    </r>
    <phoneticPr fontId="29" type="noConversion"/>
  </si>
  <si>
    <t>2015 Q1</t>
  </si>
  <si>
    <t>2015 Q2</t>
  </si>
  <si>
    <t>2015 Q3</t>
  </si>
  <si>
    <t>2015 Q4</t>
  </si>
  <si>
    <t>移动端</t>
  </si>
  <si>
    <t>收入</t>
    <phoneticPr fontId="29" type="noConversion"/>
  </si>
  <si>
    <t>广告收入</t>
    <phoneticPr fontId="29" type="noConversion"/>
  </si>
  <si>
    <t>广告毛收入</t>
    <phoneticPr fontId="29" type="noConversion"/>
  </si>
  <si>
    <t>广告净收入合计：</t>
    <phoneticPr fontId="29" type="noConversion"/>
  </si>
  <si>
    <t>分销收入</t>
    <phoneticPr fontId="29" type="noConversion"/>
  </si>
  <si>
    <t>净收入合计</t>
    <phoneticPr fontId="29" type="noConversion"/>
  </si>
  <si>
    <t>内容费用</t>
    <phoneticPr fontId="29" type="noConversion"/>
  </si>
  <si>
    <r>
      <rPr>
        <sz val="10"/>
        <rFont val="宋体"/>
        <family val="3"/>
        <charset val="134"/>
      </rPr>
      <t>版权摊销</t>
    </r>
    <phoneticPr fontId="29" type="noConversion"/>
  </si>
  <si>
    <r>
      <rPr>
        <sz val="10"/>
        <rFont val="宋体"/>
        <family val="3"/>
        <charset val="134"/>
      </rPr>
      <t>电视台内容</t>
    </r>
    <phoneticPr fontId="29" type="noConversion"/>
  </si>
  <si>
    <r>
      <rPr>
        <sz val="10"/>
        <rFont val="宋体"/>
        <family val="3"/>
        <charset val="134"/>
      </rPr>
      <t>自制出品</t>
    </r>
    <phoneticPr fontId="29" type="noConversion"/>
  </si>
  <si>
    <r>
      <rPr>
        <sz val="10"/>
        <rFont val="宋体"/>
        <family val="3"/>
        <charset val="134"/>
      </rPr>
      <t>付费内容</t>
    </r>
    <phoneticPr fontId="29" type="noConversion"/>
  </si>
  <si>
    <t>内容费用合计：</t>
    <phoneticPr fontId="29" type="noConversion"/>
  </si>
  <si>
    <t>市场推广</t>
    <phoneticPr fontId="29" type="noConversion"/>
  </si>
  <si>
    <r>
      <rPr>
        <sz val="10"/>
        <rFont val="宋体"/>
        <family val="3"/>
        <charset val="134"/>
      </rPr>
      <t>流量采购</t>
    </r>
    <phoneticPr fontId="29" type="noConversion"/>
  </si>
  <si>
    <t>移动视频推广</t>
    <phoneticPr fontId="29" type="noConversion"/>
  </si>
  <si>
    <t>搜狐影音推广</t>
    <phoneticPr fontId="29" type="noConversion"/>
  </si>
  <si>
    <r>
      <rPr>
        <sz val="10"/>
        <rFont val="宋体"/>
        <family val="3"/>
        <charset val="134"/>
      </rPr>
      <t>产品中心运营推广</t>
    </r>
    <phoneticPr fontId="24" type="noConversion"/>
  </si>
  <si>
    <r>
      <rPr>
        <sz val="10"/>
        <rFont val="宋体"/>
        <family val="3"/>
        <charset val="134"/>
      </rPr>
      <t>其他市场费用</t>
    </r>
    <phoneticPr fontId="29" type="noConversion"/>
  </si>
  <si>
    <t>市场推广合计：</t>
    <phoneticPr fontId="29" type="noConversion"/>
  </si>
  <si>
    <t>带宽</t>
    <phoneticPr fontId="29" type="noConversion"/>
  </si>
  <si>
    <t>资产折旧</t>
    <phoneticPr fontId="24" type="noConversion"/>
  </si>
  <si>
    <t>房租物业</t>
    <phoneticPr fontId="29" type="noConversion"/>
  </si>
  <si>
    <r>
      <rPr>
        <sz val="10"/>
        <rFont val="宋体"/>
        <family val="3"/>
        <charset val="134"/>
      </rPr>
      <t>计提坏账</t>
    </r>
    <phoneticPr fontId="29" type="noConversion"/>
  </si>
  <si>
    <t>政府补贴</t>
    <phoneticPr fontId="29" type="noConversion"/>
  </si>
  <si>
    <t>Check</t>
    <phoneticPr fontId="29" type="noConversion"/>
  </si>
  <si>
    <t>PC端</t>
  </si>
  <si>
    <t>56带宽</t>
    <phoneticPr fontId="29" type="noConversion"/>
  </si>
  <si>
    <t>56.com</t>
    <phoneticPr fontId="24" type="noConversion"/>
  </si>
  <si>
    <t>人民币 万元</t>
  </si>
  <si>
    <r>
      <rPr>
        <sz val="10"/>
        <rFont val="宋体"/>
        <family val="3"/>
        <charset val="134"/>
      </rPr>
      <t>广告净收入</t>
    </r>
    <phoneticPr fontId="110" type="noConversion"/>
  </si>
  <si>
    <t>其他净收入</t>
  </si>
  <si>
    <t>净收入合计</t>
  </si>
  <si>
    <t>销售成本</t>
    <phoneticPr fontId="109" type="noConversion"/>
  </si>
  <si>
    <r>
      <rPr>
        <sz val="10"/>
        <rFont val="宋体"/>
        <family val="3"/>
        <charset val="134"/>
      </rPr>
      <t>内容费用</t>
    </r>
  </si>
  <si>
    <t>自媒体项目</t>
    <phoneticPr fontId="109" type="noConversion"/>
  </si>
  <si>
    <t>渠道</t>
    <phoneticPr fontId="109" type="noConversion"/>
  </si>
  <si>
    <t>‘-PC</t>
  </si>
  <si>
    <t>‘-移动</t>
  </si>
  <si>
    <t>市场推广</t>
    <phoneticPr fontId="109" type="noConversion"/>
  </si>
  <si>
    <t>带宽</t>
  </si>
  <si>
    <t>工资</t>
    <phoneticPr fontId="109" type="noConversion"/>
  </si>
  <si>
    <t>资产折旧</t>
    <phoneticPr fontId="109" type="noConversion"/>
  </si>
  <si>
    <t>专业服务费</t>
    <phoneticPr fontId="109" type="noConversion"/>
  </si>
  <si>
    <t>差旅应酬</t>
    <phoneticPr fontId="109" type="noConversion"/>
  </si>
  <si>
    <r>
      <rPr>
        <sz val="10"/>
        <rFont val="宋体"/>
        <family val="3"/>
        <charset val="134"/>
      </rPr>
      <t>其他</t>
    </r>
    <phoneticPr fontId="110" type="noConversion"/>
  </si>
  <si>
    <r>
      <rPr>
        <b/>
        <u/>
        <sz val="10"/>
        <rFont val="宋体"/>
        <family val="3"/>
        <charset val="134"/>
      </rPr>
      <t>成本</t>
    </r>
    <r>
      <rPr>
        <b/>
        <u/>
        <sz val="10"/>
        <rFont val="Arial"/>
        <family val="2"/>
      </rPr>
      <t>+</t>
    </r>
    <r>
      <rPr>
        <b/>
        <u/>
        <sz val="10"/>
        <rFont val="宋体"/>
        <family val="3"/>
        <charset val="134"/>
      </rPr>
      <t>费用合计</t>
    </r>
    <phoneticPr fontId="110" type="noConversion"/>
  </si>
  <si>
    <t>政府补贴</t>
    <phoneticPr fontId="109" type="noConversion"/>
  </si>
  <si>
    <t>折合USD'000</t>
  </si>
  <si>
    <t>Y2014</t>
    <phoneticPr fontId="24" type="noConversion"/>
  </si>
  <si>
    <t>含56.com</t>
    <phoneticPr fontId="109" type="noConversion"/>
  </si>
  <si>
    <t>Y2015</t>
  </si>
  <si>
    <t>‘-前向</t>
    <phoneticPr fontId="24" type="noConversion"/>
  </si>
  <si>
    <t>前向</t>
    <phoneticPr fontId="24" type="noConversion"/>
  </si>
  <si>
    <t>小计</t>
    <phoneticPr fontId="24" type="noConversion"/>
  </si>
  <si>
    <t>差旅应酬</t>
    <phoneticPr fontId="29" type="noConversion"/>
  </si>
  <si>
    <t>其他费用（含版权登记费、电话费）</t>
    <phoneticPr fontId="29" type="noConversion"/>
  </si>
  <si>
    <t>合计</t>
    <phoneticPr fontId="29" type="noConversion"/>
  </si>
  <si>
    <t>内容运营</t>
    <phoneticPr fontId="29" type="noConversion"/>
  </si>
  <si>
    <t>大型活动</t>
    <phoneticPr fontId="29" type="noConversion"/>
  </si>
  <si>
    <t>人民币元</t>
    <phoneticPr fontId="29" type="noConversion"/>
  </si>
  <si>
    <t>Total</t>
    <phoneticPr fontId="24" type="noConversion"/>
  </si>
  <si>
    <t>Q1</t>
    <phoneticPr fontId="29" type="noConversion"/>
  </si>
  <si>
    <t>Q2</t>
    <phoneticPr fontId="29" type="noConversion"/>
  </si>
  <si>
    <t>Q3</t>
    <phoneticPr fontId="29" type="noConversion"/>
  </si>
  <si>
    <t>调整</t>
    <phoneticPr fontId="24" type="noConversion"/>
  </si>
  <si>
    <t>IR IVT软件使用</t>
  </si>
  <si>
    <t>IR IWT矫正服务</t>
  </si>
  <si>
    <t>传统广告监测/收视率数据服务</t>
  </si>
  <si>
    <t>广告监测（IR AD等）</t>
  </si>
  <si>
    <t>个案支持（项目型）</t>
    <phoneticPr fontId="29" type="noConversion"/>
  </si>
  <si>
    <t>内容营销相关（如，好歌曲）</t>
  </si>
  <si>
    <t>新产品测试/背书等（包含CPM型产品）</t>
  </si>
  <si>
    <t>2014 Q1</t>
    <phoneticPr fontId="109" type="noConversion"/>
  </si>
  <si>
    <t>2014 Q2</t>
    <phoneticPr fontId="109" type="noConversion"/>
  </si>
  <si>
    <t>2014 Q3</t>
    <phoneticPr fontId="109" type="noConversion"/>
  </si>
  <si>
    <t>2014 Q4</t>
    <phoneticPr fontId="109" type="noConversion"/>
  </si>
  <si>
    <t>Q4含56.com</t>
    <phoneticPr fontId="109" type="noConversion"/>
  </si>
  <si>
    <t>小计</t>
    <phoneticPr fontId="29" type="noConversion"/>
  </si>
  <si>
    <t>自制出品</t>
    <phoneticPr fontId="29" type="noConversion"/>
  </si>
  <si>
    <t>Committed</t>
    <phoneticPr fontId="24" type="noConversion"/>
  </si>
  <si>
    <t>Uncommitted</t>
    <phoneticPr fontId="24" type="noConversion"/>
  </si>
  <si>
    <t>综艺独家项目运营费用</t>
  </si>
  <si>
    <t>合计</t>
    <phoneticPr fontId="24" type="noConversion"/>
  </si>
  <si>
    <t>合同金额</t>
    <phoneticPr fontId="24" type="noConversion"/>
  </si>
  <si>
    <t>已采购</t>
    <phoneticPr fontId="24" type="noConversion"/>
  </si>
  <si>
    <r>
      <t xml:space="preserve">&lt;2&gt; </t>
    </r>
    <r>
      <rPr>
        <b/>
        <sz val="10"/>
        <rFont val="宋体"/>
        <family val="3"/>
        <charset val="134"/>
      </rPr>
      <t>综艺</t>
    </r>
    <phoneticPr fontId="24" type="noConversion"/>
  </si>
  <si>
    <t>&lt;4&gt; 栏目及其他</t>
    <phoneticPr fontId="24" type="noConversion"/>
  </si>
  <si>
    <r>
      <t xml:space="preserve">&lt;3&gt; </t>
    </r>
    <r>
      <rPr>
        <b/>
        <sz val="10"/>
        <rFont val="宋体"/>
        <family val="3"/>
        <charset val="134"/>
      </rPr>
      <t>大鹏工作室</t>
    </r>
    <phoneticPr fontId="24" type="noConversion"/>
  </si>
  <si>
    <t>预计上线时间</t>
    <phoneticPr fontId="24" type="noConversion"/>
  </si>
  <si>
    <t>待采购</t>
  </si>
  <si>
    <t>待采购</t>
    <phoneticPr fontId="24" type="noConversion"/>
  </si>
  <si>
    <t>内容运营</t>
    <phoneticPr fontId="29" type="noConversion"/>
  </si>
  <si>
    <t>稿酬</t>
    <phoneticPr fontId="29" type="noConversion"/>
  </si>
  <si>
    <t>频道项目</t>
    <phoneticPr fontId="29" type="noConversion"/>
  </si>
  <si>
    <t>洛杉矶看片会</t>
  </si>
  <si>
    <t>北京国际电影季</t>
  </si>
  <si>
    <t>多伦多电影节</t>
  </si>
  <si>
    <t>图文</t>
    <phoneticPr fontId="29" type="noConversion"/>
  </si>
  <si>
    <t>人民币元</t>
  </si>
  <si>
    <t xml:space="preserve"> </t>
    <phoneticPr fontId="24" type="noConversion"/>
  </si>
  <si>
    <t>公关</t>
  </si>
  <si>
    <t>税金</t>
    <phoneticPr fontId="24" type="noConversion"/>
  </si>
  <si>
    <t>小计</t>
    <phoneticPr fontId="29" type="noConversion"/>
  </si>
  <si>
    <t>市场部</t>
    <phoneticPr fontId="29" type="noConversion"/>
  </si>
  <si>
    <t>&lt;2&gt; 大活动部</t>
    <phoneticPr fontId="29" type="noConversion"/>
  </si>
  <si>
    <t>经营管理中心-市场调研</t>
    <phoneticPr fontId="24" type="noConversion"/>
  </si>
  <si>
    <t>数据平台搭建 - 基础平台（for All）</t>
    <phoneticPr fontId="29" type="noConversion"/>
  </si>
  <si>
    <t>IR IVT全量展示-各端（PC+移动）（sohu+56）</t>
    <phoneticPr fontId="29" type="noConversion"/>
  </si>
  <si>
    <t>数据平台搭建 - 支持销售</t>
    <phoneticPr fontId="29" type="noConversion"/>
  </si>
  <si>
    <t>产品技术中心</t>
    <phoneticPr fontId="24" type="noConversion"/>
  </si>
  <si>
    <t>人民币万元</t>
    <phoneticPr fontId="29" type="noConversion"/>
  </si>
  <si>
    <t>小计</t>
    <phoneticPr fontId="24" type="noConversion"/>
  </si>
  <si>
    <t>内容联盟</t>
    <phoneticPr fontId="29" type="noConversion"/>
  </si>
  <si>
    <t>导航</t>
  </si>
  <si>
    <t>&lt;1&gt; 带宽</t>
    <phoneticPr fontId="29" type="noConversion"/>
  </si>
  <si>
    <r>
      <t xml:space="preserve">&lt;2&gt; </t>
    </r>
    <r>
      <rPr>
        <b/>
        <sz val="10"/>
        <rFont val="宋体"/>
        <family val="3"/>
        <charset val="134"/>
      </rPr>
      <t>渠道费用</t>
    </r>
    <phoneticPr fontId="24" type="noConversion"/>
  </si>
  <si>
    <t>56.com</t>
    <phoneticPr fontId="29" type="noConversion"/>
  </si>
  <si>
    <t>搜狐平台</t>
    <phoneticPr fontId="29" type="noConversion"/>
  </si>
  <si>
    <t>搜狐影音</t>
    <phoneticPr fontId="29" type="noConversion"/>
  </si>
  <si>
    <t>调整/税金</t>
    <phoneticPr fontId="24" type="noConversion"/>
  </si>
  <si>
    <r>
      <t xml:space="preserve">&lt;3&gt; </t>
    </r>
    <r>
      <rPr>
        <b/>
        <sz val="10"/>
        <rFont val="宋体"/>
        <family val="3"/>
        <charset val="134"/>
      </rPr>
      <t>自媒体费用</t>
    </r>
    <phoneticPr fontId="24" type="noConversion"/>
  </si>
  <si>
    <t>自媒体分成</t>
    <phoneticPr fontId="24" type="noConversion"/>
  </si>
  <si>
    <t>自媒体联合出品</t>
    <phoneticPr fontId="24" type="noConversion"/>
  </si>
  <si>
    <t>其他（56版权）</t>
    <phoneticPr fontId="29" type="noConversion"/>
  </si>
  <si>
    <t>北京节目包</t>
  </si>
  <si>
    <t>整体调整</t>
    <phoneticPr fontId="24" type="noConversion"/>
  </si>
  <si>
    <t>市场推广中心</t>
    <phoneticPr fontId="24" type="noConversion"/>
  </si>
  <si>
    <t>移动视频中心</t>
  </si>
  <si>
    <t>经营管理中心</t>
  </si>
  <si>
    <t>员工中心</t>
  </si>
  <si>
    <t>差旅应酬</t>
    <phoneticPr fontId="24" type="noConversion"/>
  </si>
  <si>
    <t>搜狐媒体大厦（大搜狐分摊）</t>
    <phoneticPr fontId="109" type="noConversion"/>
  </si>
  <si>
    <t>运营费</t>
  </si>
  <si>
    <r>
      <rPr>
        <b/>
        <sz val="10"/>
        <color theme="1"/>
        <rFont val="宋体"/>
        <family val="3"/>
        <charset val="134"/>
      </rPr>
      <t>天津泰达</t>
    </r>
    <r>
      <rPr>
        <b/>
        <sz val="10"/>
        <color theme="1"/>
        <rFont val="Arial"/>
        <family val="2"/>
      </rPr>
      <t>21</t>
    </r>
    <r>
      <rPr>
        <b/>
        <sz val="10"/>
        <color theme="1"/>
        <rFont val="宋体"/>
        <family val="3"/>
        <charset val="134"/>
      </rPr>
      <t>层</t>
    </r>
    <r>
      <rPr>
        <b/>
        <sz val="10"/>
        <color theme="1"/>
        <rFont val="Arial"/>
        <family val="2"/>
      </rPr>
      <t>(1432</t>
    </r>
    <r>
      <rPr>
        <b/>
        <sz val="10"/>
        <color theme="1"/>
        <rFont val="宋体"/>
        <family val="3"/>
        <charset val="134"/>
      </rPr>
      <t>平米</t>
    </r>
    <r>
      <rPr>
        <b/>
        <sz val="10"/>
        <color theme="1"/>
        <rFont val="Arial"/>
        <family val="2"/>
      </rPr>
      <t>)</t>
    </r>
  </si>
  <si>
    <t>租金</t>
  </si>
  <si>
    <t>车位租金</t>
  </si>
  <si>
    <t>物业费</t>
    <phoneticPr fontId="24" type="noConversion"/>
  </si>
  <si>
    <r>
      <rPr>
        <b/>
        <sz val="10"/>
        <color theme="1"/>
        <rFont val="宋体"/>
        <family val="3"/>
        <charset val="134"/>
      </rPr>
      <t>上海瑞安</t>
    </r>
    <r>
      <rPr>
        <b/>
        <sz val="10"/>
        <color theme="1"/>
        <rFont val="Arial"/>
        <family val="2"/>
      </rPr>
      <t>16</t>
    </r>
    <r>
      <rPr>
        <b/>
        <sz val="10"/>
        <color theme="1"/>
        <rFont val="宋体"/>
        <family val="3"/>
        <charset val="134"/>
      </rPr>
      <t>层（</t>
    </r>
    <r>
      <rPr>
        <b/>
        <sz val="10"/>
        <color theme="1"/>
        <rFont val="Arial"/>
        <family val="2"/>
      </rPr>
      <t>577</t>
    </r>
    <r>
      <rPr>
        <b/>
        <sz val="10"/>
        <color theme="1"/>
        <rFont val="宋体"/>
        <family val="3"/>
        <charset val="134"/>
      </rPr>
      <t>平米）</t>
    </r>
  </si>
  <si>
    <t>广州办公地点</t>
    <phoneticPr fontId="109" type="noConversion"/>
  </si>
  <si>
    <t>物业费</t>
  </si>
  <si>
    <t>南京办公地点</t>
    <phoneticPr fontId="109" type="noConversion"/>
  </si>
  <si>
    <t>房租物业</t>
    <phoneticPr fontId="29" type="noConversion"/>
  </si>
  <si>
    <t>国产剧-独家</t>
  </si>
  <si>
    <t>换剧影响</t>
    <phoneticPr fontId="24" type="noConversion"/>
  </si>
  <si>
    <t>Uncommitted</t>
    <phoneticPr fontId="24" type="noConversion"/>
  </si>
  <si>
    <t>国产剧-非独家</t>
    <phoneticPr fontId="24" type="noConversion"/>
  </si>
  <si>
    <t>其他</t>
    <phoneticPr fontId="24" type="noConversion"/>
  </si>
  <si>
    <t>独家</t>
    <phoneticPr fontId="24" type="noConversion"/>
  </si>
  <si>
    <t>换剧影响</t>
    <phoneticPr fontId="24" type="noConversion"/>
  </si>
  <si>
    <r>
      <t>2015</t>
    </r>
    <r>
      <rPr>
        <b/>
        <sz val="10"/>
        <color theme="1"/>
        <rFont val="宋体"/>
        <family val="3"/>
        <charset val="134"/>
      </rPr>
      <t>年视频预算汇总</t>
    </r>
    <phoneticPr fontId="109" type="noConversion"/>
  </si>
  <si>
    <t>2014</t>
    <phoneticPr fontId="29" type="noConversion"/>
  </si>
  <si>
    <t>a</t>
    <phoneticPr fontId="29" type="noConversion"/>
  </si>
  <si>
    <t>广告净收入</t>
    <phoneticPr fontId="29" type="noConversion"/>
  </si>
  <si>
    <t>游戏</t>
    <phoneticPr fontId="29" type="noConversion"/>
  </si>
  <si>
    <t>其他</t>
    <phoneticPr fontId="29" type="noConversion"/>
  </si>
  <si>
    <t>其他收入</t>
    <phoneticPr fontId="29" type="noConversion"/>
  </si>
  <si>
    <t>收入</t>
    <phoneticPr fontId="29" type="noConversion"/>
  </si>
  <si>
    <t>内容费用</t>
    <phoneticPr fontId="29" type="noConversion"/>
  </si>
  <si>
    <t>带宽费用</t>
    <phoneticPr fontId="29" type="noConversion"/>
  </si>
  <si>
    <t>渠道费用</t>
    <phoneticPr fontId="29" type="noConversion"/>
  </si>
  <si>
    <t>工资</t>
    <phoneticPr fontId="29" type="noConversion"/>
  </si>
  <si>
    <t>人民币亿元</t>
    <phoneticPr fontId="24" type="noConversion"/>
  </si>
  <si>
    <t>USD million</t>
    <phoneticPr fontId="29" type="noConversion"/>
  </si>
  <si>
    <t>电视台综艺</t>
    <phoneticPr fontId="29" type="noConversion"/>
  </si>
  <si>
    <t>Uncommitted</t>
    <phoneticPr fontId="24" type="noConversion"/>
  </si>
  <si>
    <t>小计</t>
    <phoneticPr fontId="24" type="noConversion"/>
  </si>
  <si>
    <t>广告毛收入</t>
    <phoneticPr fontId="24" type="noConversion"/>
  </si>
  <si>
    <t>净收入</t>
  </si>
  <si>
    <t>check</t>
    <phoneticPr fontId="24" type="noConversion"/>
  </si>
  <si>
    <t>Video Total</t>
  </si>
  <si>
    <t>Total revenues</t>
    <phoneticPr fontId="24" type="noConversion"/>
  </si>
  <si>
    <t>Direct cost</t>
  </si>
  <si>
    <t xml:space="preserve">    Salary and benefit</t>
    <phoneticPr fontId="24" type="noConversion"/>
  </si>
  <si>
    <t xml:space="preserve">    Travelling &amp; Entertainment</t>
    <phoneticPr fontId="24" type="noConversion"/>
  </si>
  <si>
    <t xml:space="preserve">    Professional Fee</t>
    <phoneticPr fontId="24" type="noConversion"/>
  </si>
  <si>
    <t xml:space="preserve">    Advertising &amp; Promotion</t>
    <phoneticPr fontId="24" type="noConversion"/>
  </si>
  <si>
    <t>    Traffic/User Acquisition Cost</t>
  </si>
  <si>
    <t xml:space="preserve">    Content &amp; License</t>
    <phoneticPr fontId="24" type="noConversion"/>
  </si>
  <si>
    <t xml:space="preserve">    Bad Debt Provision</t>
    <phoneticPr fontId="24" type="noConversion"/>
  </si>
  <si>
    <t xml:space="preserve">    Depreciation</t>
    <phoneticPr fontId="24" type="noConversion"/>
  </si>
  <si>
    <t xml:space="preserve">    Amortization</t>
    <phoneticPr fontId="24" type="noConversion"/>
  </si>
  <si>
    <t>    Sales Expense Allocation</t>
    <phoneticPr fontId="29" type="noConversion"/>
  </si>
  <si>
    <t>Back Office Allocation</t>
    <phoneticPr fontId="29" type="noConversion"/>
  </si>
  <si>
    <t>- Amortization of convertible bond</t>
    <phoneticPr fontId="24" type="noConversion"/>
  </si>
  <si>
    <t>- Loss/(Gain) of fixed assets disposal</t>
    <phoneticPr fontId="24" type="noConversion"/>
  </si>
  <si>
    <t>- Other gain/(loss)</t>
    <phoneticPr fontId="24" type="noConversion"/>
  </si>
  <si>
    <t>Interest income</t>
  </si>
  <si>
    <t>Non-controlling Interest gain/ (loss)</t>
    <phoneticPr fontId="29" type="noConversion"/>
  </si>
  <si>
    <t>Headcount</t>
    <phoneticPr fontId="24" type="noConversion"/>
  </si>
  <si>
    <t>Capex</t>
    <phoneticPr fontId="24" type="noConversion"/>
  </si>
  <si>
    <t>- Administration_computers</t>
    <phoneticPr fontId="24" type="noConversion"/>
  </si>
  <si>
    <t>Spending Summary</t>
    <phoneticPr fontId="24" type="noConversion"/>
  </si>
  <si>
    <t>Total Spendings</t>
    <phoneticPr fontId="24" type="noConversion"/>
  </si>
  <si>
    <t>销售</t>
    <phoneticPr fontId="29" type="noConversion"/>
  </si>
  <si>
    <t>Committed</t>
    <phoneticPr fontId="24" type="noConversion"/>
  </si>
  <si>
    <r>
      <rPr>
        <b/>
        <sz val="10"/>
        <rFont val="宋体"/>
        <family val="3"/>
        <charset val="134"/>
      </rPr>
      <t>营销品牌推广</t>
    </r>
    <r>
      <rPr>
        <b/>
        <sz val="10"/>
        <rFont val="Arial"/>
        <family val="2"/>
      </rPr>
      <t>-BD</t>
    </r>
    <r>
      <rPr>
        <b/>
        <sz val="10"/>
        <rFont val="宋体"/>
        <family val="3"/>
        <charset val="134"/>
      </rPr>
      <t>合作和参奖项</t>
    </r>
    <phoneticPr fontId="29" type="noConversion"/>
  </si>
  <si>
    <t>现代广告</t>
  </si>
  <si>
    <t>成功营销</t>
  </si>
  <si>
    <t>综艺报</t>
  </si>
  <si>
    <t>广告大观</t>
    <phoneticPr fontId="24" type="noConversion"/>
  </si>
  <si>
    <t>艺恩</t>
  </si>
  <si>
    <t>广告门</t>
  </si>
  <si>
    <t>自媒体日常传播</t>
  </si>
  <si>
    <r>
      <rPr>
        <sz val="10"/>
        <rFont val="宋体"/>
        <family val="3"/>
        <charset val="134"/>
      </rPr>
      <t>营销公关媒体合作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合作机构</t>
    </r>
    <phoneticPr fontId="29" type="noConversion"/>
  </si>
  <si>
    <t>金投赏</t>
  </si>
  <si>
    <t>艾菲</t>
  </si>
  <si>
    <t>Tech China 2015</t>
    <phoneticPr fontId="24" type="noConversion"/>
  </si>
  <si>
    <r>
      <rPr>
        <sz val="10"/>
        <rFont val="宋体"/>
        <family val="3"/>
        <charset val="134"/>
      </rPr>
      <t>广告协会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长城奖</t>
    </r>
  </si>
  <si>
    <t>其他行业机会</t>
    <phoneticPr fontId="29" type="noConversion"/>
  </si>
  <si>
    <t>日常营销费用</t>
    <phoneticPr fontId="29" type="noConversion"/>
  </si>
  <si>
    <t>出游</t>
    <phoneticPr fontId="24" type="noConversion"/>
  </si>
  <si>
    <t>执行层团</t>
  </si>
  <si>
    <t>商务活动团</t>
  </si>
  <si>
    <r>
      <t>MKT-</t>
    </r>
    <r>
      <rPr>
        <b/>
        <sz val="10"/>
        <rFont val="宋体"/>
        <family val="3"/>
        <charset val="134"/>
      </rPr>
      <t>线下</t>
    </r>
    <r>
      <rPr>
        <b/>
        <sz val="10"/>
        <rFont val="Arial"/>
        <family val="2"/>
      </rPr>
      <t>EVENT</t>
    </r>
    <phoneticPr fontId="29" type="noConversion"/>
  </si>
  <si>
    <t xml:space="preserve">4A（4大：群邑、安吉斯、宏盟、阳狮) </t>
  </si>
  <si>
    <t>传统（代理商峰会）</t>
    <phoneticPr fontId="24" type="noConversion"/>
  </si>
  <si>
    <t>品牌推介会类</t>
    <phoneticPr fontId="29" type="noConversion"/>
  </si>
  <si>
    <t>日常客户及代理公司到访sohu业务洽谈（2W/场*10大、5000/场*10小）</t>
    <phoneticPr fontId="24" type="noConversion"/>
  </si>
  <si>
    <t>营销畅谈会-VIP 私享会、第三方workshop、行业沙龙、看片会等（10W/场*10场）</t>
    <phoneticPr fontId="24" type="noConversion"/>
  </si>
  <si>
    <t>行业评审委员会推荐会Top B-策略探讨交流及行业案例分享</t>
    <phoneticPr fontId="24" type="noConversion"/>
  </si>
  <si>
    <t>策略策划合作</t>
    <phoneticPr fontId="29" type="noConversion"/>
  </si>
  <si>
    <t>内容营销合作</t>
    <phoneticPr fontId="24" type="noConversion"/>
  </si>
  <si>
    <t>日常策略EDM及宣传视频包装等</t>
  </si>
  <si>
    <t>定制微电影、视频、栏目（60%）</t>
    <phoneticPr fontId="24" type="noConversion"/>
  </si>
  <si>
    <t>数据优化（5%）</t>
    <phoneticPr fontId="24" type="noConversion"/>
  </si>
  <si>
    <t>线下活动（15%）</t>
    <phoneticPr fontId="24" type="noConversion"/>
  </si>
  <si>
    <t>其他（艾瑞检测，4A调研）（20%）</t>
    <phoneticPr fontId="24" type="noConversion"/>
  </si>
  <si>
    <t>&lt;1&gt; 销售活动</t>
    <phoneticPr fontId="29" type="noConversion"/>
  </si>
  <si>
    <t>&lt;2&gt; 销售成本</t>
    <phoneticPr fontId="29" type="noConversion"/>
  </si>
  <si>
    <t>&lt;3&gt; 项目维护（provision）</t>
    <phoneticPr fontId="24" type="noConversion"/>
  </si>
  <si>
    <t xml:space="preserve">    Bandwidth &amp; Communications</t>
    <phoneticPr fontId="24" type="noConversion"/>
  </si>
  <si>
    <t xml:space="preserve">    Office expenses</t>
    <phoneticPr fontId="24" type="noConversion"/>
  </si>
  <si>
    <t xml:space="preserve">    Facilities</t>
    <phoneticPr fontId="24" type="noConversion"/>
  </si>
  <si>
    <t xml:space="preserve">    Training</t>
    <phoneticPr fontId="24" type="noConversion"/>
  </si>
  <si>
    <t>广告销售中心</t>
    <phoneticPr fontId="24" type="noConversion"/>
  </si>
  <si>
    <t>内容运营中心</t>
  </si>
  <si>
    <t>版权影视中心</t>
  </si>
  <si>
    <t>商业产品技术中心</t>
  </si>
  <si>
    <t>56视频</t>
    <phoneticPr fontId="24" type="noConversion"/>
  </si>
  <si>
    <t>SM</t>
    <phoneticPr fontId="24" type="noConversion"/>
  </si>
  <si>
    <t>COST</t>
    <phoneticPr fontId="24" type="noConversion"/>
  </si>
  <si>
    <t>GA</t>
    <phoneticPr fontId="24" type="noConversion"/>
  </si>
  <si>
    <t>PD</t>
    <phoneticPr fontId="24" type="noConversion"/>
  </si>
  <si>
    <t>Q1</t>
    <phoneticPr fontId="24" type="noConversion"/>
  </si>
  <si>
    <t>Q2</t>
    <phoneticPr fontId="24" type="noConversion"/>
  </si>
  <si>
    <t>Q3</t>
    <phoneticPr fontId="24" type="noConversion"/>
  </si>
  <si>
    <t>Q4</t>
    <phoneticPr fontId="24" type="noConversion"/>
  </si>
  <si>
    <t xml:space="preserve">Indirect Cost of revenues </t>
    <phoneticPr fontId="24" type="noConversion"/>
  </si>
  <si>
    <t>By department</t>
    <phoneticPr fontId="24" type="noConversion"/>
  </si>
  <si>
    <t>Video Total</t>
    <phoneticPr fontId="24" type="noConversion"/>
  </si>
  <si>
    <t>经营管理中心</t>
    <phoneticPr fontId="24" type="noConversion"/>
  </si>
  <si>
    <t>员工中心</t>
    <phoneticPr fontId="24" type="noConversion"/>
  </si>
  <si>
    <t>法律事务中心</t>
    <phoneticPr fontId="24" type="noConversion"/>
  </si>
  <si>
    <t>Others</t>
    <phoneticPr fontId="24" type="noConversion"/>
  </si>
  <si>
    <t>Inter-group transaction (with Game)</t>
    <phoneticPr fontId="24" type="noConversion"/>
  </si>
  <si>
    <t xml:space="preserve">    Professional Fee</t>
    <phoneticPr fontId="24" type="noConversion"/>
  </si>
  <si>
    <t xml:space="preserve">    Advertising &amp; Promotion</t>
    <phoneticPr fontId="24" type="noConversion"/>
  </si>
  <si>
    <t xml:space="preserve">    Bandwidth &amp; Communications</t>
    <phoneticPr fontId="24" type="noConversion"/>
  </si>
  <si>
    <t xml:space="preserve">    Amortization</t>
    <phoneticPr fontId="24" type="noConversion"/>
  </si>
  <si>
    <t xml:space="preserve">    Office expenses</t>
    <phoneticPr fontId="24" type="noConversion"/>
  </si>
  <si>
    <t xml:space="preserve">    Facilities</t>
    <phoneticPr fontId="24" type="noConversion"/>
  </si>
  <si>
    <t xml:space="preserve">    Training</t>
    <phoneticPr fontId="24" type="noConversion"/>
  </si>
  <si>
    <t>    Sales Expense Allocation</t>
    <phoneticPr fontId="29" type="noConversion"/>
  </si>
  <si>
    <t>Other expense:</t>
    <phoneticPr fontId="24" type="noConversion"/>
  </si>
  <si>
    <t>Other expense sub-total</t>
    <phoneticPr fontId="24" type="noConversion"/>
  </si>
  <si>
    <t>Foreign currency exchange gain / (loss)</t>
    <phoneticPr fontId="24" type="noConversion"/>
  </si>
  <si>
    <t>Investment income or loss</t>
    <phoneticPr fontId="24" type="noConversion"/>
  </si>
  <si>
    <t>Income tax</t>
    <phoneticPr fontId="24" type="noConversion"/>
  </si>
  <si>
    <t>- Technology ( mainly servers )</t>
    <phoneticPr fontId="24" type="noConversion"/>
  </si>
  <si>
    <t>- Others_leasehold, cars etc.</t>
    <phoneticPr fontId="24" type="noConversion"/>
  </si>
  <si>
    <t xml:space="preserve">Only for Budget Team Reconciliation </t>
    <phoneticPr fontId="24" type="noConversion"/>
  </si>
  <si>
    <t>Inner Check</t>
    <phoneticPr fontId="24" type="noConversion"/>
  </si>
  <si>
    <t>Product Development</t>
    <phoneticPr fontId="24" type="noConversion"/>
  </si>
  <si>
    <t>Sales and Marketing</t>
    <phoneticPr fontId="24" type="noConversion"/>
  </si>
  <si>
    <t>General &amp; Administrative</t>
    <phoneticPr fontId="24" type="noConversion"/>
  </si>
  <si>
    <t>Total Spending</t>
    <phoneticPr fontId="29" type="noConversion"/>
  </si>
  <si>
    <t>USD'000</t>
    <phoneticPr fontId="24" type="noConversion"/>
  </si>
  <si>
    <t>产品技术中心-技术成本（带宽/服务器折旧）</t>
    <phoneticPr fontId="24" type="noConversion"/>
  </si>
  <si>
    <t>Q1</t>
  </si>
  <si>
    <t>Q2</t>
  </si>
  <si>
    <t>Q3</t>
  </si>
  <si>
    <t>Q4</t>
  </si>
  <si>
    <t>Total</t>
  </si>
  <si>
    <t>合计</t>
    <phoneticPr fontId="24" type="noConversion"/>
  </si>
  <si>
    <t>合计</t>
  </si>
  <si>
    <t>2. Non-Server</t>
    <phoneticPr fontId="24" type="noConversion"/>
  </si>
  <si>
    <t>1. Server &amp; Network Equipment</t>
    <phoneticPr fontId="24" type="noConversion"/>
  </si>
  <si>
    <t>实际数调整</t>
    <phoneticPr fontId="24" type="noConversion"/>
  </si>
  <si>
    <t>Other Spending</t>
    <phoneticPr fontId="24" type="noConversion"/>
  </si>
  <si>
    <t>Building（分摊新大楼折旧）</t>
    <phoneticPr fontId="24" type="noConversion"/>
  </si>
  <si>
    <t>法务部</t>
    <phoneticPr fontId="24" type="noConversion"/>
  </si>
  <si>
    <t>测试机</t>
    <phoneticPr fontId="24" type="noConversion"/>
  </si>
  <si>
    <t>手机</t>
    <phoneticPr fontId="29" type="noConversion"/>
  </si>
  <si>
    <t>服务器</t>
    <phoneticPr fontId="29" type="noConversion"/>
  </si>
  <si>
    <t>移动视频</t>
    <phoneticPr fontId="24" type="noConversion"/>
  </si>
  <si>
    <t>Video</t>
    <phoneticPr fontId="29" type="noConversion"/>
  </si>
  <si>
    <t>资产（特需）</t>
    <phoneticPr fontId="24" type="noConversion"/>
  </si>
  <si>
    <t>测试设备</t>
    <phoneticPr fontId="29" type="noConversion"/>
  </si>
  <si>
    <r>
      <rPr>
        <sz val="10"/>
        <color theme="1"/>
        <rFont val="宋体"/>
        <family val="3"/>
        <charset val="134"/>
      </rPr>
      <t>交换机</t>
    </r>
    <r>
      <rPr>
        <sz val="10"/>
        <color theme="1"/>
        <rFont val="Arial"/>
        <family val="2"/>
      </rPr>
      <t/>
    </r>
    <phoneticPr fontId="29" type="noConversion"/>
  </si>
  <si>
    <t>智能硬件测试设备采购</t>
    <phoneticPr fontId="29" type="noConversion"/>
  </si>
  <si>
    <r>
      <t>CDN</t>
    </r>
    <r>
      <rPr>
        <sz val="10"/>
        <color theme="1"/>
        <rFont val="宋体"/>
        <family val="3"/>
        <charset val="134"/>
      </rPr>
      <t>服务器</t>
    </r>
    <phoneticPr fontId="29" type="noConversion"/>
  </si>
  <si>
    <t>应用服务器</t>
    <phoneticPr fontId="29" type="noConversion"/>
  </si>
  <si>
    <t>专业设备采购</t>
    <phoneticPr fontId="29" type="noConversion"/>
  </si>
  <si>
    <r>
      <rPr>
        <sz val="10"/>
        <color theme="1"/>
        <rFont val="宋体"/>
        <family val="3"/>
        <charset val="134"/>
      </rPr>
      <t>应用服务器</t>
    </r>
    <phoneticPr fontId="29" type="noConversion"/>
  </si>
  <si>
    <t>产品技术</t>
    <phoneticPr fontId="29" type="noConversion"/>
  </si>
  <si>
    <t>资产（报废更新）</t>
  </si>
  <si>
    <t>资产（特需）</t>
  </si>
  <si>
    <t>资产（新员工）</t>
  </si>
  <si>
    <t>人民币元</t>
    <phoneticPr fontId="24" type="noConversion"/>
  </si>
  <si>
    <t>前向</t>
  </si>
  <si>
    <t>56视频</t>
  </si>
  <si>
    <t>人力资源部</t>
    <phoneticPr fontId="24" type="noConversion"/>
  </si>
  <si>
    <t>管理部</t>
  </si>
  <si>
    <t>法律事务中心</t>
  </si>
  <si>
    <t>市场推广中心</t>
  </si>
  <si>
    <t>广告销售中心</t>
  </si>
  <si>
    <t>产品技术中心</t>
  </si>
  <si>
    <t>产品技术中心-技术成本（带宽/服务器折旧）</t>
  </si>
  <si>
    <t>2015当前HC</t>
    <phoneticPr fontId="24" type="noConversion"/>
  </si>
  <si>
    <t>2015目标HC</t>
    <phoneticPr fontId="24" type="noConversion"/>
  </si>
  <si>
    <t>(-)带宽计入Facility的金额</t>
    <phoneticPr fontId="24" type="noConversion"/>
  </si>
  <si>
    <t>装修费</t>
    <phoneticPr fontId="24" type="noConversion"/>
  </si>
  <si>
    <t>视频-运营费</t>
    <phoneticPr fontId="24" type="noConversion"/>
  </si>
  <si>
    <t>运营费</t>
    <phoneticPr fontId="24" type="noConversion"/>
  </si>
  <si>
    <t>房屋租金</t>
    <phoneticPr fontId="24" type="noConversion"/>
  </si>
  <si>
    <t>&lt;1&gt; 合同金额</t>
    <phoneticPr fontId="24" type="noConversion"/>
  </si>
  <si>
    <t>合同金额合计</t>
    <phoneticPr fontId="24" type="noConversion"/>
  </si>
  <si>
    <t>&lt;2&gt; 资产折旧</t>
    <phoneticPr fontId="24" type="noConversion"/>
  </si>
  <si>
    <t>&lt;3&gt; By部门分摊</t>
    <phoneticPr fontId="24" type="noConversion"/>
  </si>
  <si>
    <r>
      <rPr>
        <b/>
        <sz val="10"/>
        <rFont val="宋体"/>
        <family val="3"/>
        <charset val="134"/>
      </rPr>
      <t>员工中心</t>
    </r>
    <phoneticPr fontId="29" type="noConversion"/>
  </si>
  <si>
    <r>
      <t xml:space="preserve"> By HC</t>
    </r>
    <r>
      <rPr>
        <b/>
        <sz val="10"/>
        <rFont val="宋体"/>
        <family val="3"/>
        <charset val="134"/>
      </rPr>
      <t>分摊</t>
    </r>
    <phoneticPr fontId="24" type="noConversion"/>
  </si>
  <si>
    <t>(i) Server &amp; Network Equipment</t>
    <phoneticPr fontId="24" type="noConversion"/>
  </si>
  <si>
    <t>(ii)  Non-Server</t>
    <phoneticPr fontId="24" type="noConversion"/>
  </si>
  <si>
    <t>装修费</t>
    <phoneticPr fontId="24" type="noConversion"/>
  </si>
  <si>
    <t>&lt;1&gt; By地点明细</t>
    <phoneticPr fontId="24" type="noConversion"/>
  </si>
  <si>
    <r>
      <t>&lt;2&gt; By HC</t>
    </r>
    <r>
      <rPr>
        <b/>
        <sz val="10"/>
        <rFont val="宋体"/>
        <family val="3"/>
        <charset val="134"/>
      </rPr>
      <t>分摊</t>
    </r>
    <phoneticPr fontId="24" type="noConversion"/>
  </si>
  <si>
    <r>
      <t>2.</t>
    </r>
    <r>
      <rPr>
        <i/>
        <sz val="10"/>
        <rFont val="宋体"/>
        <family val="3"/>
        <charset val="134"/>
      </rPr>
      <t>每人</t>
    </r>
    <r>
      <rPr>
        <i/>
        <sz val="10"/>
        <rFont val="Arial"/>
        <family val="2"/>
      </rPr>
      <t>/</t>
    </r>
    <r>
      <rPr>
        <i/>
        <sz val="10"/>
        <rFont val="宋体"/>
        <family val="3"/>
        <charset val="134"/>
      </rPr>
      <t>每</t>
    </r>
    <r>
      <rPr>
        <i/>
        <sz val="10"/>
        <rFont val="Arial"/>
        <family val="2"/>
      </rPr>
      <t>Q</t>
    </r>
    <phoneticPr fontId="24" type="noConversion"/>
  </si>
  <si>
    <r>
      <t>3.By</t>
    </r>
    <r>
      <rPr>
        <i/>
        <sz val="10"/>
        <rFont val="宋体"/>
        <family val="3"/>
        <charset val="134"/>
      </rPr>
      <t>部门分摊</t>
    </r>
    <phoneticPr fontId="24" type="noConversion"/>
  </si>
  <si>
    <r>
      <t>1.</t>
    </r>
    <r>
      <rPr>
        <i/>
        <sz val="10"/>
        <rFont val="宋体"/>
        <family val="3"/>
        <charset val="134"/>
      </rPr>
      <t>待分摊金额</t>
    </r>
    <phoneticPr fontId="24" type="noConversion"/>
  </si>
  <si>
    <t>目标HC</t>
    <phoneticPr fontId="24" type="noConversion"/>
  </si>
  <si>
    <t>其中：版权登记费</t>
    <phoneticPr fontId="24" type="noConversion"/>
  </si>
  <si>
    <t>其他费用（办公费等）</t>
    <phoneticPr fontId="24" type="noConversion"/>
  </si>
  <si>
    <t>内容部（张平豫）</t>
    <phoneticPr fontId="24" type="noConversion"/>
  </si>
  <si>
    <t>字幕翻译费小计（钟翔）</t>
    <phoneticPr fontId="24" type="noConversion"/>
  </si>
  <si>
    <r>
      <rPr>
        <b/>
        <sz val="10"/>
        <rFont val="宋体"/>
        <family val="3"/>
        <charset val="134"/>
      </rPr>
      <t>产品技术中心（马义）</t>
    </r>
    <phoneticPr fontId="24" type="noConversion"/>
  </si>
  <si>
    <t>外包费用小计</t>
    <phoneticPr fontId="24" type="noConversion"/>
  </si>
  <si>
    <r>
      <rPr>
        <b/>
        <sz val="10"/>
        <rFont val="宋体"/>
        <family val="3"/>
        <charset val="134"/>
      </rPr>
      <t>法务费用（庞小妹）</t>
    </r>
    <phoneticPr fontId="24" type="noConversion"/>
  </si>
  <si>
    <t>应诉案件赔偿费用</t>
  </si>
  <si>
    <t>诉讼费用</t>
  </si>
  <si>
    <t>律师费用</t>
  </si>
  <si>
    <t>监控费用</t>
  </si>
  <si>
    <t>公证费用</t>
  </si>
  <si>
    <t>知识产权费用</t>
  </si>
  <si>
    <t>咨询服务费用</t>
  </si>
  <si>
    <t>行政处罚费用</t>
  </si>
  <si>
    <t>法务小计</t>
    <phoneticPr fontId="24" type="noConversion"/>
  </si>
  <si>
    <r>
      <t>HR</t>
    </r>
    <r>
      <rPr>
        <b/>
        <sz val="10"/>
        <rFont val="宋体"/>
        <family val="3"/>
        <charset val="134"/>
      </rPr>
      <t>费用（刘舒颦）</t>
    </r>
    <phoneticPr fontId="24" type="noConversion"/>
  </si>
  <si>
    <t>广告</t>
    <phoneticPr fontId="24" type="noConversion"/>
  </si>
  <si>
    <t>奖励</t>
  </si>
  <si>
    <t>HR小计</t>
    <phoneticPr fontId="24" type="noConversion"/>
  </si>
  <si>
    <t>Committed</t>
    <phoneticPr fontId="24" type="noConversion"/>
  </si>
  <si>
    <t>专业服务费</t>
    <phoneticPr fontId="24" type="noConversion"/>
  </si>
  <si>
    <t>专业服务费</t>
    <phoneticPr fontId="29" type="noConversion"/>
  </si>
  <si>
    <t>产品技术中心 50%</t>
    <phoneticPr fontId="24" type="noConversion"/>
  </si>
  <si>
    <t>移动视频中心 50%</t>
    <phoneticPr fontId="24" type="noConversion"/>
  </si>
  <si>
    <t>预算</t>
    <phoneticPr fontId="24" type="noConversion"/>
  </si>
  <si>
    <t>合计</t>
    <phoneticPr fontId="24" type="noConversion"/>
  </si>
  <si>
    <t>check</t>
    <phoneticPr fontId="24" type="noConversion"/>
  </si>
  <si>
    <t>审核日期</t>
  </si>
  <si>
    <t>财务备注</t>
  </si>
  <si>
    <t>已使用金额</t>
  </si>
  <si>
    <t>黑龙江卫视 直播+点播 版权采购</t>
  </si>
  <si>
    <t>易观行业趋势研究监控等</t>
  </si>
  <si>
    <t>东方风行</t>
  </si>
  <si>
    <t>CFP图片社</t>
  </si>
  <si>
    <t>视频.移动视频中心.运营部.商务运营组</t>
  </si>
  <si>
    <t>秒针同源机房/IES/测试</t>
  </si>
  <si>
    <t>王琦</t>
  </si>
  <si>
    <t>视频.产品技术中心.技术部.编码开发组</t>
  </si>
  <si>
    <t>杨志云</t>
  </si>
  <si>
    <t>柏林电影节</t>
  </si>
  <si>
    <t>视频.员工中心</t>
  </si>
  <si>
    <t>朱沁铃</t>
  </si>
  <si>
    <t>媒体合作</t>
  </si>
  <si>
    <t>视频.56视频.技术部.管理部</t>
  </si>
  <si>
    <t>张庆华</t>
  </si>
  <si>
    <t>奥斯卡</t>
  </si>
  <si>
    <t>人力资源中心</t>
    <phoneticPr fontId="24" type="noConversion"/>
  </si>
  <si>
    <t>资料来源：搜狐视频人力资源部</t>
    <phoneticPr fontId="24" type="noConversion"/>
  </si>
  <si>
    <t>其他人力成本</t>
    <phoneticPr fontId="29" type="noConversion"/>
  </si>
  <si>
    <t>*招聘、培训、员工关系等费用</t>
    <phoneticPr fontId="29" type="noConversion"/>
  </si>
  <si>
    <t>人力资源部</t>
  </si>
  <si>
    <t>产品技术中心-技术成本</t>
    <phoneticPr fontId="24" type="noConversion"/>
  </si>
  <si>
    <t>万元</t>
    <phoneticPr fontId="24" type="noConversion"/>
  </si>
  <si>
    <t>每人每Q</t>
    <phoneticPr fontId="24" type="noConversion"/>
  </si>
  <si>
    <t>CHECK</t>
    <phoneticPr fontId="24" type="noConversion"/>
  </si>
  <si>
    <t>广电关系（马可）</t>
    <phoneticPr fontId="29" type="noConversion"/>
  </si>
  <si>
    <t xml:space="preserve"> 日常公关</t>
  </si>
  <si>
    <t>日常公关</t>
    <phoneticPr fontId="24" type="noConversion"/>
  </si>
  <si>
    <t>特殊稿费</t>
  </si>
  <si>
    <t>审片费用</t>
  </si>
  <si>
    <t>彩打装订</t>
  </si>
  <si>
    <t xml:space="preserve"> 节日公关</t>
  </si>
  <si>
    <t>元旦、春节</t>
    <phoneticPr fontId="24" type="noConversion"/>
  </si>
  <si>
    <t>中秋、国庆</t>
  </si>
  <si>
    <t>端午、六一</t>
  </si>
  <si>
    <t>剧组探班</t>
  </si>
  <si>
    <t>网络剧、微电视等自制内容研究会</t>
    <phoneticPr fontId="24" type="noConversion"/>
  </si>
  <si>
    <t>境外剧看片会考察 美国、日本、韩国</t>
  </si>
  <si>
    <t>培训班（上、下期）</t>
  </si>
  <si>
    <t>第七届中国网络视听产业论坛（上海）</t>
  </si>
  <si>
    <t>协会会费（国家、北京局、市文联、院校、版权、网络剧等）</t>
  </si>
  <si>
    <t xml:space="preserve"> 其他（不可预计事项）</t>
    <phoneticPr fontId="24" type="noConversion"/>
  </si>
  <si>
    <t>整体调整</t>
    <phoneticPr fontId="24" type="noConversion"/>
  </si>
  <si>
    <r>
      <t>2014</t>
    </r>
    <r>
      <rPr>
        <b/>
        <sz val="10"/>
        <color theme="1"/>
        <rFont val="宋体"/>
        <family val="3"/>
        <charset val="134"/>
      </rPr>
      <t>年资产</t>
    </r>
    <r>
      <rPr>
        <b/>
        <sz val="10"/>
        <color theme="1"/>
        <rFont val="Arial"/>
        <family val="2"/>
      </rPr>
      <t>PR</t>
    </r>
    <phoneticPr fontId="24" type="noConversion"/>
  </si>
  <si>
    <t>业务线</t>
    <phoneticPr fontId="29" type="noConversion"/>
  </si>
  <si>
    <r>
      <t>PR</t>
    </r>
    <r>
      <rPr>
        <b/>
        <sz val="10"/>
        <color theme="1"/>
        <rFont val="宋体"/>
        <family val="3"/>
        <charset val="134"/>
      </rPr>
      <t>单号</t>
    </r>
  </si>
  <si>
    <r>
      <t>PR</t>
    </r>
    <r>
      <rPr>
        <b/>
        <sz val="10"/>
        <color theme="1"/>
        <rFont val="宋体"/>
        <family val="3"/>
        <charset val="134"/>
      </rPr>
      <t>单说明</t>
    </r>
  </si>
  <si>
    <t>供应商名</t>
  </si>
  <si>
    <t>部门</t>
  </si>
  <si>
    <t>费用大类</t>
  </si>
  <si>
    <t>费用小类</t>
  </si>
  <si>
    <t>终止期间</t>
  </si>
  <si>
    <r>
      <rPr>
        <b/>
        <sz val="10"/>
        <color theme="1"/>
        <rFont val="宋体"/>
        <family val="3"/>
        <charset val="134"/>
      </rPr>
      <t>服务范围</t>
    </r>
    <r>
      <rPr>
        <b/>
        <sz val="10"/>
        <color theme="1"/>
        <rFont val="Arial"/>
        <family val="2"/>
      </rPr>
      <t>From</t>
    </r>
  </si>
  <si>
    <r>
      <rPr>
        <b/>
        <sz val="10"/>
        <color theme="1"/>
        <rFont val="宋体"/>
        <family val="3"/>
        <charset val="134"/>
      </rPr>
      <t>服务范围</t>
    </r>
    <r>
      <rPr>
        <b/>
        <sz val="10"/>
        <color theme="1"/>
        <rFont val="Arial"/>
        <family val="2"/>
      </rPr>
      <t>To</t>
    </r>
  </si>
  <si>
    <t>申请人</t>
  </si>
  <si>
    <t>申请金额</t>
  </si>
  <si>
    <t>预算部门</t>
    <phoneticPr fontId="29" type="noConversion"/>
  </si>
  <si>
    <t>费用类别</t>
    <phoneticPr fontId="29" type="noConversion"/>
  </si>
  <si>
    <t>2015 Total</t>
  </si>
  <si>
    <t>PR1412190042</t>
  </si>
  <si>
    <t>天津办公区搭建卫星施工及前端接收设备</t>
  </si>
  <si>
    <t>北京科讯佳业科技有限公司</t>
  </si>
  <si>
    <t>ES Capex</t>
  </si>
  <si>
    <t>LH</t>
  </si>
  <si>
    <t>ES Capex-LH</t>
  </si>
  <si>
    <t>专业设备</t>
    <phoneticPr fontId="24" type="noConversion"/>
  </si>
  <si>
    <t>PR1412190016</t>
  </si>
  <si>
    <t>活动直播用便携式编码设备</t>
  </si>
  <si>
    <t>上海视佳科技发展有限公司</t>
  </si>
  <si>
    <t>Capex</t>
  </si>
  <si>
    <t>ES Capex-Capex</t>
  </si>
  <si>
    <t>编码设备</t>
  </si>
  <si>
    <t>PR1412290015</t>
  </si>
  <si>
    <t>56视频资产申请（56视频-PC端-广州千钧）</t>
  </si>
  <si>
    <t>资产（新员工）(56视频)</t>
    <phoneticPr fontId="24" type="noConversion"/>
  </si>
  <si>
    <t>PR1412290013</t>
  </si>
  <si>
    <t>15年Q1季度视频资产申请（PC端-视频-入库飞狐）</t>
  </si>
  <si>
    <t>PR1412290014</t>
  </si>
  <si>
    <t>15年Q1季度视频资产申请（PC端-视频-入库新动力公司）</t>
  </si>
  <si>
    <t>PR1412290025</t>
  </si>
  <si>
    <t>2015年Q1测试设备预算-入库广州千钧网络公司</t>
  </si>
  <si>
    <t>视频.产品技术中心.技术部.项目管理组</t>
  </si>
  <si>
    <t>赵佳</t>
  </si>
  <si>
    <t>产品技术中心（56视频）</t>
    <phoneticPr fontId="24" type="noConversion"/>
  </si>
  <si>
    <t>测试设备（56视频）</t>
    <phoneticPr fontId="24" type="noConversion"/>
  </si>
  <si>
    <t>PR1412300004</t>
  </si>
  <si>
    <t>2015年Q1特需设备-入库新动力</t>
  </si>
  <si>
    <t>PR1412300003</t>
  </si>
  <si>
    <t>2015年Q1特需设备-入库飞狐</t>
  </si>
  <si>
    <t>PR1501040025</t>
  </si>
  <si>
    <t>2015年Q1特需设备-入库广州千钧</t>
  </si>
  <si>
    <t>资产（特需）（56视频）</t>
    <phoneticPr fontId="24" type="noConversion"/>
  </si>
  <si>
    <t>PR1412290023</t>
  </si>
  <si>
    <t>2015年Q1测试设备预算-入库飞狐</t>
  </si>
  <si>
    <t>测试设备</t>
    <phoneticPr fontId="24" type="noConversion"/>
  </si>
  <si>
    <t>PR1501080020</t>
  </si>
  <si>
    <t>北京昆仑联通科技发展有限公司Adobe软件采购</t>
  </si>
  <si>
    <t>北京昆仑联通科技发展有限公司</t>
  </si>
  <si>
    <t>Tech-no Capex</t>
  </si>
  <si>
    <t>技术部（56视频)</t>
    <phoneticPr fontId="24" type="noConversion"/>
  </si>
  <si>
    <t>软件（56视频）</t>
    <phoneticPr fontId="24" type="noConversion"/>
  </si>
  <si>
    <t>PR1501160003</t>
  </si>
  <si>
    <t>Q1测试机采购</t>
  </si>
  <si>
    <t>Capex(移动端)</t>
  </si>
  <si>
    <t>移动视频中心</t>
    <phoneticPr fontId="24" type="noConversion"/>
  </si>
  <si>
    <t>PR1502030009</t>
  </si>
  <si>
    <t>Q1测试机预算追加（测试组部分）</t>
  </si>
  <si>
    <t>PR1501270038</t>
  </si>
  <si>
    <t>移动视频(SA201501200004)</t>
  </si>
  <si>
    <t>视频.移动视频中心.开发部.服务器开发组</t>
  </si>
  <si>
    <t>张军</t>
  </si>
  <si>
    <t>人民币万元</t>
    <phoneticPr fontId="24" type="noConversion"/>
  </si>
  <si>
    <t>动漫</t>
    <phoneticPr fontId="24" type="noConversion"/>
  </si>
  <si>
    <t>服务器</t>
  </si>
  <si>
    <t>人民币元</t>
    <phoneticPr fontId="29" type="noConversion"/>
  </si>
  <si>
    <t>Total</t>
    <phoneticPr fontId="24" type="noConversion"/>
  </si>
  <si>
    <t>已采购</t>
    <phoneticPr fontId="24" type="noConversion"/>
  </si>
  <si>
    <t>Committed</t>
    <phoneticPr fontId="24" type="noConversion"/>
  </si>
  <si>
    <t>Uncommitted</t>
    <phoneticPr fontId="24" type="noConversion"/>
  </si>
  <si>
    <t>采购金额</t>
    <phoneticPr fontId="24" type="noConversion"/>
  </si>
  <si>
    <t>金额</t>
    <phoneticPr fontId="24" type="noConversion"/>
  </si>
  <si>
    <t>&lt;1&gt; 以前年度递延</t>
    <phoneticPr fontId="24" type="noConversion"/>
  </si>
  <si>
    <t>&lt;2&gt; 常规节目包</t>
    <phoneticPr fontId="24" type="noConversion"/>
  </si>
  <si>
    <t>&lt;3&gt; 大型季播综艺</t>
    <phoneticPr fontId="24" type="noConversion"/>
  </si>
  <si>
    <t>独家</t>
    <phoneticPr fontId="24" type="noConversion"/>
  </si>
  <si>
    <t>税金</t>
    <phoneticPr fontId="24" type="noConversion"/>
  </si>
  <si>
    <t>合计</t>
    <phoneticPr fontId="24" type="noConversion"/>
  </si>
  <si>
    <t>影视版权</t>
    <phoneticPr fontId="24" type="noConversion"/>
  </si>
  <si>
    <t>上线时间</t>
    <phoneticPr fontId="24" type="noConversion"/>
  </si>
  <si>
    <t>上线合同金额</t>
    <phoneticPr fontId="24" type="noConversion"/>
  </si>
  <si>
    <t>&lt;1&gt; 以前年度上线</t>
    <phoneticPr fontId="24" type="noConversion"/>
  </si>
  <si>
    <t>电视剧片库&amp;续约</t>
    <phoneticPr fontId="24" type="noConversion"/>
  </si>
  <si>
    <t>美剧+美综</t>
    <phoneticPr fontId="24" type="noConversion"/>
  </si>
  <si>
    <t>日剧</t>
    <phoneticPr fontId="24" type="noConversion"/>
  </si>
  <si>
    <t xml:space="preserve">    免费电影</t>
    <phoneticPr fontId="24" type="noConversion"/>
  </si>
  <si>
    <t>&lt;1&gt; 以前年度上线小计</t>
    <phoneticPr fontId="24" type="noConversion"/>
  </si>
  <si>
    <t>&lt;2&gt; 国产剧</t>
    <phoneticPr fontId="24" type="noConversion"/>
  </si>
  <si>
    <t>Q1</t>
    <phoneticPr fontId="24" type="noConversion"/>
  </si>
  <si>
    <t>Q2</t>
    <phoneticPr fontId="24" type="noConversion"/>
  </si>
  <si>
    <t>Q3</t>
    <phoneticPr fontId="24" type="noConversion"/>
  </si>
  <si>
    <t>Q4</t>
    <phoneticPr fontId="24" type="noConversion"/>
  </si>
  <si>
    <t>Base Pay</t>
    <phoneticPr fontId="24" type="noConversion"/>
  </si>
  <si>
    <t>Commission</t>
    <phoneticPr fontId="24" type="noConversion"/>
  </si>
  <si>
    <t>Welfare and Others</t>
    <phoneticPr fontId="24" type="noConversion"/>
  </si>
  <si>
    <r>
      <rPr>
        <sz val="10"/>
        <color theme="1"/>
        <rFont val="Aria"/>
        <charset val="134"/>
      </rPr>
      <t>人民币万元</t>
    </r>
    <phoneticPr fontId="24" type="noConversion"/>
  </si>
  <si>
    <r>
      <rPr>
        <b/>
        <sz val="10"/>
        <color theme="1"/>
        <rFont val="Aria"/>
        <charset val="134"/>
      </rPr>
      <t>补偿金</t>
    </r>
    <phoneticPr fontId="29" type="noConversion"/>
  </si>
  <si>
    <r>
      <t>*</t>
    </r>
    <r>
      <rPr>
        <sz val="10"/>
        <color theme="1"/>
        <rFont val="Aria"/>
        <charset val="134"/>
      </rPr>
      <t>预测</t>
    </r>
    <r>
      <rPr>
        <sz val="10"/>
        <color theme="1"/>
        <rFont val="Arial"/>
        <family val="2"/>
      </rPr>
      <t>Q1</t>
    </r>
    <r>
      <rPr>
        <sz val="10"/>
        <color theme="1"/>
        <rFont val="Aria"/>
        <charset val="134"/>
      </rPr>
      <t>产生的补偿金。移动视频暂未确定，目前不含</t>
    </r>
    <phoneticPr fontId="29" type="noConversion"/>
  </si>
  <si>
    <r>
      <t>1</t>
    </r>
    <r>
      <rPr>
        <b/>
        <sz val="10"/>
        <color theme="1"/>
        <rFont val="Aria"/>
        <charset val="134"/>
      </rPr>
      <t>月</t>
    </r>
    <phoneticPr fontId="24" type="noConversion"/>
  </si>
  <si>
    <r>
      <rPr>
        <sz val="10"/>
        <color theme="1"/>
        <rFont val="Aria"/>
        <charset val="134"/>
      </rPr>
      <t>搜狐平台</t>
    </r>
    <phoneticPr fontId="24" type="noConversion"/>
  </si>
  <si>
    <r>
      <t>56</t>
    </r>
    <r>
      <rPr>
        <sz val="10"/>
        <color theme="1"/>
        <rFont val="Aria"/>
        <charset val="134"/>
      </rPr>
      <t>视频</t>
    </r>
    <phoneticPr fontId="24" type="noConversion"/>
  </si>
  <si>
    <t>PM Bonus</t>
    <phoneticPr fontId="24" type="noConversion"/>
  </si>
  <si>
    <t>小计</t>
    <phoneticPr fontId="24" type="noConversion"/>
  </si>
  <si>
    <r>
      <rPr>
        <b/>
        <sz val="10"/>
        <color theme="1"/>
        <rFont val="Aria"/>
        <charset val="134"/>
      </rPr>
      <t>预算数</t>
    </r>
    <phoneticPr fontId="24" type="noConversion"/>
  </si>
  <si>
    <r>
      <rPr>
        <b/>
        <sz val="10"/>
        <color theme="1"/>
        <rFont val="Aria"/>
        <charset val="134"/>
      </rPr>
      <t>实际数</t>
    </r>
    <phoneticPr fontId="24" type="noConversion"/>
  </si>
  <si>
    <t>离职补偿金</t>
    <phoneticPr fontId="24" type="noConversion"/>
  </si>
  <si>
    <t>目前预算</t>
    <phoneticPr fontId="24" type="noConversion"/>
  </si>
  <si>
    <t>差异</t>
    <phoneticPr fontId="24" type="noConversion"/>
  </si>
  <si>
    <t>整体调整</t>
    <phoneticPr fontId="24" type="noConversion"/>
  </si>
  <si>
    <t>以前年度递延</t>
    <phoneticPr fontId="24" type="noConversion"/>
  </si>
  <si>
    <t>合计</t>
    <phoneticPr fontId="24" type="noConversion"/>
  </si>
  <si>
    <t>Total</t>
    <phoneticPr fontId="24" type="noConversion"/>
  </si>
  <si>
    <r>
      <t>2</t>
    </r>
    <r>
      <rPr>
        <b/>
        <sz val="10"/>
        <color theme="1"/>
        <rFont val="Aria"/>
        <charset val="134"/>
      </rPr>
      <t>月</t>
    </r>
    <phoneticPr fontId="24" type="noConversion"/>
  </si>
  <si>
    <t>3月</t>
    <phoneticPr fontId="24" type="noConversion"/>
  </si>
  <si>
    <t>案例包装，视频制作20案例，2015年预期40个案例</t>
    <phoneticPr fontId="29" type="noConversion"/>
  </si>
  <si>
    <t>搜狐视频发布会及主题活动记者车马费</t>
    <phoneticPr fontId="29" type="noConversion"/>
  </si>
  <si>
    <t>56广州办公室装修采购费（租用原大楼）</t>
    <phoneticPr fontId="29" type="noConversion"/>
  </si>
  <si>
    <t>市场推广</t>
  </si>
  <si>
    <t>差旅应酬</t>
  </si>
  <si>
    <t>A&amp;P销售活动整体调整</t>
    <phoneticPr fontId="24" type="noConversion"/>
  </si>
  <si>
    <t>Sales Provision</t>
    <phoneticPr fontId="24" type="noConversion"/>
  </si>
  <si>
    <t>HL</t>
    <phoneticPr fontId="24" type="noConversion"/>
  </si>
  <si>
    <t>Brand advertising</t>
    <phoneticPr fontId="24" type="noConversion"/>
  </si>
  <si>
    <t>Check</t>
    <phoneticPr fontId="24" type="noConversion"/>
  </si>
  <si>
    <t>Check</t>
    <phoneticPr fontId="24" type="noConversion"/>
  </si>
  <si>
    <t>Indirect Cost of revenues subtotal</t>
    <phoneticPr fontId="24" type="noConversion"/>
  </si>
  <si>
    <t>Product Development subtotal</t>
    <phoneticPr fontId="24" type="noConversion"/>
  </si>
  <si>
    <t>Sales and Marketing subtotal</t>
    <phoneticPr fontId="24" type="noConversion"/>
  </si>
  <si>
    <t>General &amp; Administrative subtotal</t>
    <phoneticPr fontId="24" type="noConversion"/>
  </si>
  <si>
    <t>管理部+整体调整</t>
    <phoneticPr fontId="24" type="noConversion"/>
  </si>
  <si>
    <r>
      <t>VIVO</t>
    </r>
    <r>
      <rPr>
        <sz val="10"/>
        <color theme="1"/>
        <rFont val="宋体"/>
        <family val="3"/>
        <charset val="134"/>
      </rPr>
      <t>（预装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商店）</t>
    </r>
    <phoneticPr fontId="29" type="noConversion"/>
  </si>
  <si>
    <r>
      <t>OPPO</t>
    </r>
    <r>
      <rPr>
        <sz val="10"/>
        <color theme="1"/>
        <rFont val="宋体"/>
        <family val="3"/>
        <charset val="134"/>
      </rPr>
      <t>（预装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商店）</t>
    </r>
    <phoneticPr fontId="29" type="noConversion"/>
  </si>
  <si>
    <t>联想乐商店</t>
    <phoneticPr fontId="29" type="noConversion"/>
  </si>
  <si>
    <t>酷派商店</t>
    <phoneticPr fontId="29" type="noConversion"/>
  </si>
  <si>
    <t>Committed</t>
    <phoneticPr fontId="24" type="noConversion"/>
  </si>
  <si>
    <t>Q4</t>
    <phoneticPr fontId="24" type="noConversion"/>
  </si>
  <si>
    <t>Total</t>
    <phoneticPr fontId="24" type="noConversion"/>
  </si>
  <si>
    <t>Q1</t>
    <phoneticPr fontId="24" type="noConversion"/>
  </si>
  <si>
    <t>Q2</t>
    <phoneticPr fontId="24" type="noConversion"/>
  </si>
  <si>
    <t>Q3</t>
    <phoneticPr fontId="24" type="noConversion"/>
  </si>
  <si>
    <r>
      <rPr>
        <b/>
        <u/>
        <sz val="10"/>
        <color theme="1"/>
        <rFont val="宋体"/>
        <family val="3"/>
        <charset val="134"/>
      </rPr>
      <t>渠道</t>
    </r>
    <r>
      <rPr>
        <b/>
        <u/>
        <sz val="10"/>
        <color theme="1"/>
        <rFont val="Arial"/>
        <family val="2"/>
      </rPr>
      <t>-</t>
    </r>
    <r>
      <rPr>
        <b/>
        <u/>
        <sz val="10"/>
        <color theme="1"/>
        <rFont val="宋体"/>
        <family val="3"/>
        <charset val="134"/>
      </rPr>
      <t>年度框架</t>
    </r>
    <phoneticPr fontId="29" type="noConversion"/>
  </si>
  <si>
    <r>
      <t>360</t>
    </r>
    <r>
      <rPr>
        <sz val="10"/>
        <color theme="1"/>
        <rFont val="宋体"/>
        <family val="3"/>
        <charset val="134"/>
      </rPr>
      <t>系</t>
    </r>
    <phoneticPr fontId="29" type="noConversion"/>
  </si>
  <si>
    <r>
      <rPr>
        <sz val="10"/>
        <color theme="1"/>
        <rFont val="宋体"/>
        <family val="3"/>
        <charset val="134"/>
      </rPr>
      <t>百度系</t>
    </r>
    <phoneticPr fontId="29" type="noConversion"/>
  </si>
  <si>
    <r>
      <rPr>
        <b/>
        <u/>
        <sz val="10"/>
        <color theme="1"/>
        <rFont val="宋体"/>
        <family val="3"/>
        <charset val="134"/>
      </rPr>
      <t>渠道</t>
    </r>
    <r>
      <rPr>
        <b/>
        <u/>
        <sz val="10"/>
        <color theme="1"/>
        <rFont val="Arial"/>
        <family val="2"/>
      </rPr>
      <t>-</t>
    </r>
    <r>
      <rPr>
        <b/>
        <u/>
        <sz val="10"/>
        <color theme="1"/>
        <rFont val="宋体"/>
        <family val="3"/>
        <charset val="134"/>
      </rPr>
      <t>非框架</t>
    </r>
    <phoneticPr fontId="29" type="noConversion"/>
  </si>
  <si>
    <r>
      <rPr>
        <sz val="10"/>
        <color theme="1"/>
        <rFont val="宋体"/>
        <family val="3"/>
        <charset val="134"/>
      </rPr>
      <t>华为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预装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商店）</t>
    </r>
    <phoneticPr fontId="29" type="noConversion"/>
  </si>
  <si>
    <r>
      <rPr>
        <sz val="10"/>
        <color theme="1"/>
        <rFont val="宋体"/>
        <family val="3"/>
        <charset val="134"/>
      </rPr>
      <t>小米商店</t>
    </r>
    <phoneticPr fontId="29" type="noConversion"/>
  </si>
  <si>
    <r>
      <rPr>
        <sz val="10"/>
        <color theme="1"/>
        <rFont val="宋体"/>
        <family val="3"/>
        <charset val="134"/>
      </rPr>
      <t>酷派</t>
    </r>
    <phoneticPr fontId="29" type="noConversion"/>
  </si>
  <si>
    <r>
      <rPr>
        <sz val="10"/>
        <color theme="1"/>
        <rFont val="宋体"/>
        <family val="3"/>
        <charset val="134"/>
      </rPr>
      <t>其他</t>
    </r>
    <phoneticPr fontId="29" type="noConversion"/>
  </si>
  <si>
    <r>
      <rPr>
        <b/>
        <u/>
        <sz val="10"/>
        <color theme="1"/>
        <rFont val="宋体"/>
        <family val="3"/>
        <charset val="134"/>
      </rPr>
      <t>推广活动、关系维护</t>
    </r>
    <phoneticPr fontId="29" type="noConversion"/>
  </si>
  <si>
    <r>
      <rPr>
        <sz val="10"/>
        <color theme="1"/>
        <rFont val="宋体"/>
        <family val="3"/>
        <charset val="134"/>
      </rPr>
      <t>活动奖品采购、渠道客户关系维护</t>
    </r>
    <phoneticPr fontId="29" type="noConversion"/>
  </si>
  <si>
    <r>
      <rPr>
        <sz val="10"/>
        <color theme="1"/>
        <rFont val="宋体"/>
        <family val="3"/>
        <charset val="134"/>
      </rPr>
      <t>客户答谢出游活动</t>
    </r>
    <phoneticPr fontId="29" type="noConversion"/>
  </si>
  <si>
    <t>Total</t>
    <phoneticPr fontId="29" type="noConversion"/>
  </si>
  <si>
    <t>移动视频推广</t>
    <phoneticPr fontId="24" type="noConversion"/>
  </si>
  <si>
    <t>金山</t>
    <phoneticPr fontId="24" type="noConversion"/>
  </si>
  <si>
    <t>好歌曲推广</t>
    <phoneticPr fontId="24" type="noConversion"/>
  </si>
  <si>
    <t>百度</t>
    <phoneticPr fontId="24" type="noConversion"/>
  </si>
  <si>
    <t>人民币万元</t>
    <phoneticPr fontId="24" type="noConversion"/>
  </si>
  <si>
    <t>check</t>
    <phoneticPr fontId="24" type="noConversion"/>
  </si>
  <si>
    <t>其他费用（Backoffice）</t>
    <phoneticPr fontId="24" type="noConversion"/>
  </si>
  <si>
    <r>
      <rPr>
        <i/>
        <sz val="10"/>
        <color theme="3" tint="0.39997558519241921"/>
        <rFont val="宋体"/>
        <family val="3"/>
        <charset val="134"/>
      </rPr>
      <t>折合</t>
    </r>
    <r>
      <rPr>
        <i/>
        <sz val="10"/>
        <color theme="3" tint="0.39997558519241921"/>
        <rFont val="Arial"/>
        <family val="2"/>
      </rPr>
      <t>USD'000</t>
    </r>
    <phoneticPr fontId="29" type="noConversion"/>
  </si>
  <si>
    <r>
      <rPr>
        <i/>
        <sz val="10"/>
        <color rgb="FF0070C0"/>
        <rFont val="宋体"/>
        <family val="3"/>
        <charset val="134"/>
      </rPr>
      <t>折合</t>
    </r>
    <r>
      <rPr>
        <i/>
        <sz val="10"/>
        <color rgb="FF0070C0"/>
        <rFont val="Arial"/>
        <family val="2"/>
      </rPr>
      <t>USD'000</t>
    </r>
    <phoneticPr fontId="29" type="noConversion"/>
  </si>
  <si>
    <t>销售活动</t>
    <phoneticPr fontId="24" type="noConversion"/>
  </si>
  <si>
    <t>4月</t>
    <phoneticPr fontId="24" type="noConversion"/>
  </si>
  <si>
    <t>营销公关媒体合作-纸媒&amp;网媒</t>
    <phoneticPr fontId="24" type="noConversion"/>
  </si>
  <si>
    <t>Total</t>
    <phoneticPr fontId="24" type="noConversion"/>
  </si>
  <si>
    <t>上海电视、电影节</t>
  </si>
  <si>
    <t>戛纳电影节</t>
  </si>
  <si>
    <t>上海站机场及各路街拍</t>
  </si>
  <si>
    <t>整体调整</t>
  </si>
  <si>
    <t>上海刘嵩独家视频</t>
  </si>
  <si>
    <t>disney</t>
    <phoneticPr fontId="29" type="noConversion"/>
  </si>
  <si>
    <t>FOX</t>
    <phoneticPr fontId="24" type="noConversion"/>
  </si>
  <si>
    <t>paramont</t>
    <phoneticPr fontId="24" type="noConversion"/>
  </si>
  <si>
    <t>跟曹迪确认的采购计划</t>
    <phoneticPr fontId="24" type="noConversion"/>
  </si>
  <si>
    <t>total</t>
    <phoneticPr fontId="24" type="noConversion"/>
  </si>
  <si>
    <t>类型</t>
    <phoneticPr fontId="24" type="noConversion"/>
  </si>
  <si>
    <t>合同金额</t>
    <phoneticPr fontId="24" type="noConversion"/>
  </si>
  <si>
    <t>年度营销顾问研究合作</t>
    <phoneticPr fontId="24" type="noConversion"/>
  </si>
  <si>
    <t>与搜狗畅游交易的收入</t>
    <phoneticPr fontId="29" type="noConversion"/>
  </si>
  <si>
    <t>投资发行收入</t>
    <phoneticPr fontId="24" type="noConversion"/>
  </si>
  <si>
    <t>a</t>
    <phoneticPr fontId="24" type="noConversion"/>
  </si>
  <si>
    <t>b</t>
    <phoneticPr fontId="24" type="noConversion"/>
  </si>
  <si>
    <t>Subtotal</t>
    <phoneticPr fontId="29" type="noConversion"/>
  </si>
  <si>
    <t>2015 Q1</t>
    <phoneticPr fontId="29" type="noConversion"/>
  </si>
  <si>
    <t>2015 Q2</t>
    <phoneticPr fontId="29" type="noConversion"/>
  </si>
  <si>
    <t>2015 Q3</t>
    <phoneticPr fontId="29" type="noConversion"/>
  </si>
  <si>
    <t>2015 Q4</t>
    <phoneticPr fontId="29" type="noConversion"/>
  </si>
  <si>
    <t>2015 Forecast    @3.19</t>
    <phoneticPr fontId="29" type="noConversion"/>
  </si>
  <si>
    <t>2015 Forecast  @2.3</t>
    <phoneticPr fontId="29" type="noConversion"/>
  </si>
  <si>
    <t>US$'000</t>
    <phoneticPr fontId="29" type="noConversion"/>
  </si>
  <si>
    <t>2015 Total</t>
    <phoneticPr fontId="29" type="noConversion"/>
  </si>
  <si>
    <t>销项税</t>
    <phoneticPr fontId="29" type="noConversion"/>
  </si>
  <si>
    <t>收入合计</t>
    <phoneticPr fontId="29" type="noConversion"/>
  </si>
  <si>
    <t>进项税</t>
    <phoneticPr fontId="29" type="noConversion"/>
  </si>
  <si>
    <t>费用</t>
    <phoneticPr fontId="29" type="noConversion"/>
  </si>
  <si>
    <t>HC</t>
    <phoneticPr fontId="29" type="noConversion"/>
  </si>
  <si>
    <t>增值业务+OTT业务推广</t>
    <phoneticPr fontId="24" type="noConversion"/>
  </si>
  <si>
    <t>研发费用（OTT）</t>
    <phoneticPr fontId="24" type="noConversion"/>
  </si>
  <si>
    <t>增值内容</t>
    <phoneticPr fontId="29" type="noConversion"/>
  </si>
  <si>
    <t>以前年度调整</t>
    <phoneticPr fontId="24" type="noConversion"/>
  </si>
  <si>
    <t>以前年度调整</t>
    <phoneticPr fontId="24" type="noConversion"/>
  </si>
  <si>
    <t>游戏收入</t>
    <phoneticPr fontId="29" type="noConversion"/>
  </si>
  <si>
    <t>整体调整</t>
    <phoneticPr fontId="24" type="noConversion"/>
  </si>
  <si>
    <t>汇兑损益等</t>
    <phoneticPr fontId="29" type="noConversion"/>
  </si>
  <si>
    <t>税金</t>
    <phoneticPr fontId="29" type="noConversion"/>
  </si>
  <si>
    <t xml:space="preserve">  销售活动税金</t>
    <phoneticPr fontId="24" type="noConversion"/>
  </si>
  <si>
    <r>
      <rPr>
        <sz val="10"/>
        <rFont val="宋体"/>
        <family val="3"/>
        <charset val="134"/>
      </rPr>
      <t>整体调整</t>
    </r>
    <phoneticPr fontId="24" type="noConversion"/>
  </si>
  <si>
    <t>总折旧</t>
    <phoneticPr fontId="29" type="noConversion"/>
  </si>
  <si>
    <t>大搜狐分摊</t>
    <phoneticPr fontId="29" type="noConversion"/>
  </si>
  <si>
    <t>自用的</t>
    <phoneticPr fontId="29" type="noConversion"/>
  </si>
  <si>
    <t>2014Q4</t>
    <phoneticPr fontId="29" type="noConversion"/>
  </si>
  <si>
    <t>2015Q1</t>
    <phoneticPr fontId="29" type="noConversion"/>
  </si>
  <si>
    <t>Diff</t>
    <phoneticPr fontId="24" type="noConversion"/>
  </si>
  <si>
    <t>1)其中server</t>
    <phoneticPr fontId="29" type="noConversion"/>
  </si>
  <si>
    <t>2)nonserver</t>
    <phoneticPr fontId="29" type="noConversion"/>
  </si>
  <si>
    <t>汇兑损益等</t>
    <phoneticPr fontId="109" type="noConversion"/>
  </si>
  <si>
    <t>无线视频收入</t>
    <phoneticPr fontId="24" type="noConversion"/>
  </si>
  <si>
    <t>2014 Dec 为基准</t>
    <phoneticPr fontId="24" type="noConversion"/>
  </si>
  <si>
    <t>2014 Oct 为基准</t>
    <phoneticPr fontId="24" type="noConversion"/>
  </si>
  <si>
    <t>Budget</t>
    <phoneticPr fontId="24" type="noConversion"/>
  </si>
  <si>
    <t>Budget</t>
  </si>
  <si>
    <t>搜狐视频前向收费</t>
    <phoneticPr fontId="29" type="noConversion"/>
  </si>
  <si>
    <t>用户数（万）</t>
    <phoneticPr fontId="29" type="noConversion"/>
  </si>
  <si>
    <t>包月单价（$/月）</t>
    <phoneticPr fontId="29" type="noConversion"/>
  </si>
  <si>
    <t>会员收入</t>
    <phoneticPr fontId="29" type="noConversion"/>
  </si>
  <si>
    <t>-环球版权</t>
    <phoneticPr fontId="29" type="noConversion"/>
  </si>
  <si>
    <t>-其他版权</t>
    <phoneticPr fontId="29" type="noConversion"/>
  </si>
  <si>
    <t>版权成本小计</t>
    <phoneticPr fontId="29" type="noConversion"/>
  </si>
  <si>
    <t>渠道成本</t>
    <phoneticPr fontId="29" type="noConversion"/>
  </si>
  <si>
    <t xml:space="preserve">      Traffic/User Acquisition Cost</t>
    <phoneticPr fontId="29" type="noConversion"/>
  </si>
  <si>
    <t>成本费用合计</t>
    <phoneticPr fontId="29" type="noConversion"/>
  </si>
  <si>
    <t>利润</t>
    <phoneticPr fontId="29" type="noConversion"/>
  </si>
  <si>
    <t>版权采购明细</t>
    <phoneticPr fontId="29" type="noConversion"/>
  </si>
  <si>
    <t>环球</t>
    <phoneticPr fontId="29" type="noConversion"/>
  </si>
  <si>
    <t>MIRAMAX</t>
    <phoneticPr fontId="29" type="noConversion"/>
  </si>
  <si>
    <t>SONY</t>
    <phoneticPr fontId="29" type="noConversion"/>
  </si>
  <si>
    <t>迪士尼</t>
    <phoneticPr fontId="29" type="noConversion"/>
  </si>
  <si>
    <t>版权合计</t>
    <phoneticPr fontId="29" type="noConversion"/>
  </si>
  <si>
    <t>用户付费收入</t>
    <phoneticPr fontId="29" type="noConversion"/>
  </si>
  <si>
    <t>SP业务合并</t>
    <phoneticPr fontId="24" type="noConversion"/>
  </si>
  <si>
    <t>Disney</t>
  </si>
  <si>
    <t>CBS</t>
  </si>
  <si>
    <t>原有数</t>
    <phoneticPr fontId="24" type="noConversion"/>
  </si>
  <si>
    <t>调增金额</t>
    <phoneticPr fontId="24" type="noConversion"/>
  </si>
  <si>
    <t>自制剧摊销方式变更影响</t>
    <phoneticPr fontId="24" type="noConversion"/>
  </si>
  <si>
    <t>自制剧影响</t>
    <phoneticPr fontId="24" type="noConversion"/>
  </si>
  <si>
    <t>check</t>
    <phoneticPr fontId="24" type="noConversion"/>
  </si>
  <si>
    <r>
      <rPr>
        <sz val="10"/>
        <rFont val="宋体"/>
        <family val="3"/>
        <charset val="134"/>
      </rPr>
      <t>韩剧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韩综</t>
    </r>
    <phoneticPr fontId="24" type="noConversion"/>
  </si>
  <si>
    <r>
      <t xml:space="preserve">    </t>
    </r>
    <r>
      <rPr>
        <sz val="10"/>
        <rFont val="宋体"/>
        <family val="3"/>
        <charset val="134"/>
      </rPr>
      <t>纪录片等其他</t>
    </r>
    <phoneticPr fontId="24" type="noConversion"/>
  </si>
  <si>
    <t>离职补偿金</t>
  </si>
  <si>
    <t>周六夜现场</t>
  </si>
  <si>
    <t>PM bonus</t>
    <phoneticPr fontId="24" type="noConversion"/>
  </si>
  <si>
    <t>季度奖金</t>
    <phoneticPr fontId="24" type="noConversion"/>
  </si>
  <si>
    <t>半年奖金</t>
    <phoneticPr fontId="24" type="noConversion"/>
  </si>
  <si>
    <t>高管奖金</t>
    <phoneticPr fontId="24" type="noConversion"/>
  </si>
  <si>
    <t>其他奖金</t>
    <phoneticPr fontId="24" type="noConversion"/>
  </si>
  <si>
    <t>a/0.615/1.06</t>
    <phoneticPr fontId="24" type="noConversion"/>
  </si>
  <si>
    <t>USD'000</t>
    <phoneticPr fontId="24" type="noConversion"/>
  </si>
  <si>
    <t xml:space="preserve">         与新媒体交易收入</t>
    <phoneticPr fontId="29" type="noConversion"/>
  </si>
  <si>
    <t>Q2</t>
    <phoneticPr fontId="24" type="noConversion"/>
  </si>
  <si>
    <t>Q3</t>
    <phoneticPr fontId="24" type="noConversion"/>
  </si>
  <si>
    <t>Q4</t>
    <phoneticPr fontId="24" type="noConversion"/>
  </si>
  <si>
    <t>Total</t>
    <phoneticPr fontId="24" type="noConversion"/>
  </si>
  <si>
    <r>
      <rPr>
        <sz val="8"/>
        <color theme="1"/>
        <rFont val="微软雅黑"/>
        <family val="2"/>
        <charset val="134"/>
      </rPr>
      <t>人民币万元</t>
    </r>
    <phoneticPr fontId="29" type="noConversion"/>
  </si>
  <si>
    <r>
      <rPr>
        <sz val="8"/>
        <color theme="1"/>
        <rFont val="微软雅黑"/>
        <family val="2"/>
        <charset val="134"/>
      </rPr>
      <t>对比</t>
    </r>
    <phoneticPr fontId="29" type="noConversion"/>
  </si>
  <si>
    <r>
      <t>RMB</t>
    </r>
    <r>
      <rPr>
        <sz val="8"/>
        <color theme="1"/>
        <rFont val="微软雅黑"/>
        <family val="2"/>
        <charset val="134"/>
      </rPr>
      <t>万</t>
    </r>
    <phoneticPr fontId="24" type="noConversion"/>
  </si>
  <si>
    <r>
      <rPr>
        <sz val="8"/>
        <color theme="1"/>
        <rFont val="微软雅黑"/>
        <family val="2"/>
        <charset val="134"/>
      </rPr>
      <t>收入</t>
    </r>
    <phoneticPr fontId="29" type="noConversion"/>
  </si>
  <si>
    <r>
      <rPr>
        <sz val="8"/>
        <color theme="1"/>
        <rFont val="微软雅黑"/>
        <family val="2"/>
        <charset val="134"/>
      </rPr>
      <t>游戏运营收入</t>
    </r>
    <phoneticPr fontId="29" type="noConversion"/>
  </si>
  <si>
    <r>
      <rPr>
        <sz val="8"/>
        <color theme="1"/>
        <rFont val="微软雅黑"/>
        <family val="2"/>
        <charset val="134"/>
      </rPr>
      <t>游戏运营</t>
    </r>
    <phoneticPr fontId="29" type="noConversion"/>
  </si>
  <si>
    <r>
      <rPr>
        <sz val="8"/>
        <color theme="1"/>
        <rFont val="微软雅黑"/>
        <family val="2"/>
        <charset val="134"/>
      </rPr>
      <t>游戏运营收入</t>
    </r>
  </si>
  <si>
    <r>
      <rPr>
        <sz val="8"/>
        <color theme="1"/>
        <rFont val="微软雅黑"/>
        <family val="2"/>
        <charset val="134"/>
      </rPr>
      <t>前向事业部</t>
    </r>
    <phoneticPr fontId="29" type="noConversion"/>
  </si>
  <si>
    <r>
      <rPr>
        <sz val="8"/>
        <color theme="1"/>
        <rFont val="微软雅黑"/>
        <family val="2"/>
        <charset val="134"/>
      </rPr>
      <t>搜狐电影收入</t>
    </r>
    <phoneticPr fontId="29" type="noConversion"/>
  </si>
  <si>
    <r>
      <rPr>
        <sz val="8"/>
        <color theme="1"/>
        <rFont val="微软雅黑"/>
        <family val="2"/>
        <charset val="134"/>
      </rPr>
      <t>搜狐电影</t>
    </r>
    <phoneticPr fontId="29" type="noConversion"/>
  </si>
  <si>
    <r>
      <rPr>
        <sz val="8"/>
        <color theme="1"/>
        <rFont val="微软雅黑"/>
        <family val="2"/>
        <charset val="134"/>
      </rPr>
      <t>搜狐电影收入</t>
    </r>
  </si>
  <si>
    <r>
      <rPr>
        <sz val="8"/>
        <color theme="1"/>
        <rFont val="微软雅黑"/>
        <family val="2"/>
        <charset val="134"/>
      </rPr>
      <t>视频增值收入</t>
    </r>
    <phoneticPr fontId="29" type="noConversion"/>
  </si>
  <si>
    <r>
      <rPr>
        <sz val="8"/>
        <color theme="1"/>
        <rFont val="微软雅黑"/>
        <family val="2"/>
        <charset val="134"/>
      </rPr>
      <t>视频增值</t>
    </r>
    <phoneticPr fontId="29" type="noConversion"/>
  </si>
  <si>
    <r>
      <rPr>
        <sz val="8"/>
        <color theme="1"/>
        <rFont val="微软雅黑"/>
        <family val="2"/>
        <charset val="134"/>
      </rPr>
      <t>视频增值收入</t>
    </r>
  </si>
  <si>
    <r>
      <rPr>
        <sz val="8"/>
        <color theme="1"/>
        <rFont val="微软雅黑"/>
        <family val="2"/>
        <charset val="134"/>
      </rPr>
      <t>电影盒子收入</t>
    </r>
    <phoneticPr fontId="29" type="noConversion"/>
  </si>
  <si>
    <r>
      <rPr>
        <sz val="8"/>
        <color theme="1"/>
        <rFont val="微软雅黑"/>
        <family val="2"/>
        <charset val="134"/>
      </rPr>
      <t>电影盒子</t>
    </r>
    <phoneticPr fontId="29" type="noConversion"/>
  </si>
  <si>
    <r>
      <rPr>
        <sz val="8"/>
        <color theme="1"/>
        <rFont val="微软雅黑"/>
        <family val="2"/>
        <charset val="134"/>
      </rPr>
      <t>电影盒子收入</t>
    </r>
  </si>
  <si>
    <r>
      <rPr>
        <sz val="8"/>
        <color theme="1"/>
        <rFont val="微软雅黑"/>
        <family val="2"/>
        <charset val="134"/>
      </rPr>
      <t>前向收入小计</t>
    </r>
    <phoneticPr fontId="29" type="noConversion"/>
  </si>
  <si>
    <r>
      <rPr>
        <sz val="8"/>
        <color theme="1"/>
        <rFont val="微软雅黑"/>
        <family val="2"/>
        <charset val="134"/>
      </rPr>
      <t>销项税</t>
    </r>
    <phoneticPr fontId="29" type="noConversion"/>
  </si>
  <si>
    <r>
      <rPr>
        <sz val="8"/>
        <color theme="1"/>
        <rFont val="微软雅黑"/>
        <family val="2"/>
        <charset val="134"/>
      </rPr>
      <t>收入合计</t>
    </r>
    <phoneticPr fontId="29" type="noConversion"/>
  </si>
  <si>
    <r>
      <rPr>
        <sz val="8"/>
        <color theme="1"/>
        <rFont val="微软雅黑"/>
        <family val="2"/>
        <charset val="134"/>
      </rPr>
      <t>收入合计</t>
    </r>
  </si>
  <si>
    <r>
      <rPr>
        <sz val="8"/>
        <color theme="1"/>
        <rFont val="微软雅黑"/>
        <family val="2"/>
        <charset val="134"/>
      </rPr>
      <t>成本</t>
    </r>
    <phoneticPr fontId="29" type="noConversion"/>
  </si>
  <si>
    <r>
      <rPr>
        <sz val="8"/>
        <color theme="1"/>
        <rFont val="微软雅黑"/>
        <family val="2"/>
        <charset val="134"/>
      </rPr>
      <t>新版</t>
    </r>
    <phoneticPr fontId="24" type="noConversion"/>
  </si>
  <si>
    <r>
      <rPr>
        <sz val="8"/>
        <color theme="1"/>
        <rFont val="微软雅黑"/>
        <family val="2"/>
        <charset val="134"/>
      </rPr>
      <t>游戏运营成本</t>
    </r>
    <phoneticPr fontId="29" type="noConversion"/>
  </si>
  <si>
    <r>
      <rPr>
        <sz val="8"/>
        <color theme="1"/>
        <rFont val="微软雅黑"/>
        <family val="2"/>
        <charset val="134"/>
      </rPr>
      <t>搜狐电影成本</t>
    </r>
    <phoneticPr fontId="29" type="noConversion"/>
  </si>
  <si>
    <r>
      <rPr>
        <sz val="8"/>
        <color theme="1"/>
        <rFont val="微软雅黑"/>
        <family val="2"/>
        <charset val="134"/>
      </rPr>
      <t>搜狐电影成本</t>
    </r>
  </si>
  <si>
    <r>
      <rPr>
        <sz val="8"/>
        <color theme="1"/>
        <rFont val="微软雅黑"/>
        <family val="2"/>
        <charset val="134"/>
      </rPr>
      <t>视频增值成本</t>
    </r>
    <phoneticPr fontId="29" type="noConversion"/>
  </si>
  <si>
    <r>
      <rPr>
        <sz val="8"/>
        <color theme="1"/>
        <rFont val="微软雅黑"/>
        <family val="2"/>
        <charset val="134"/>
      </rPr>
      <t>视频增值成本</t>
    </r>
  </si>
  <si>
    <r>
      <rPr>
        <sz val="8"/>
        <color theme="1"/>
        <rFont val="微软雅黑"/>
        <family val="2"/>
        <charset val="134"/>
      </rPr>
      <t>电影盒子成本</t>
    </r>
    <phoneticPr fontId="29" type="noConversion"/>
  </si>
  <si>
    <r>
      <rPr>
        <sz val="8"/>
        <color theme="1"/>
        <rFont val="微软雅黑"/>
        <family val="2"/>
        <charset val="134"/>
      </rPr>
      <t>电影盒子成本</t>
    </r>
  </si>
  <si>
    <r>
      <rPr>
        <sz val="8"/>
        <color theme="1"/>
        <rFont val="微软雅黑"/>
        <family val="2"/>
        <charset val="134"/>
      </rPr>
      <t>前向成本小计</t>
    </r>
    <phoneticPr fontId="29" type="noConversion"/>
  </si>
  <si>
    <r>
      <rPr>
        <sz val="8"/>
        <color theme="1"/>
        <rFont val="微软雅黑"/>
        <family val="2"/>
        <charset val="134"/>
      </rPr>
      <t>进项税</t>
    </r>
    <phoneticPr fontId="29" type="noConversion"/>
  </si>
  <si>
    <r>
      <rPr>
        <sz val="8"/>
        <color theme="1"/>
        <rFont val="微软雅黑"/>
        <family val="2"/>
        <charset val="134"/>
      </rPr>
      <t>成本合计</t>
    </r>
    <phoneticPr fontId="29" type="noConversion"/>
  </si>
  <si>
    <r>
      <rPr>
        <sz val="8"/>
        <color theme="1"/>
        <rFont val="微软雅黑"/>
        <family val="2"/>
        <charset val="134"/>
      </rPr>
      <t>成本合计</t>
    </r>
  </si>
  <si>
    <r>
      <rPr>
        <sz val="8"/>
        <color theme="1"/>
        <rFont val="微软雅黑"/>
        <family val="2"/>
        <charset val="134"/>
      </rPr>
      <t>毛利</t>
    </r>
    <phoneticPr fontId="29" type="noConversion"/>
  </si>
  <si>
    <r>
      <rPr>
        <sz val="8"/>
        <color theme="1"/>
        <rFont val="微软雅黑"/>
        <family val="2"/>
        <charset val="134"/>
      </rPr>
      <t>费用</t>
    </r>
    <phoneticPr fontId="29" type="noConversion"/>
  </si>
  <si>
    <r>
      <rPr>
        <sz val="8"/>
        <color theme="1"/>
        <rFont val="微软雅黑"/>
        <family val="2"/>
        <charset val="134"/>
      </rPr>
      <t>工资福利</t>
    </r>
    <phoneticPr fontId="29" type="noConversion"/>
  </si>
  <si>
    <r>
      <rPr>
        <sz val="8"/>
        <color theme="1"/>
        <rFont val="微软雅黑"/>
        <family val="2"/>
        <charset val="134"/>
      </rPr>
      <t>差旅应酬</t>
    </r>
    <phoneticPr fontId="29" type="noConversion"/>
  </si>
  <si>
    <r>
      <rPr>
        <sz val="8"/>
        <color theme="1"/>
        <rFont val="微软雅黑"/>
        <family val="2"/>
        <charset val="134"/>
      </rPr>
      <t>市场推广</t>
    </r>
    <phoneticPr fontId="29" type="noConversion"/>
  </si>
  <si>
    <r>
      <rPr>
        <sz val="8"/>
        <color theme="1"/>
        <rFont val="微软雅黑"/>
        <family val="2"/>
        <charset val="134"/>
      </rPr>
      <t>研发费用</t>
    </r>
    <phoneticPr fontId="29" type="noConversion"/>
  </si>
  <si>
    <r>
      <rPr>
        <sz val="8"/>
        <color theme="1"/>
        <rFont val="微软雅黑"/>
        <family val="2"/>
        <charset val="134"/>
      </rPr>
      <t>其他费用</t>
    </r>
    <phoneticPr fontId="29" type="noConversion"/>
  </si>
  <si>
    <r>
      <rPr>
        <sz val="8"/>
        <color theme="1"/>
        <rFont val="微软雅黑"/>
        <family val="2"/>
        <charset val="134"/>
      </rPr>
      <t>费用合计</t>
    </r>
    <phoneticPr fontId="29" type="noConversion"/>
  </si>
  <si>
    <r>
      <rPr>
        <sz val="8"/>
        <color theme="1"/>
        <rFont val="微软雅黑"/>
        <family val="2"/>
        <charset val="134"/>
      </rPr>
      <t>净利</t>
    </r>
    <phoneticPr fontId="29" type="noConversion"/>
  </si>
  <si>
    <r>
      <rPr>
        <b/>
        <sz val="8"/>
        <color theme="1"/>
        <rFont val="微软雅黑"/>
        <family val="2"/>
        <charset val="134"/>
      </rPr>
      <t>其中搜狐电影成本</t>
    </r>
    <phoneticPr fontId="24" type="noConversion"/>
  </si>
  <si>
    <r>
      <rPr>
        <sz val="8"/>
        <color theme="1"/>
        <rFont val="微软雅黑"/>
        <family val="2"/>
        <charset val="134"/>
      </rPr>
      <t>支付通道成本</t>
    </r>
  </si>
  <si>
    <r>
      <rPr>
        <sz val="8"/>
        <color theme="1"/>
        <rFont val="微软雅黑"/>
        <family val="2"/>
        <charset val="134"/>
      </rPr>
      <t>版权采购成本</t>
    </r>
  </si>
  <si>
    <r>
      <rPr>
        <sz val="8"/>
        <color theme="1"/>
        <rFont val="微软雅黑"/>
        <family val="2"/>
        <charset val="134"/>
      </rPr>
      <t>版权登记及介质成本</t>
    </r>
  </si>
  <si>
    <r>
      <rPr>
        <b/>
        <sz val="8"/>
        <color theme="1"/>
        <rFont val="微软雅黑"/>
        <family val="2"/>
        <charset val="134"/>
      </rPr>
      <t>其中视频增值成本</t>
    </r>
    <phoneticPr fontId="24" type="noConversion"/>
  </si>
  <si>
    <r>
      <rPr>
        <sz val="8"/>
        <color theme="1"/>
        <rFont val="微软雅黑"/>
        <family val="2"/>
        <charset val="134"/>
      </rPr>
      <t>收入分成</t>
    </r>
  </si>
  <si>
    <r>
      <rPr>
        <sz val="8"/>
        <color theme="1"/>
        <rFont val="微软雅黑"/>
        <family val="2"/>
        <charset val="134"/>
      </rPr>
      <t>内容及版权购买</t>
    </r>
  </si>
  <si>
    <r>
      <rPr>
        <sz val="8"/>
        <color theme="1"/>
        <rFont val="微软雅黑"/>
        <family val="2"/>
        <charset val="134"/>
      </rPr>
      <t>跟曹迪确认的采购计划</t>
    </r>
    <phoneticPr fontId="24" type="noConversion"/>
  </si>
  <si>
    <r>
      <rPr>
        <sz val="8"/>
        <color theme="1"/>
        <rFont val="微软雅黑"/>
        <family val="2"/>
        <charset val="134"/>
      </rPr>
      <t>合同金额</t>
    </r>
    <phoneticPr fontId="24" type="noConversion"/>
  </si>
  <si>
    <r>
      <rPr>
        <sz val="8"/>
        <color theme="1"/>
        <rFont val="微软雅黑"/>
        <family val="2"/>
        <charset val="134"/>
      </rPr>
      <t>人民币万元</t>
    </r>
    <phoneticPr fontId="24" type="noConversion"/>
  </si>
  <si>
    <t>工资福利</t>
  </si>
  <si>
    <t>研发费用</t>
  </si>
  <si>
    <t>其他费用</t>
  </si>
  <si>
    <t>费用合计</t>
  </si>
  <si>
    <t>净利</t>
  </si>
  <si>
    <t>电话费</t>
    <phoneticPr fontId="24" type="noConversion"/>
  </si>
  <si>
    <t>资产折旧</t>
    <phoneticPr fontId="24" type="noConversion"/>
  </si>
  <si>
    <t>房租物业</t>
    <phoneticPr fontId="24" type="noConversion"/>
  </si>
  <si>
    <t>培训费</t>
    <phoneticPr fontId="24" type="noConversion"/>
  </si>
  <si>
    <t>办公费等</t>
    <phoneticPr fontId="24" type="noConversion"/>
  </si>
  <si>
    <t>利润变动</t>
    <phoneticPr fontId="24" type="noConversion"/>
  </si>
  <si>
    <t>12表</t>
    <phoneticPr fontId="24" type="noConversion"/>
  </si>
  <si>
    <t>研发费用（付费电影）</t>
    <phoneticPr fontId="24" type="noConversion"/>
  </si>
  <si>
    <t>SP业务培训费</t>
    <phoneticPr fontId="24" type="noConversion"/>
  </si>
  <si>
    <t>新版利润</t>
    <phoneticPr fontId="24" type="noConversion"/>
  </si>
  <si>
    <t>包括：</t>
    <phoneticPr fontId="24" type="noConversion"/>
  </si>
  <si>
    <t>付费版权费用变动</t>
    <phoneticPr fontId="24" type="noConversion"/>
  </si>
  <si>
    <t>预估工资变动</t>
    <phoneticPr fontId="24" type="noConversion"/>
  </si>
  <si>
    <t>收入费用调整</t>
    <phoneticPr fontId="24" type="noConversion"/>
  </si>
  <si>
    <t>旧版利润</t>
    <phoneticPr fontId="24" type="noConversion"/>
  </si>
  <si>
    <t>HC</t>
    <phoneticPr fontId="24" type="noConversion"/>
  </si>
  <si>
    <t>盒子收入</t>
    <phoneticPr fontId="29" type="noConversion"/>
  </si>
  <si>
    <t>增值收入</t>
    <phoneticPr fontId="29" type="noConversion"/>
  </si>
  <si>
    <t>预计开拍时间</t>
    <phoneticPr fontId="24" type="noConversion"/>
  </si>
  <si>
    <t>投资成本</t>
    <phoneticPr fontId="29" type="noConversion"/>
  </si>
  <si>
    <t>投资成本</t>
    <phoneticPr fontId="109" type="noConversion"/>
  </si>
  <si>
    <t>版权分成</t>
    <phoneticPr fontId="24" type="noConversion"/>
  </si>
  <si>
    <t>c=b-a</t>
    <phoneticPr fontId="24" type="noConversion"/>
  </si>
  <si>
    <t>cost</t>
    <phoneticPr fontId="24" type="noConversion"/>
  </si>
  <si>
    <t>PD</t>
    <phoneticPr fontId="24" type="noConversion"/>
  </si>
  <si>
    <t>SM</t>
    <phoneticPr fontId="24" type="noConversion"/>
  </si>
  <si>
    <t>GA</t>
    <phoneticPr fontId="24" type="noConversion"/>
  </si>
  <si>
    <t>损益表</t>
    <phoneticPr fontId="24" type="noConversion"/>
  </si>
  <si>
    <t>check</t>
    <phoneticPr fontId="24" type="noConversion"/>
  </si>
  <si>
    <t>渠道代理商会议类</t>
    <phoneticPr fontId="29" type="noConversion"/>
  </si>
  <si>
    <t>VIP团</t>
    <phoneticPr fontId="24" type="noConversion"/>
  </si>
  <si>
    <t>5月</t>
    <phoneticPr fontId="24" type="noConversion"/>
  </si>
  <si>
    <t>6月</t>
    <phoneticPr fontId="24" type="noConversion"/>
  </si>
  <si>
    <t>集团费用分摊</t>
    <phoneticPr fontId="24" type="noConversion"/>
  </si>
  <si>
    <t>房租及集团费用分摊</t>
    <phoneticPr fontId="109" type="noConversion"/>
  </si>
  <si>
    <t>FOX改为电影网</t>
    <phoneticPr fontId="24" type="noConversion"/>
  </si>
  <si>
    <t>自制项目活动</t>
  </si>
  <si>
    <r>
      <t xml:space="preserve">&lt;1&gt; </t>
    </r>
    <r>
      <rPr>
        <b/>
        <sz val="10"/>
        <rFont val="宋体"/>
        <family val="3"/>
        <charset val="134"/>
      </rPr>
      <t>市场</t>
    </r>
    <r>
      <rPr>
        <b/>
        <sz val="10"/>
        <rFont val="Arial"/>
        <family val="2"/>
      </rPr>
      <t>&amp;</t>
    </r>
    <r>
      <rPr>
        <b/>
        <sz val="10"/>
        <rFont val="宋体"/>
        <family val="3"/>
        <charset val="134"/>
      </rPr>
      <t>公关</t>
    </r>
    <phoneticPr fontId="29" type="noConversion"/>
  </si>
  <si>
    <r>
      <t xml:space="preserve">  </t>
    </r>
    <r>
      <rPr>
        <sz val="10"/>
        <rFont val="宋体"/>
        <family val="3"/>
        <charset val="134"/>
      </rPr>
      <t>整体调整</t>
    </r>
    <phoneticPr fontId="24" type="noConversion"/>
  </si>
  <si>
    <t>待定</t>
    <phoneticPr fontId="24" type="noConversion"/>
  </si>
  <si>
    <t>IR产品成熟型背书（如完美风暴、focux）</t>
  </si>
  <si>
    <t>视频行业趋势探讨项目/会议相关</t>
  </si>
  <si>
    <t>OTT</t>
    <phoneticPr fontId="24" type="noConversion"/>
  </si>
  <si>
    <t>基础运营部</t>
  </si>
  <si>
    <t>游戏运营部</t>
  </si>
  <si>
    <t>威尼斯电影节</t>
  </si>
  <si>
    <t>调整</t>
    <phoneticPr fontId="29" type="noConversion"/>
  </si>
  <si>
    <t>USD'000</t>
    <phoneticPr fontId="29" type="noConversion"/>
  </si>
  <si>
    <t>小计</t>
  </si>
  <si>
    <r>
      <t>@5.24</t>
    </r>
    <r>
      <rPr>
        <b/>
        <sz val="10"/>
        <color theme="1"/>
        <rFont val="宋体"/>
        <family val="3"/>
        <charset val="134"/>
      </rPr>
      <t>版本</t>
    </r>
    <phoneticPr fontId="24" type="noConversion"/>
  </si>
  <si>
    <t>经常性损益</t>
    <phoneticPr fontId="109" type="noConversion"/>
  </si>
  <si>
    <t>总损益</t>
    <phoneticPr fontId="109" type="noConversion"/>
  </si>
  <si>
    <t>a</t>
    <phoneticPr fontId="109" type="noConversion"/>
  </si>
  <si>
    <t>前向净收入</t>
    <phoneticPr fontId="29" type="noConversion"/>
  </si>
  <si>
    <t>前向净收入</t>
    <phoneticPr fontId="109" type="noConversion"/>
  </si>
  <si>
    <t>实际</t>
    <phoneticPr fontId="24" type="noConversion"/>
  </si>
  <si>
    <t>预算</t>
    <phoneticPr fontId="109" type="noConversion"/>
  </si>
  <si>
    <t>经常性损益</t>
    <phoneticPr fontId="29" type="noConversion"/>
  </si>
  <si>
    <t>USD million</t>
  </si>
  <si>
    <t>投资收益</t>
    <phoneticPr fontId="29" type="noConversion"/>
  </si>
  <si>
    <t>总损益</t>
    <phoneticPr fontId="29" type="noConversion"/>
  </si>
  <si>
    <t>2015</t>
    <phoneticPr fontId="24" type="noConversion"/>
  </si>
  <si>
    <t>波动</t>
    <phoneticPr fontId="24" type="noConversion"/>
  </si>
  <si>
    <t>2015 VS 2014</t>
    <phoneticPr fontId="24" type="noConversion"/>
  </si>
  <si>
    <t>销售成本</t>
    <phoneticPr fontId="29" type="noConversion"/>
  </si>
  <si>
    <t>运营商分成</t>
    <phoneticPr fontId="29" type="noConversion"/>
  </si>
  <si>
    <t>挑战者联盟</t>
    <phoneticPr fontId="24" type="noConversion"/>
  </si>
  <si>
    <t>渠道分成</t>
  </si>
  <si>
    <t>渠道分成</t>
    <phoneticPr fontId="109" type="noConversion"/>
  </si>
  <si>
    <r>
      <t>7</t>
    </r>
    <r>
      <rPr>
        <b/>
        <sz val="10"/>
        <color theme="1"/>
        <rFont val="宋体"/>
        <family val="3"/>
        <charset val="134"/>
      </rPr>
      <t>月</t>
    </r>
    <phoneticPr fontId="24" type="noConversion"/>
  </si>
  <si>
    <r>
      <t>8</t>
    </r>
    <r>
      <rPr>
        <b/>
        <sz val="10"/>
        <color theme="1"/>
        <rFont val="宋体"/>
        <family val="3"/>
        <charset val="134"/>
      </rPr>
      <t>月</t>
    </r>
    <phoneticPr fontId="24" type="noConversion"/>
  </si>
  <si>
    <r>
      <t>9</t>
    </r>
    <r>
      <rPr>
        <b/>
        <sz val="10"/>
        <color theme="1"/>
        <rFont val="宋体"/>
        <family val="3"/>
        <charset val="134"/>
      </rPr>
      <t>月</t>
    </r>
    <phoneticPr fontId="24" type="noConversion"/>
  </si>
  <si>
    <t>投资收入</t>
    <phoneticPr fontId="29" type="noConversion"/>
  </si>
  <si>
    <t>投资成本</t>
    <phoneticPr fontId="29" type="noConversion"/>
  </si>
  <si>
    <t>总净利润</t>
    <phoneticPr fontId="24" type="noConversion"/>
  </si>
  <si>
    <t>经营性净利润</t>
    <phoneticPr fontId="24" type="noConversion"/>
  </si>
  <si>
    <t>Investment gain or loss</t>
    <phoneticPr fontId="24" type="noConversion"/>
  </si>
  <si>
    <t>Recurrent profit</t>
    <phoneticPr fontId="24" type="noConversion"/>
  </si>
  <si>
    <t xml:space="preserve"> Net Profit</t>
    <phoneticPr fontId="24" type="noConversion"/>
  </si>
  <si>
    <t>CHECK</t>
    <phoneticPr fontId="24" type="noConversion"/>
  </si>
  <si>
    <r>
      <rPr>
        <sz val="10"/>
        <rFont val="宋体"/>
        <family val="3"/>
        <charset val="134"/>
      </rPr>
      <t>互动（华扬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好耶，电众）</t>
    </r>
    <phoneticPr fontId="24" type="noConversion"/>
  </si>
  <si>
    <t>直播收入</t>
    <phoneticPr fontId="29" type="noConversion"/>
  </si>
  <si>
    <t>付费分成</t>
    <phoneticPr fontId="29" type="noConversion"/>
  </si>
  <si>
    <t>付费分成</t>
    <phoneticPr fontId="24" type="noConversion"/>
  </si>
  <si>
    <t>付费分成</t>
    <phoneticPr fontId="109" type="noConversion"/>
  </si>
  <si>
    <t>check</t>
    <phoneticPr fontId="24" type="noConversion"/>
  </si>
  <si>
    <t>制片人活动</t>
    <phoneticPr fontId="24" type="noConversion"/>
  </si>
  <si>
    <r>
      <rPr>
        <sz val="10"/>
        <rFont val="宋体"/>
        <family val="3"/>
        <charset val="134"/>
      </rPr>
      <t>以前</t>
    </r>
    <r>
      <rPr>
        <sz val="10"/>
        <rFont val="Arial"/>
        <family val="2"/>
      </rPr>
      <t>PR</t>
    </r>
    <r>
      <rPr>
        <sz val="10"/>
        <rFont val="宋体"/>
        <family val="3"/>
        <charset val="134"/>
      </rPr>
      <t>单调整</t>
    </r>
    <phoneticPr fontId="24" type="noConversion"/>
  </si>
  <si>
    <t>大鹏工作室分成</t>
    <phoneticPr fontId="24" type="noConversion"/>
  </si>
  <si>
    <t>损益表-Q4</t>
    <phoneticPr fontId="24" type="noConversion"/>
  </si>
  <si>
    <t>付费</t>
    <phoneticPr fontId="24" type="noConversion"/>
  </si>
  <si>
    <t xml:space="preserve"> 特殊项目公关</t>
    <phoneticPr fontId="24" type="noConversion"/>
  </si>
  <si>
    <t xml:space="preserve">  其他</t>
    <phoneticPr fontId="24" type="noConversion"/>
  </si>
  <si>
    <t>媒介360</t>
    <phoneticPr fontId="24" type="noConversion"/>
  </si>
  <si>
    <t>Ad 同源机房/IES/Panel/广告测试/DMP测试</t>
    <phoneticPr fontId="24" type="noConversion"/>
  </si>
  <si>
    <t>10月</t>
    <phoneticPr fontId="24" type="noConversion"/>
  </si>
  <si>
    <t>11月</t>
  </si>
  <si>
    <t>12月</t>
  </si>
  <si>
    <t xml:space="preserve"> 会费等固定费用</t>
    <phoneticPr fontId="24" type="noConversion"/>
  </si>
  <si>
    <t>第三届中国网络视听大会（成都）</t>
    <phoneticPr fontId="24" type="noConversion"/>
  </si>
  <si>
    <t>广告</t>
    <phoneticPr fontId="24" type="noConversion"/>
  </si>
  <si>
    <t>（传统+PGC）</t>
    <phoneticPr fontId="24" type="noConversion"/>
  </si>
  <si>
    <t>非广告</t>
    <phoneticPr fontId="24" type="noConversion"/>
  </si>
  <si>
    <t>check</t>
    <phoneticPr fontId="24" type="noConversion"/>
  </si>
  <si>
    <t>（付费+其他，包括分销）</t>
    <phoneticPr fontId="24" type="noConversion"/>
  </si>
  <si>
    <t>2016年预算数据汇总</t>
    <phoneticPr fontId="29" type="noConversion"/>
  </si>
  <si>
    <t>2016 Q1</t>
  </si>
  <si>
    <t>2016 Q1</t>
    <phoneticPr fontId="29" type="noConversion"/>
  </si>
  <si>
    <t>2016 Q2</t>
  </si>
  <si>
    <t>2016 Q3</t>
  </si>
  <si>
    <t>2016 Q4</t>
  </si>
  <si>
    <t>Y2016预算</t>
  </si>
  <si>
    <t>PGC</t>
    <phoneticPr fontId="109" type="noConversion"/>
  </si>
  <si>
    <t>Q1  16</t>
  </si>
  <si>
    <t>Q1  16</t>
    <phoneticPr fontId="24" type="noConversion"/>
  </si>
  <si>
    <t>Q2  16</t>
  </si>
  <si>
    <t>Q3  16</t>
  </si>
  <si>
    <t>Q4  16</t>
  </si>
  <si>
    <t>Total  16</t>
  </si>
  <si>
    <t>2016 Q2</t>
    <phoneticPr fontId="29" type="noConversion"/>
  </si>
  <si>
    <t>幻城</t>
  </si>
  <si>
    <t>如果可以这样爱</t>
  </si>
  <si>
    <t>柠檬初上</t>
  </si>
  <si>
    <t>欢乐颂</t>
  </si>
  <si>
    <t>放弃我，抓紧我</t>
  </si>
  <si>
    <t>无独有偶</t>
  </si>
  <si>
    <t>2016 合计</t>
  </si>
  <si>
    <t>待定</t>
    <phoneticPr fontId="24" type="noConversion"/>
  </si>
  <si>
    <t>Y2016</t>
  </si>
  <si>
    <t>待定Q1</t>
    <phoneticPr fontId="24" type="noConversion"/>
  </si>
  <si>
    <t>待定Q2</t>
  </si>
  <si>
    <t>待定Q3</t>
  </si>
  <si>
    <t>待定Q4</t>
  </si>
  <si>
    <t>2016预算</t>
  </si>
  <si>
    <t>调整/税金</t>
    <phoneticPr fontId="24" type="noConversion"/>
  </si>
  <si>
    <t>2016年人员结构规划及人员支出预算</t>
  </si>
  <si>
    <t>2016</t>
  </si>
  <si>
    <t>Forcast</t>
    <phoneticPr fontId="24" type="noConversion"/>
  </si>
  <si>
    <t>2016 Total</t>
  </si>
  <si>
    <t>Total</t>
    <phoneticPr fontId="24" type="noConversion"/>
  </si>
  <si>
    <t>了不起的挑战</t>
    <phoneticPr fontId="24" type="noConversion"/>
  </si>
  <si>
    <t>女神新衣等5档置换节目</t>
    <phoneticPr fontId="24" type="noConversion"/>
  </si>
  <si>
    <t>笑傲江湖</t>
  </si>
  <si>
    <t>中韩梦之队</t>
  </si>
  <si>
    <t>续签《舌尖上的中国》第一季+第二季</t>
  </si>
  <si>
    <t>税金</t>
    <phoneticPr fontId="24" type="noConversion"/>
  </si>
  <si>
    <r>
      <rPr>
        <u/>
        <sz val="10"/>
        <color theme="10"/>
        <rFont val="宋体"/>
        <family val="3"/>
        <charset val="134"/>
      </rPr>
      <t>全年预算报</t>
    </r>
    <r>
      <rPr>
        <u/>
        <sz val="10"/>
        <color theme="10"/>
        <rFont val="Tahoma"/>
        <family val="2"/>
      </rPr>
      <t>Charles@15.9.29</t>
    </r>
    <phoneticPr fontId="24" type="noConversion"/>
  </si>
  <si>
    <t>国产剧-片库</t>
    <phoneticPr fontId="24" type="noConversion"/>
  </si>
  <si>
    <t>合同</t>
    <phoneticPr fontId="24" type="noConversion"/>
  </si>
  <si>
    <t>16年上线合同损益</t>
    <phoneticPr fontId="24" type="noConversion"/>
  </si>
  <si>
    <t>Q1</t>
    <phoneticPr fontId="109" type="noConversion"/>
  </si>
  <si>
    <t>Q2</t>
    <phoneticPr fontId="109" type="noConversion"/>
  </si>
  <si>
    <t>Q3</t>
    <phoneticPr fontId="109" type="noConversion"/>
  </si>
  <si>
    <t>Q4</t>
    <phoneticPr fontId="109" type="noConversion"/>
  </si>
  <si>
    <t>Total</t>
    <phoneticPr fontId="109" type="noConversion"/>
  </si>
  <si>
    <r>
      <t>15</t>
    </r>
    <r>
      <rPr>
        <sz val="10"/>
        <color theme="1"/>
        <rFont val="宋体"/>
        <family val="3"/>
        <charset val="134"/>
      </rPr>
      <t>年</t>
    </r>
    <phoneticPr fontId="24" type="noConversion"/>
  </si>
  <si>
    <r>
      <t>独家国剧(6</t>
    </r>
    <r>
      <rPr>
        <sz val="10"/>
        <color theme="1"/>
        <rFont val="宋体"/>
        <family val="2"/>
        <charset val="134"/>
      </rPr>
      <t>部)</t>
    </r>
    <phoneticPr fontId="109" type="noConversion"/>
  </si>
  <si>
    <t>-Q1</t>
    <phoneticPr fontId="109" type="noConversion"/>
  </si>
  <si>
    <t>-Q2</t>
    <phoneticPr fontId="109" type="noConversion"/>
  </si>
  <si>
    <t>-Q3</t>
    <phoneticPr fontId="109" type="noConversion"/>
  </si>
  <si>
    <t>-Q4</t>
    <phoneticPr fontId="109" type="noConversion"/>
  </si>
  <si>
    <r>
      <rPr>
        <sz val="10"/>
        <color theme="1"/>
        <rFont val="宋体"/>
        <family val="2"/>
        <charset val="134"/>
      </rPr>
      <t>非独家国剧</t>
    </r>
    <phoneticPr fontId="109" type="noConversion"/>
  </si>
  <si>
    <t>-Q2</t>
  </si>
  <si>
    <t>-Q3</t>
  </si>
  <si>
    <t>-Q4</t>
  </si>
  <si>
    <r>
      <rPr>
        <sz val="10"/>
        <color theme="1"/>
        <rFont val="宋体"/>
        <family val="2"/>
        <charset val="134"/>
      </rPr>
      <t>片库</t>
    </r>
    <phoneticPr fontId="109" type="noConversion"/>
  </si>
  <si>
    <r>
      <rPr>
        <sz val="10"/>
        <color theme="1"/>
        <rFont val="宋体"/>
        <family val="2"/>
        <charset val="134"/>
      </rPr>
      <t>美剧</t>
    </r>
    <phoneticPr fontId="109" type="noConversion"/>
  </si>
  <si>
    <r>
      <rPr>
        <sz val="10"/>
        <color theme="1"/>
        <rFont val="宋体"/>
        <family val="2"/>
        <charset val="134"/>
      </rPr>
      <t>韩剧</t>
    </r>
    <phoneticPr fontId="109" type="noConversion"/>
  </si>
  <si>
    <r>
      <rPr>
        <sz val="10"/>
        <color theme="1"/>
        <rFont val="宋体"/>
        <family val="2"/>
        <charset val="134"/>
      </rPr>
      <t>动漫</t>
    </r>
    <phoneticPr fontId="109" type="noConversion"/>
  </si>
  <si>
    <r>
      <rPr>
        <sz val="10"/>
        <color theme="1"/>
        <rFont val="宋体"/>
        <family val="2"/>
        <charset val="134"/>
      </rPr>
      <t>综艺</t>
    </r>
    <phoneticPr fontId="109" type="noConversion"/>
  </si>
  <si>
    <t>自制/定制</t>
    <phoneticPr fontId="109" type="noConversion"/>
  </si>
  <si>
    <r>
      <rPr>
        <sz val="10"/>
        <color theme="1"/>
        <rFont val="宋体"/>
        <family val="2"/>
        <charset val="134"/>
      </rPr>
      <t>付费</t>
    </r>
    <phoneticPr fontId="109" type="noConversion"/>
  </si>
  <si>
    <r>
      <t>Total-RMB</t>
    </r>
    <r>
      <rPr>
        <sz val="10"/>
        <color theme="1"/>
        <rFont val="宋体"/>
        <family val="2"/>
        <charset val="134"/>
      </rPr>
      <t>万</t>
    </r>
    <phoneticPr fontId="109" type="noConversion"/>
  </si>
  <si>
    <t>Total-USD'000</t>
    <phoneticPr fontId="109" type="noConversion"/>
  </si>
  <si>
    <t>2016年预算简表</t>
    <phoneticPr fontId="24" type="noConversion"/>
  </si>
  <si>
    <t>品牌设计&amp;礼品定制</t>
  </si>
  <si>
    <t>品牌推广服务</t>
  </si>
  <si>
    <t>品牌礼品制作</t>
  </si>
  <si>
    <t>户外</t>
  </si>
  <si>
    <t>广播</t>
  </si>
  <si>
    <t>线上效果广告(App/DGT/Google/Baidu)</t>
  </si>
  <si>
    <t>活动传播</t>
  </si>
  <si>
    <t>发稿宣推</t>
  </si>
  <si>
    <t>创意策划</t>
  </si>
  <si>
    <t>品牌活动</t>
  </si>
  <si>
    <t>营销活动</t>
  </si>
  <si>
    <t>56网品牌活动（Q2微电影高校活动、Q3出品人大会、不定期的线下出品人沙龙等）</t>
  </si>
  <si>
    <t>内容推介会（Q2.暑期档，北京or上海）</t>
  </si>
  <si>
    <t>营销推介会（Q4.北上广，预计3场）</t>
  </si>
  <si>
    <t>电影类活动（人文影展：每月1场）</t>
  </si>
  <si>
    <t>动漫版权活动（杭州4月国漫、上海7月CCG动漫展、其他小型动漫展位、其他发布会or行业交流活动）</t>
  </si>
  <si>
    <t>自制喜剧项目（What IF、周六夜现场、Q2.大咖秀、Q4.极品女士5）</t>
  </si>
  <si>
    <t>海外定制韩剧（Q1/Q4.评价女王1-2、Q2.花样排球、Q3高品格单恋2）</t>
  </si>
  <si>
    <t>按市场部张竞上报的计划修改</t>
    <phoneticPr fontId="24" type="noConversion"/>
  </si>
  <si>
    <t>BNT NEWS</t>
  </si>
  <si>
    <t>东星 台湾记者站/上海记者站（2014.4.16-2015.4.15）
（2013.04.16-2014.04.15）
增加3%</t>
  </si>
  <si>
    <t>韩国记者站（新增）</t>
  </si>
  <si>
    <t>好莱坞记者站</t>
  </si>
  <si>
    <t>频道视频</t>
    <phoneticPr fontId="29" type="noConversion"/>
  </si>
  <si>
    <t>釜山电影节</t>
  </si>
  <si>
    <t>东京电影节</t>
  </si>
  <si>
    <t>艾美奖</t>
  </si>
  <si>
    <t>台湾金马奖</t>
  </si>
  <si>
    <t>金像奖</t>
  </si>
  <si>
    <t>动漫展</t>
  </si>
  <si>
    <t>年度大型策（新增）</t>
  </si>
  <si>
    <t>一周娱乐圈</t>
  </si>
  <si>
    <t>市场公关</t>
    <phoneticPr fontId="24" type="noConversion"/>
  </si>
  <si>
    <t>内容运营</t>
    <phoneticPr fontId="24" type="noConversion"/>
  </si>
  <si>
    <t>按内容部韩丽妍上报的计划修改</t>
    <phoneticPr fontId="24" type="noConversion"/>
  </si>
  <si>
    <t>直播成本</t>
    <phoneticPr fontId="24" type="noConversion"/>
  </si>
  <si>
    <t>舔屏嘿嘿嘿</t>
  </si>
  <si>
    <t>其他</t>
    <phoneticPr fontId="24" type="noConversion"/>
  </si>
  <si>
    <t>&lt;5&gt; 模式及IP</t>
    <phoneticPr fontId="24" type="noConversion"/>
  </si>
  <si>
    <t>What If 模式</t>
  </si>
  <si>
    <t>极速前进</t>
    <phoneticPr fontId="24" type="noConversion"/>
  </si>
  <si>
    <t>《女王乔安》网络剧改编权</t>
  </si>
  <si>
    <t>新上映电影独家纪录片启动仪式、人文影展</t>
    <phoneticPr fontId="24" type="noConversion"/>
  </si>
  <si>
    <t>自制编播节目</t>
    <phoneticPr fontId="29" type="noConversion"/>
  </si>
  <si>
    <t>集团分摊费用</t>
    <phoneticPr fontId="24" type="noConversion"/>
  </si>
  <si>
    <t>集团分摊费用按李蕴荟数据修改</t>
    <phoneticPr fontId="24" type="noConversion"/>
  </si>
  <si>
    <t>香港记者站（厚德创造）</t>
    <phoneticPr fontId="24" type="noConversion"/>
  </si>
  <si>
    <t>综艺饭</t>
    <phoneticPr fontId="24" type="noConversion"/>
  </si>
  <si>
    <t>尚流社会</t>
    <phoneticPr fontId="24" type="noConversion"/>
  </si>
  <si>
    <t>一周电视剧点评（新增）</t>
    <phoneticPr fontId="24" type="noConversion"/>
  </si>
  <si>
    <t>约会次元咖（新增）</t>
    <phoneticPr fontId="24" type="noConversion"/>
  </si>
  <si>
    <t>韩娱播报</t>
    <phoneticPr fontId="24" type="noConversion"/>
  </si>
  <si>
    <t>全星网图文</t>
    <phoneticPr fontId="24" type="noConversion"/>
  </si>
  <si>
    <t>东星年度图文视频</t>
    <phoneticPr fontId="24" type="noConversion"/>
  </si>
  <si>
    <t>对口型大作战</t>
    <phoneticPr fontId="24" type="noConversion"/>
  </si>
  <si>
    <t>那时年少小说改编权</t>
  </si>
  <si>
    <t>周六夜现场模式</t>
    <phoneticPr fontId="24" type="noConversion"/>
  </si>
  <si>
    <t>拜见女皇陛下模式</t>
    <phoneticPr fontId="24" type="noConversion"/>
  </si>
  <si>
    <t>幸存者模式</t>
    <phoneticPr fontId="24" type="noConversion"/>
  </si>
  <si>
    <t>对口型大作战模式</t>
    <phoneticPr fontId="24" type="noConversion"/>
  </si>
  <si>
    <t>对口型大作战宣发</t>
    <phoneticPr fontId="24" type="noConversion"/>
  </si>
  <si>
    <r>
      <t>WAKOO!</t>
    </r>
    <r>
      <rPr>
        <sz val="10"/>
        <rFont val="宋体"/>
        <family val="3"/>
        <charset val="134"/>
      </rPr>
      <t>娱小姐</t>
    </r>
  </si>
  <si>
    <r>
      <t>CRM</t>
    </r>
    <r>
      <rPr>
        <b/>
        <sz val="10"/>
        <rFont val="宋体"/>
        <family val="3"/>
        <charset val="134"/>
      </rPr>
      <t>客户关系维护</t>
    </r>
    <phoneticPr fontId="29" type="noConversion"/>
  </si>
  <si>
    <t>销售活动费用按李颖数据修改</t>
    <phoneticPr fontId="24" type="noConversion"/>
  </si>
  <si>
    <r>
      <t>Q1</t>
    </r>
    <r>
      <rPr>
        <u/>
        <sz val="10"/>
        <color theme="10"/>
        <rFont val="宋体"/>
        <family val="3"/>
        <charset val="134"/>
      </rPr>
      <t>预测报集团</t>
    </r>
    <r>
      <rPr>
        <u/>
        <sz val="10"/>
        <color theme="10"/>
        <rFont val="Tahoma"/>
        <family val="2"/>
      </rPr>
      <t>@15.12.28</t>
    </r>
    <r>
      <rPr>
        <u/>
        <sz val="10"/>
        <color theme="10"/>
        <rFont val="宋体"/>
        <family val="3"/>
        <charset val="134"/>
      </rPr>
      <t>（</t>
    </r>
    <r>
      <rPr>
        <u/>
        <sz val="10"/>
        <color theme="10"/>
        <rFont val="Tahoma"/>
        <family val="2"/>
      </rPr>
      <t>2016Q1 Forcast V1</t>
    </r>
    <r>
      <rPr>
        <u/>
        <sz val="10"/>
        <color theme="10"/>
        <rFont val="宋体"/>
        <family val="3"/>
        <charset val="134"/>
      </rPr>
      <t>）</t>
    </r>
    <phoneticPr fontId="24" type="noConversion"/>
  </si>
  <si>
    <t>2015 Q4</t>
    <phoneticPr fontId="24" type="noConversion"/>
  </si>
  <si>
    <t>fluc.</t>
    <phoneticPr fontId="24" type="noConversion"/>
  </si>
  <si>
    <r>
      <t>Q1</t>
    </r>
    <r>
      <rPr>
        <u/>
        <sz val="10"/>
        <color theme="10"/>
        <rFont val="宋体"/>
        <family val="3"/>
        <charset val="134"/>
      </rPr>
      <t>预测报集团</t>
    </r>
    <r>
      <rPr>
        <u/>
        <sz val="10"/>
        <color theme="10"/>
        <rFont val="Tahoma"/>
        <family val="2"/>
      </rPr>
      <t>@16.1.13</t>
    </r>
    <r>
      <rPr>
        <u/>
        <sz val="10"/>
        <color theme="10"/>
        <rFont val="宋体"/>
        <family val="3"/>
        <charset val="134"/>
      </rPr>
      <t>（</t>
    </r>
    <r>
      <rPr>
        <u/>
        <sz val="10"/>
        <color theme="10"/>
        <rFont val="Tahoma"/>
        <family val="2"/>
      </rPr>
      <t>2016Q1 Forcast V2</t>
    </r>
    <r>
      <rPr>
        <u/>
        <sz val="10"/>
        <color theme="10"/>
        <rFont val="宋体"/>
        <family val="3"/>
        <charset val="134"/>
      </rPr>
      <t>）</t>
    </r>
    <phoneticPr fontId="24" type="noConversion"/>
  </si>
  <si>
    <t>增值+游戏</t>
    <phoneticPr fontId="24" type="noConversion"/>
  </si>
  <si>
    <t>直播</t>
    <phoneticPr fontId="24" type="noConversion"/>
  </si>
  <si>
    <t>分销+ITV等</t>
    <phoneticPr fontId="24" type="noConversion"/>
  </si>
  <si>
    <t>check</t>
    <phoneticPr fontId="24" type="noConversion"/>
  </si>
  <si>
    <t>传统</t>
    <phoneticPr fontId="29" type="noConversion"/>
  </si>
  <si>
    <t>PGC</t>
    <phoneticPr fontId="29" type="noConversion"/>
  </si>
  <si>
    <t>付费</t>
    <phoneticPr fontId="29" type="noConversion"/>
  </si>
  <si>
    <t>增值/OTT/游戏</t>
  </si>
  <si>
    <t>直播成本</t>
    <phoneticPr fontId="29" type="noConversion"/>
  </si>
  <si>
    <t>预算</t>
  </si>
  <si>
    <t>直播成本</t>
    <phoneticPr fontId="109" type="noConversion"/>
  </si>
  <si>
    <t>&lt;煎饼侠&gt;分销收入</t>
    <phoneticPr fontId="29" type="noConversion"/>
  </si>
  <si>
    <t>美剧减值</t>
  </si>
  <si>
    <t xml:space="preserve">      &lt;煎饼侠&gt;分销收入、&lt;煎饼侠&gt;投资收益、美剧减值。</t>
    <phoneticPr fontId="109" type="noConversion"/>
  </si>
  <si>
    <t>直播成本</t>
    <phoneticPr fontId="109" type="noConversion"/>
  </si>
  <si>
    <t>&lt;煎饼侠&gt;分销收入</t>
    <phoneticPr fontId="29" type="noConversion"/>
  </si>
  <si>
    <t>投资收益</t>
    <phoneticPr fontId="109" type="noConversion"/>
  </si>
  <si>
    <t>智联招聘</t>
  </si>
  <si>
    <t>前程无忧</t>
  </si>
  <si>
    <t>天津泰达人才网</t>
  </si>
  <si>
    <t>特殊渠道</t>
    <phoneticPr fontId="24" type="noConversion"/>
  </si>
  <si>
    <t>内部推荐奖励</t>
  </si>
  <si>
    <t>网络渠道-拉勾网</t>
  </si>
  <si>
    <t>网络渠道-猎聘网</t>
  </si>
  <si>
    <t>其他招聘渠道</t>
    <rPh sb="0" eb="1">
      <t>qi't</t>
    </rPh>
    <rPh sb="2" eb="3">
      <t>zhao'pin</t>
    </rPh>
    <rPh sb="4" eb="5">
      <t>qu'dao</t>
    </rPh>
    <phoneticPr fontId="5" type="noConversion"/>
  </si>
  <si>
    <t>Fesco on site</t>
  </si>
  <si>
    <t>招聘广告</t>
    <phoneticPr fontId="24" type="noConversion"/>
  </si>
  <si>
    <t>项目</t>
    <phoneticPr fontId="24" type="noConversion"/>
  </si>
  <si>
    <t>竞争对手组织结构</t>
  </si>
  <si>
    <t>新员工培训</t>
    <phoneticPr fontId="24" type="noConversion"/>
  </si>
  <si>
    <t>职业培训</t>
    <phoneticPr fontId="24" type="noConversion"/>
  </si>
  <si>
    <t>营销培训项目</t>
    <phoneticPr fontId="24" type="noConversion"/>
  </si>
  <si>
    <t>产品技术训练营项目</t>
    <phoneticPr fontId="24" type="noConversion"/>
  </si>
  <si>
    <t>管理类培训项目</t>
    <phoneticPr fontId="24" type="noConversion"/>
  </si>
  <si>
    <t>专业培训</t>
    <phoneticPr fontId="24" type="noConversion"/>
  </si>
  <si>
    <t>培训</t>
    <phoneticPr fontId="24" type="noConversion"/>
  </si>
  <si>
    <t>薪酬福利</t>
  </si>
  <si>
    <t>残疾人保障金</t>
  </si>
  <si>
    <t>团队建设</t>
  </si>
  <si>
    <t>ER预算</t>
    <phoneticPr fontId="24" type="noConversion"/>
  </si>
  <si>
    <t>管理系统维护费</t>
    <phoneticPr fontId="24" type="noConversion"/>
  </si>
  <si>
    <t>Q1</t>
    <phoneticPr fontId="24" type="noConversion"/>
  </si>
  <si>
    <t>Q2</t>
    <phoneticPr fontId="24" type="noConversion"/>
  </si>
  <si>
    <t>Q3</t>
    <phoneticPr fontId="24" type="noConversion"/>
  </si>
  <si>
    <t>Adtual</t>
  </si>
  <si>
    <t>Q4</t>
    <phoneticPr fontId="24" type="noConversion"/>
  </si>
  <si>
    <t>收入</t>
    <phoneticPr fontId="24" type="noConversion"/>
  </si>
  <si>
    <t>成本</t>
    <phoneticPr fontId="24" type="noConversion"/>
  </si>
  <si>
    <t>挑战者联盟</t>
  </si>
  <si>
    <t>花样男神</t>
  </si>
  <si>
    <t>SMG常规节目包</t>
    <phoneticPr fontId="24" type="noConversion"/>
  </si>
  <si>
    <t>花样姐姐第二季</t>
  </si>
  <si>
    <t>江苏卫视四档常规节目包(非诚勿扰,一站到底,芝麻开门,世界青年说)</t>
    <phoneticPr fontId="24" type="noConversion"/>
  </si>
  <si>
    <t>四大名助</t>
    <phoneticPr fontId="24" type="noConversion"/>
  </si>
  <si>
    <t>一路上有你</t>
  </si>
  <si>
    <t>音乐大师课</t>
  </si>
  <si>
    <t>天津卫视</t>
    <phoneticPr fontId="24" type="noConversion"/>
  </si>
  <si>
    <t>check</t>
    <phoneticPr fontId="29" type="noConversion"/>
  </si>
  <si>
    <t>2016年SBS颁奖圣诞</t>
  </si>
  <si>
    <t>产品用研、培训、外出参加活动</t>
  </si>
  <si>
    <t>KIS外包</t>
  </si>
  <si>
    <t>外包及字幕介质片源</t>
  </si>
  <si>
    <t>测试组-人员外包</t>
  </si>
  <si>
    <t>测试外包服务费</t>
  </si>
  <si>
    <t>小计</t>
    <phoneticPr fontId="24" type="noConversion"/>
  </si>
  <si>
    <t>Committed</t>
    <phoneticPr fontId="24" type="noConversion"/>
  </si>
  <si>
    <t>Uncommitted</t>
    <phoneticPr fontId="24" type="noConversion"/>
  </si>
  <si>
    <t>注：此表中将非常规事项单独列示（与损益表口径不同），15年包括：</t>
    <phoneticPr fontId="109" type="noConversion"/>
  </si>
  <si>
    <t>56自制</t>
    <phoneticPr fontId="24" type="noConversion"/>
  </si>
  <si>
    <t>移动端SDK</t>
    <phoneticPr fontId="24" type="noConversion"/>
  </si>
  <si>
    <t>PRC 1月损益</t>
    <phoneticPr fontId="29" type="noConversion"/>
  </si>
  <si>
    <t>日常Events</t>
    <phoneticPr fontId="24" type="noConversion"/>
  </si>
  <si>
    <t>定制周播国剧（每Q2部，Q1.《他来了，请闭眼》庆功；Q2.我的贴身校花；示铃录、亲爱的公主病、法医秦明、执念师2、无心法师2、他来了2）</t>
    <phoneticPr fontId="24" type="noConversion"/>
  </si>
  <si>
    <t>综艺项目落地活动（Q1.对口型大作战, Q3.极速前进，其他Q综艺）</t>
    <phoneticPr fontId="24" type="noConversion"/>
  </si>
  <si>
    <t>&lt;3&gt; 艺人中心</t>
    <phoneticPr fontId="29" type="noConversion"/>
  </si>
  <si>
    <t>妆化/宣传费</t>
    <phoneticPr fontId="24" type="noConversion"/>
  </si>
  <si>
    <t>2016年自制节目宣传推广费</t>
    <phoneticPr fontId="24" type="noConversion"/>
  </si>
  <si>
    <t>蒙面大咖</t>
    <phoneticPr fontId="24" type="noConversion"/>
  </si>
  <si>
    <t>搜狐视频电视剧每周点评</t>
  </si>
  <si>
    <t>约会次元咖</t>
  </si>
  <si>
    <t>美联社视频（2014.1.1-2014.12.31）</t>
    <phoneticPr fontId="24" type="noConversion"/>
  </si>
  <si>
    <t>RPO</t>
    <phoneticPr fontId="24" type="noConversion"/>
  </si>
  <si>
    <t>猎头费用（含PRO猎头）</t>
    <phoneticPr fontId="24" type="noConversion"/>
  </si>
  <si>
    <t>财务部门</t>
    <phoneticPr fontId="24" type="noConversion"/>
  </si>
  <si>
    <t>东方卫视猴年春节档</t>
    <phoneticPr fontId="24" type="noConversion"/>
  </si>
  <si>
    <t>辽宁卫视节目包</t>
    <phoneticPr fontId="24" type="noConversion"/>
  </si>
  <si>
    <t>辽宁春节晚会</t>
    <phoneticPr fontId="24" type="noConversion"/>
  </si>
  <si>
    <t>非常静距离</t>
    <phoneticPr fontId="24" type="noConversion"/>
  </si>
  <si>
    <t>猎天狼</t>
    <phoneticPr fontId="24" type="noConversion"/>
  </si>
  <si>
    <t>热血</t>
    <phoneticPr fontId="24" type="noConversion"/>
  </si>
  <si>
    <t>龙门镖局</t>
    <phoneticPr fontId="24" type="noConversion"/>
  </si>
  <si>
    <t>待定</t>
    <phoneticPr fontId="24" type="noConversion"/>
  </si>
  <si>
    <t>换剧影响</t>
    <phoneticPr fontId="24" type="noConversion"/>
  </si>
  <si>
    <t>非独家</t>
    <phoneticPr fontId="24" type="noConversion"/>
  </si>
  <si>
    <t>我是特种兵4</t>
    <phoneticPr fontId="24" type="noConversion"/>
  </si>
  <si>
    <r>
      <rPr>
        <sz val="10"/>
        <rFont val="宋体"/>
        <family val="3"/>
        <charset val="134"/>
      </rPr>
      <t>非独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（已取消）</t>
    </r>
    <phoneticPr fontId="24" type="noConversion"/>
  </si>
  <si>
    <r>
      <rPr>
        <sz val="10"/>
        <rFont val="宋体"/>
        <family val="3"/>
        <charset val="134"/>
      </rPr>
      <t>非独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（已取消）</t>
    </r>
    <phoneticPr fontId="24" type="noConversion"/>
  </si>
  <si>
    <t>国剧片库</t>
    <phoneticPr fontId="24" type="noConversion"/>
  </si>
  <si>
    <t>&lt;3&gt; 美剧</t>
    <phoneticPr fontId="24" type="noConversion"/>
  </si>
  <si>
    <t>2015年递延</t>
    <phoneticPr fontId="24" type="noConversion"/>
  </si>
  <si>
    <t>Warner</t>
    <phoneticPr fontId="24" type="noConversion"/>
  </si>
  <si>
    <t>新剧采购</t>
    <phoneticPr fontId="24" type="noConversion"/>
  </si>
  <si>
    <t>老剧续约</t>
    <phoneticPr fontId="24" type="noConversion"/>
  </si>
  <si>
    <t>Sony</t>
    <phoneticPr fontId="24" type="noConversion"/>
  </si>
  <si>
    <t>新剧采购</t>
    <phoneticPr fontId="24" type="noConversion"/>
  </si>
  <si>
    <t>老剧续约</t>
    <phoneticPr fontId="24" type="noConversion"/>
  </si>
  <si>
    <t>Fox</t>
    <phoneticPr fontId="24" type="noConversion"/>
  </si>
  <si>
    <t>新剧采购</t>
    <phoneticPr fontId="24" type="noConversion"/>
  </si>
  <si>
    <t>老剧续约</t>
    <phoneticPr fontId="24" type="noConversion"/>
  </si>
  <si>
    <t>其他</t>
    <phoneticPr fontId="24" type="noConversion"/>
  </si>
  <si>
    <t>&lt;4&gt; 韩剧</t>
    <phoneticPr fontId="24" type="noConversion"/>
  </si>
  <si>
    <r>
      <t>2015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Q3</t>
    </r>
    <phoneticPr fontId="24" type="noConversion"/>
  </si>
  <si>
    <t>KBS迷你剧</t>
    <phoneticPr fontId="24" type="noConversion"/>
  </si>
  <si>
    <t>&lt;5&gt; 动漫</t>
    <phoneticPr fontId="24" type="noConversion"/>
  </si>
  <si>
    <t>国漫</t>
    <phoneticPr fontId="24" type="noConversion"/>
  </si>
  <si>
    <r>
      <t xml:space="preserve">&lt;6&gt; </t>
    </r>
    <r>
      <rPr>
        <b/>
        <sz val="10"/>
        <rFont val="宋体"/>
        <family val="3"/>
        <charset val="134"/>
      </rPr>
      <t>日剧</t>
    </r>
    <r>
      <rPr>
        <b/>
        <sz val="10"/>
        <rFont val="Arial"/>
        <family val="2"/>
      </rPr>
      <t xml:space="preserve"> pool</t>
    </r>
    <phoneticPr fontId="24" type="noConversion"/>
  </si>
  <si>
    <r>
      <t xml:space="preserve">&lt;7&gt; </t>
    </r>
    <r>
      <rPr>
        <b/>
        <sz val="10"/>
        <rFont val="宋体"/>
        <family val="3"/>
        <charset val="134"/>
      </rPr>
      <t>免费电影</t>
    </r>
    <r>
      <rPr>
        <b/>
        <sz val="10"/>
        <rFont val="Arial"/>
        <family val="2"/>
      </rPr>
      <t xml:space="preserve"> pool</t>
    </r>
    <phoneticPr fontId="24" type="noConversion"/>
  </si>
  <si>
    <r>
      <t xml:space="preserve">&lt;8&gt; </t>
    </r>
    <r>
      <rPr>
        <b/>
        <sz val="10"/>
        <rFont val="宋体"/>
        <family val="3"/>
        <charset val="134"/>
      </rPr>
      <t>纪录片等其他</t>
    </r>
    <phoneticPr fontId="24" type="noConversion"/>
  </si>
  <si>
    <t>&lt;5&gt; 税金</t>
    <phoneticPr fontId="24" type="noConversion"/>
  </si>
  <si>
    <r>
      <t>&lt;6&gt; 56</t>
    </r>
    <r>
      <rPr>
        <b/>
        <sz val="10"/>
        <rFont val="宋体"/>
        <family val="3"/>
        <charset val="134"/>
      </rPr>
      <t>版权</t>
    </r>
    <phoneticPr fontId="24" type="noConversion"/>
  </si>
  <si>
    <t>整体调整</t>
    <phoneticPr fontId="24" type="noConversion"/>
  </si>
  <si>
    <t>小计</t>
    <phoneticPr fontId="24" type="noConversion"/>
  </si>
  <si>
    <t>合计</t>
    <phoneticPr fontId="24" type="noConversion"/>
  </si>
  <si>
    <t>HL</t>
    <phoneticPr fontId="24" type="noConversion"/>
  </si>
  <si>
    <t>&gt;付费电影</t>
    <phoneticPr fontId="24" type="noConversion"/>
  </si>
  <si>
    <t>--其中：以前年度递延</t>
    <phoneticPr fontId="24" type="noConversion"/>
  </si>
  <si>
    <t xml:space="preserve">        当年上线</t>
    <phoneticPr fontId="24" type="noConversion"/>
  </si>
  <si>
    <t>解密</t>
    <phoneticPr fontId="24" type="noConversion"/>
  </si>
  <si>
    <t>扑通扑通Love</t>
    <phoneticPr fontId="24" type="noConversion"/>
  </si>
  <si>
    <t>浪漫岛屿</t>
  </si>
  <si>
    <t>日常行政费用</t>
    <phoneticPr fontId="24" type="noConversion"/>
  </si>
  <si>
    <t>2016 Q1</t>
    <phoneticPr fontId="24" type="noConversion"/>
  </si>
  <si>
    <t>品牌合作&amp;渠道推广</t>
    <phoneticPr fontId="24" type="noConversion"/>
  </si>
  <si>
    <t>广告创意广告物料制作</t>
    <phoneticPr fontId="24" type="noConversion"/>
  </si>
  <si>
    <t>美剧活动</t>
    <phoneticPr fontId="24" type="noConversion"/>
  </si>
  <si>
    <t>对口型星扒皮</t>
    <phoneticPr fontId="24" type="noConversion"/>
  </si>
  <si>
    <t>亲爱的，公主病</t>
    <phoneticPr fontId="24" type="noConversion"/>
  </si>
  <si>
    <t>执念师（第二季）</t>
    <phoneticPr fontId="24" type="noConversion"/>
  </si>
  <si>
    <r>
      <t xml:space="preserve">&lt;1&gt; </t>
    </r>
    <r>
      <rPr>
        <b/>
        <sz val="10"/>
        <rFont val="宋体"/>
        <family val="3"/>
        <charset val="134"/>
      </rPr>
      <t>高端自制</t>
    </r>
    <phoneticPr fontId="24" type="noConversion"/>
  </si>
  <si>
    <t>Forcast</t>
  </si>
  <si>
    <t>Actual</t>
    <phoneticPr fontId="24" type="noConversion"/>
  </si>
  <si>
    <t>一级部门</t>
    <phoneticPr fontId="24" type="noConversion"/>
  </si>
  <si>
    <t>二级部门</t>
    <phoneticPr fontId="24" type="noConversion"/>
  </si>
  <si>
    <t>2016年人员结构规划及支出预算</t>
    <phoneticPr fontId="110" type="noConversion"/>
  </si>
  <si>
    <t>2015实际人数</t>
    <phoneticPr fontId="146" type="noConversion"/>
  </si>
  <si>
    <t>2015已审批HC</t>
    <phoneticPr fontId="24" type="noConversion"/>
  </si>
  <si>
    <t>2016增加</t>
    <phoneticPr fontId="110" type="noConversion"/>
  </si>
  <si>
    <t>2016预计人数</t>
    <phoneticPr fontId="110" type="noConversion"/>
  </si>
  <si>
    <t>Q1</t>
    <phoneticPr fontId="110" type="noConversion"/>
  </si>
  <si>
    <t>Q2</t>
    <phoneticPr fontId="110" type="noConversion"/>
  </si>
  <si>
    <t>Q3</t>
    <phoneticPr fontId="110" type="noConversion"/>
  </si>
  <si>
    <t>Q4</t>
    <phoneticPr fontId="110" type="noConversion"/>
  </si>
  <si>
    <t>预估
平均工资</t>
    <phoneticPr fontId="24" type="noConversion"/>
  </si>
  <si>
    <t>Q1基本工资</t>
    <phoneticPr fontId="24" type="noConversion"/>
  </si>
  <si>
    <t>Q2基本工资</t>
    <phoneticPr fontId="24" type="noConversion"/>
  </si>
  <si>
    <t>Q3基本工资</t>
    <phoneticPr fontId="24" type="noConversion"/>
  </si>
  <si>
    <t>Q4基本工资</t>
    <phoneticPr fontId="24" type="noConversion"/>
  </si>
  <si>
    <t>2016年基本工资合计</t>
    <phoneticPr fontId="24" type="noConversion"/>
  </si>
  <si>
    <t>饭补</t>
    <phoneticPr fontId="24" type="noConversion"/>
  </si>
  <si>
    <t>Q1饭补</t>
    <phoneticPr fontId="24" type="noConversion"/>
  </si>
  <si>
    <t>Q2饭补</t>
    <phoneticPr fontId="24" type="noConversion"/>
  </si>
  <si>
    <t>Q3饭补</t>
    <phoneticPr fontId="24" type="noConversion"/>
  </si>
  <si>
    <t>Q4饭补</t>
    <phoneticPr fontId="24" type="noConversion"/>
  </si>
  <si>
    <t>奖金</t>
    <phoneticPr fontId="24" type="noConversion"/>
  </si>
  <si>
    <t>Q1奖金</t>
    <phoneticPr fontId="24" type="noConversion"/>
  </si>
  <si>
    <t>Q2奖金</t>
    <phoneticPr fontId="24" type="noConversion"/>
  </si>
  <si>
    <t>Q3奖金</t>
    <phoneticPr fontId="24" type="noConversion"/>
  </si>
  <si>
    <t>Q4奖金</t>
    <phoneticPr fontId="24" type="noConversion"/>
  </si>
  <si>
    <t>社保</t>
    <phoneticPr fontId="24" type="noConversion"/>
  </si>
  <si>
    <t>Q1社保</t>
    <phoneticPr fontId="24" type="noConversion"/>
  </si>
  <si>
    <t>Q2社保</t>
    <phoneticPr fontId="24" type="noConversion"/>
  </si>
  <si>
    <t>Q3社保</t>
    <phoneticPr fontId="24" type="noConversion"/>
  </si>
  <si>
    <t>Q4社保</t>
    <phoneticPr fontId="24" type="noConversion"/>
  </si>
  <si>
    <t>Q1合计</t>
    <phoneticPr fontId="146" type="noConversion"/>
  </si>
  <si>
    <t>Q2合计</t>
    <phoneticPr fontId="146" type="noConversion"/>
  </si>
  <si>
    <t>Q3合计</t>
    <phoneticPr fontId="146" type="noConversion"/>
  </si>
  <si>
    <t>Q4合计</t>
    <phoneticPr fontId="146" type="noConversion"/>
  </si>
  <si>
    <t>Q1-Q4人力成本总额</t>
    <phoneticPr fontId="24" type="noConversion"/>
  </si>
  <si>
    <t>56视频</t>
    <phoneticPr fontId="29" type="noConversion"/>
  </si>
  <si>
    <t>产品中心</t>
    <phoneticPr fontId="29" type="noConversion"/>
  </si>
  <si>
    <t>技术部</t>
    <phoneticPr fontId="29" type="noConversion"/>
  </si>
  <si>
    <t>内容安全部</t>
    <phoneticPr fontId="29" type="noConversion"/>
  </si>
  <si>
    <t>内容中心</t>
    <phoneticPr fontId="29" type="noConversion"/>
  </si>
  <si>
    <t>无线创新事业部</t>
    <phoneticPr fontId="29" type="noConversion"/>
  </si>
  <si>
    <t>管理及其他</t>
    <phoneticPr fontId="29" type="noConversion"/>
  </si>
  <si>
    <t>subtotal</t>
    <phoneticPr fontId="24" type="noConversion"/>
  </si>
  <si>
    <t>产品技术中心</t>
    <phoneticPr fontId="29" type="noConversion"/>
  </si>
  <si>
    <t>产品部</t>
    <phoneticPr fontId="29" type="noConversion"/>
  </si>
  <si>
    <t>管理及其他-1</t>
    <phoneticPr fontId="29" type="noConversion"/>
  </si>
  <si>
    <t>管理及其他-2</t>
    <phoneticPr fontId="29" type="noConversion"/>
  </si>
  <si>
    <t>多屏互动云平台中心</t>
    <phoneticPr fontId="29" type="noConversion"/>
  </si>
  <si>
    <t>OTT部</t>
    <phoneticPr fontId="29" type="noConversion"/>
  </si>
  <si>
    <t>基础运营部</t>
    <phoneticPr fontId="29" type="noConversion"/>
  </si>
  <si>
    <t>前向付费部</t>
    <phoneticPr fontId="29" type="noConversion"/>
  </si>
  <si>
    <t>移动视频部</t>
    <phoneticPr fontId="29" type="noConversion"/>
  </si>
  <si>
    <t>游戏部</t>
    <phoneticPr fontId="29" type="noConversion"/>
  </si>
  <si>
    <t>商业产品技术中心</t>
    <phoneticPr fontId="29" type="noConversion"/>
  </si>
  <si>
    <t>版权影视中心</t>
    <phoneticPr fontId="29" type="noConversion"/>
  </si>
  <si>
    <t>采购分销部</t>
    <phoneticPr fontId="29" type="noConversion"/>
  </si>
  <si>
    <t>内容制作部</t>
    <phoneticPr fontId="29" type="noConversion"/>
  </si>
  <si>
    <t>政策研究和政府关系部</t>
    <phoneticPr fontId="29" type="noConversion"/>
  </si>
  <si>
    <t>内容运营中心</t>
    <phoneticPr fontId="29" type="noConversion"/>
  </si>
  <si>
    <t>内容编辑部</t>
    <phoneticPr fontId="29" type="noConversion"/>
  </si>
  <si>
    <t>内容监控部</t>
    <phoneticPr fontId="29" type="noConversion"/>
  </si>
  <si>
    <t>管理及其他</t>
    <phoneticPr fontId="29" type="noConversion"/>
  </si>
  <si>
    <t>subtotal</t>
    <phoneticPr fontId="24" type="noConversion"/>
  </si>
  <si>
    <t>市场推广中心</t>
    <phoneticPr fontId="29" type="noConversion"/>
  </si>
  <si>
    <t>员工中心</t>
    <phoneticPr fontId="29" type="noConversion"/>
  </si>
  <si>
    <t>管理及其他</t>
    <phoneticPr fontId="29" type="noConversion"/>
  </si>
  <si>
    <t>subtotal</t>
    <phoneticPr fontId="24" type="noConversion"/>
  </si>
  <si>
    <t>法律及政府事务中心</t>
    <phoneticPr fontId="29" type="noConversion"/>
  </si>
  <si>
    <t>广告销售中心</t>
    <phoneticPr fontId="29" type="noConversion"/>
  </si>
  <si>
    <t>销售部-销售</t>
    <phoneticPr fontId="29" type="noConversion"/>
  </si>
  <si>
    <t>销售部-策划</t>
    <phoneticPr fontId="29" type="noConversion"/>
  </si>
  <si>
    <t>商业智库部</t>
    <phoneticPr fontId="29" type="noConversion"/>
  </si>
  <si>
    <t>营销策略部</t>
    <phoneticPr fontId="29" type="noConversion"/>
  </si>
  <si>
    <t>资源管理部</t>
    <phoneticPr fontId="29" type="noConversion"/>
  </si>
  <si>
    <t>管理及其他（5-6级）- 销售支持</t>
    <phoneticPr fontId="29" type="noConversion"/>
  </si>
  <si>
    <t>管理及其他-销售</t>
    <phoneticPr fontId="29" type="noConversion"/>
  </si>
  <si>
    <t>Total-1</t>
    <phoneticPr fontId="24" type="noConversion"/>
  </si>
  <si>
    <t>实习生</t>
    <phoneticPr fontId="24" type="noConversion"/>
  </si>
  <si>
    <t>实习生</t>
    <phoneticPr fontId="110" type="noConversion"/>
  </si>
  <si>
    <t>Total-2</t>
    <phoneticPr fontId="24" type="noConversion"/>
  </si>
  <si>
    <t>前向付费+管理</t>
    <phoneticPr fontId="24" type="noConversion"/>
  </si>
  <si>
    <t>我的贴身校花</t>
  </si>
  <si>
    <t>吐槽</t>
  </si>
  <si>
    <t>器灵</t>
  </si>
  <si>
    <t>法医秦明</t>
  </si>
  <si>
    <t>工作室常规运营费用</t>
    <phoneticPr fontId="24" type="noConversion"/>
  </si>
  <si>
    <t xml:space="preserve">  置换费用</t>
    <phoneticPr fontId="24" type="noConversion"/>
  </si>
  <si>
    <t>禽兽超人</t>
    <phoneticPr fontId="24" type="noConversion"/>
  </si>
  <si>
    <t>Q1 Budget</t>
    <phoneticPr fontId="24" type="noConversion"/>
  </si>
  <si>
    <t>其他</t>
    <phoneticPr fontId="24" type="noConversion"/>
  </si>
  <si>
    <t>评估费用/审计费用</t>
    <phoneticPr fontId="24" type="noConversion"/>
  </si>
  <si>
    <t>工资(不含backoffice)</t>
    <phoneticPr fontId="24" type="noConversion"/>
  </si>
  <si>
    <r>
      <t>Q1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24" type="noConversion"/>
  </si>
  <si>
    <r>
      <t>Q2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24" type="noConversion"/>
  </si>
  <si>
    <r>
      <t>Q3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24" type="noConversion"/>
  </si>
  <si>
    <r>
      <t>Q4</t>
    </r>
    <r>
      <rPr>
        <sz val="10"/>
        <rFont val="宋体"/>
        <family val="3"/>
        <charset val="134"/>
      </rPr>
      <t>非独家小剧</t>
    </r>
    <r>
      <rPr>
        <sz val="10"/>
        <rFont val="Arial"/>
        <family val="2"/>
      </rPr>
      <t/>
    </r>
    <phoneticPr fontId="24" type="noConversion"/>
  </si>
  <si>
    <t>花样排球2</t>
  </si>
  <si>
    <t>减值/调整</t>
    <phoneticPr fontId="24" type="noConversion"/>
  </si>
  <si>
    <t>Q1 Focast vs Budget</t>
    <phoneticPr fontId="24" type="noConversion"/>
  </si>
  <si>
    <t>fluc.</t>
    <phoneticPr fontId="29" type="noConversion"/>
  </si>
  <si>
    <t>蜜蜂少女队</t>
    <phoneticPr fontId="24" type="noConversion"/>
  </si>
  <si>
    <t>来吧冠军</t>
    <phoneticPr fontId="24" type="noConversion"/>
  </si>
  <si>
    <t>VS Q1</t>
    <phoneticPr fontId="29" type="noConversion"/>
  </si>
  <si>
    <t>Budget</t>
    <phoneticPr fontId="29" type="noConversion"/>
  </si>
  <si>
    <t>娜就这么说</t>
    <phoneticPr fontId="24" type="noConversion"/>
  </si>
  <si>
    <t>越跑越知心</t>
    <phoneticPr fontId="24" type="noConversion"/>
  </si>
  <si>
    <t>广告</t>
  </si>
  <si>
    <t>付费</t>
  </si>
  <si>
    <t>增值+游戏</t>
  </si>
  <si>
    <t>直播</t>
  </si>
  <si>
    <t>分销+ITV等</t>
  </si>
  <si>
    <t>（传统+PGC）</t>
  </si>
  <si>
    <t>Q1 latest for.</t>
    <phoneticPr fontId="24" type="noConversion"/>
  </si>
  <si>
    <t>diff</t>
    <phoneticPr fontId="24" type="noConversion"/>
  </si>
  <si>
    <t>剑男列传</t>
    <phoneticPr fontId="24" type="noConversion"/>
  </si>
  <si>
    <t>-用户付费收入</t>
    <phoneticPr fontId="109" type="noConversion"/>
  </si>
  <si>
    <t>-直播收入</t>
    <phoneticPr fontId="109" type="noConversion"/>
  </si>
  <si>
    <t>-增值/游戏收入</t>
    <phoneticPr fontId="109" type="noConversion"/>
  </si>
  <si>
    <t>-分销收入</t>
    <phoneticPr fontId="109" type="noConversion"/>
  </si>
  <si>
    <t>-其他收入</t>
    <phoneticPr fontId="109" type="noConversion"/>
  </si>
  <si>
    <t>来了就笑吧</t>
    <phoneticPr fontId="24" type="noConversion"/>
  </si>
  <si>
    <t>1月汇率</t>
    <phoneticPr fontId="29" type="noConversion"/>
  </si>
  <si>
    <t>2月汇率</t>
    <phoneticPr fontId="29" type="noConversion"/>
  </si>
  <si>
    <t>3月汇率</t>
    <phoneticPr fontId="29" type="noConversion"/>
  </si>
  <si>
    <t>PL RMB</t>
    <phoneticPr fontId="29" type="noConversion"/>
  </si>
  <si>
    <t>PL USD</t>
    <phoneticPr fontId="29" type="noConversion"/>
  </si>
  <si>
    <t>美人私房菜之玉蝶传奇</t>
    <phoneticPr fontId="24" type="noConversion"/>
  </si>
  <si>
    <t>江西卫视节目包</t>
    <phoneticPr fontId="24" type="noConversion"/>
  </si>
  <si>
    <t>看见你的声音</t>
    <phoneticPr fontId="24" type="noConversion"/>
  </si>
  <si>
    <t>四大名助2</t>
    <phoneticPr fontId="24" type="noConversion"/>
  </si>
  <si>
    <t>多彩中国话</t>
    <phoneticPr fontId="24" type="noConversion"/>
  </si>
  <si>
    <t>感谢有你</t>
    <phoneticPr fontId="24" type="noConversion"/>
  </si>
  <si>
    <t>极速前进（模式）</t>
    <phoneticPr fontId="24" type="noConversion"/>
  </si>
  <si>
    <t>国内电视剧版权活动（每Q预计5部大剧，1场大做，2场小做，2场不做）</t>
    <phoneticPr fontId="24" type="noConversion"/>
  </si>
  <si>
    <t>电影节运营费</t>
    <phoneticPr fontId="24" type="noConversion"/>
  </si>
  <si>
    <t>大咖秀</t>
    <phoneticPr fontId="24" type="noConversion"/>
  </si>
  <si>
    <t>越跑越知心（样片）</t>
    <phoneticPr fontId="24" type="noConversion"/>
  </si>
  <si>
    <t>极速攻略</t>
    <phoneticPr fontId="24" type="noConversion"/>
  </si>
  <si>
    <t>以前PR调整</t>
    <phoneticPr fontId="24" type="noConversion"/>
  </si>
  <si>
    <t>&lt;煎饼侠&gt;投资收入</t>
    <phoneticPr fontId="29" type="noConversion"/>
  </si>
  <si>
    <t>Y2016</t>
    <phoneticPr fontId="29" type="noConversion"/>
  </si>
  <si>
    <t>资源置换</t>
    <phoneticPr fontId="24" type="noConversion"/>
  </si>
  <si>
    <t>我们相爱吧第二季</t>
    <phoneticPr fontId="24" type="noConversion"/>
  </si>
  <si>
    <t>丛林的法则/合宝包</t>
    <phoneticPr fontId="24" type="noConversion"/>
  </si>
  <si>
    <t>待定Q3</t>
    <phoneticPr fontId="24" type="noConversion"/>
  </si>
  <si>
    <t>待定Q4</t>
    <phoneticPr fontId="24" type="noConversion"/>
  </si>
  <si>
    <t>《收获旅行》</t>
  </si>
  <si>
    <t>《吞噬月亮》</t>
  </si>
  <si>
    <t>《28个月亮》</t>
  </si>
  <si>
    <t>《魔幻手机》</t>
  </si>
  <si>
    <t>Q1 Total</t>
    <phoneticPr fontId="29" type="noConversion"/>
  </si>
  <si>
    <t>调整/税金</t>
    <phoneticPr fontId="24" type="noConversion"/>
  </si>
  <si>
    <t>评价女王2</t>
    <phoneticPr fontId="24" type="noConversion"/>
  </si>
  <si>
    <t>大侠日天</t>
    <phoneticPr fontId="24" type="noConversion"/>
  </si>
  <si>
    <t>七天</t>
    <phoneticPr fontId="24" type="noConversion"/>
  </si>
  <si>
    <t>合同金额</t>
    <phoneticPr fontId="24" type="noConversion"/>
  </si>
  <si>
    <t>广告</t>
    <phoneticPr fontId="24" type="noConversion"/>
  </si>
  <si>
    <t>（传统+PGC）</t>
    <phoneticPr fontId="24" type="noConversion"/>
  </si>
  <si>
    <t>付费</t>
    <phoneticPr fontId="24" type="noConversion"/>
  </si>
  <si>
    <t xml:space="preserve"> </t>
    <phoneticPr fontId="29" type="noConversion"/>
  </si>
  <si>
    <t>广告收入</t>
    <phoneticPr fontId="29" type="noConversion"/>
  </si>
  <si>
    <t>广告毛收入</t>
    <phoneticPr fontId="29" type="noConversion"/>
  </si>
  <si>
    <r>
      <t xml:space="preserve"> - </t>
    </r>
    <r>
      <rPr>
        <sz val="10"/>
        <rFont val="宋体"/>
        <family val="3"/>
        <charset val="134"/>
      </rPr>
      <t>对应净收入</t>
    </r>
    <phoneticPr fontId="29" type="noConversion"/>
  </si>
  <si>
    <t>其中：与搜狗、畅游交易收入</t>
    <phoneticPr fontId="29" type="noConversion"/>
  </si>
  <si>
    <t>广告净收入合计：</t>
    <phoneticPr fontId="29" type="noConversion"/>
  </si>
  <si>
    <t>分销收入</t>
    <phoneticPr fontId="29" type="noConversion"/>
  </si>
  <si>
    <t>净收入合计</t>
    <phoneticPr fontId="29" type="noConversion"/>
  </si>
  <si>
    <t>成本费用</t>
    <phoneticPr fontId="29" type="noConversion"/>
  </si>
  <si>
    <r>
      <t xml:space="preserve"> - </t>
    </r>
    <r>
      <rPr>
        <sz val="10"/>
        <rFont val="宋体"/>
        <family val="3"/>
        <charset val="134"/>
      </rPr>
      <t>减值影响</t>
    </r>
    <phoneticPr fontId="29" type="noConversion"/>
  </si>
  <si>
    <r>
      <rPr>
        <sz val="10"/>
        <rFont val="宋体"/>
        <family val="3"/>
        <charset val="134"/>
      </rPr>
      <t>电视台内容</t>
    </r>
    <phoneticPr fontId="29" type="noConversion"/>
  </si>
  <si>
    <r>
      <rPr>
        <sz val="10"/>
        <rFont val="宋体"/>
        <family val="3"/>
        <charset val="134"/>
      </rPr>
      <t>付费内容</t>
    </r>
    <phoneticPr fontId="29" type="noConversion"/>
  </si>
  <si>
    <t>内容费用合计：</t>
    <phoneticPr fontId="29" type="noConversion"/>
  </si>
  <si>
    <r>
      <rPr>
        <sz val="10"/>
        <rFont val="宋体"/>
        <family val="3"/>
        <charset val="134"/>
      </rPr>
      <t>流量采购</t>
    </r>
    <phoneticPr fontId="29" type="noConversion"/>
  </si>
  <si>
    <t>搜狐影音推广</t>
    <phoneticPr fontId="29" type="noConversion"/>
  </si>
  <si>
    <r>
      <rPr>
        <sz val="10"/>
        <rFont val="宋体"/>
        <family val="3"/>
        <charset val="134"/>
      </rPr>
      <t>其他市场费用</t>
    </r>
    <phoneticPr fontId="29" type="noConversion"/>
  </si>
  <si>
    <t>市场推广合计：</t>
    <phoneticPr fontId="29" type="noConversion"/>
  </si>
  <si>
    <t>56带宽</t>
    <phoneticPr fontId="29" type="noConversion"/>
  </si>
  <si>
    <r>
      <rPr>
        <sz val="10"/>
        <rFont val="宋体"/>
        <family val="3"/>
        <charset val="134"/>
      </rPr>
      <t>销售分摊</t>
    </r>
    <r>
      <rPr>
        <sz val="10"/>
        <rFont val="Arial"/>
        <family val="2"/>
      </rPr>
      <t/>
    </r>
    <phoneticPr fontId="24" type="noConversion"/>
  </si>
  <si>
    <t>Q1 Forecast</t>
    <phoneticPr fontId="24" type="noConversion"/>
  </si>
  <si>
    <t>Q1 diff</t>
    <phoneticPr fontId="24" type="noConversion"/>
  </si>
  <si>
    <t>Q2 VS Q1</t>
    <phoneticPr fontId="24" type="noConversion"/>
  </si>
  <si>
    <t>Actual</t>
    <phoneticPr fontId="29" type="noConversion"/>
  </si>
  <si>
    <t>恶毒梁欢秀（原大鹏嘚吧嘚）</t>
    <phoneticPr fontId="24" type="noConversion"/>
  </si>
  <si>
    <t>娱乐播报-极速揭秘</t>
    <phoneticPr fontId="24" type="noConversion"/>
  </si>
  <si>
    <t>版权采购部-C&amp;L</t>
    <phoneticPr fontId="24" type="noConversion"/>
  </si>
  <si>
    <t>内容运营部-C&amp;L</t>
    <phoneticPr fontId="24" type="noConversion"/>
  </si>
  <si>
    <t>市场部-A&amp;P</t>
    <phoneticPr fontId="24" type="noConversion"/>
  </si>
  <si>
    <t>政府关系部-A&amp;P</t>
    <phoneticPr fontId="24" type="noConversion"/>
  </si>
  <si>
    <t>销售部-A&amp;P</t>
    <phoneticPr fontId="24" type="noConversion"/>
  </si>
  <si>
    <t>销售部-销售成本</t>
    <phoneticPr fontId="24" type="noConversion"/>
  </si>
  <si>
    <t>产品技术部门-带宽</t>
    <phoneticPr fontId="24" type="noConversion"/>
  </si>
  <si>
    <t>产品技术部门-渠道</t>
    <phoneticPr fontId="24" type="noConversion"/>
  </si>
  <si>
    <t>产品技术部门-C&amp;L</t>
    <phoneticPr fontId="24" type="noConversion"/>
  </si>
  <si>
    <t>商业智库部-专业服务费</t>
    <phoneticPr fontId="24" type="noConversion"/>
  </si>
  <si>
    <t>产品技术部-专业服务费</t>
    <phoneticPr fontId="24" type="noConversion"/>
  </si>
  <si>
    <t>内容运营部-专业服务费</t>
    <phoneticPr fontId="24" type="noConversion"/>
  </si>
  <si>
    <t>法务部-专业服务费</t>
    <phoneticPr fontId="24" type="noConversion"/>
  </si>
  <si>
    <t>HR部-专业服务费</t>
    <phoneticPr fontId="24" type="noConversion"/>
  </si>
  <si>
    <t>财务部-专业服务费</t>
    <phoneticPr fontId="24" type="noConversion"/>
  </si>
</sst>
</file>

<file path=xl/styles.xml><?xml version="1.0" encoding="utf-8"?>
<styleSheet xmlns="http://schemas.openxmlformats.org/spreadsheetml/2006/main">
  <numFmts count="59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4" formatCode="\$#,##0_);[Red]\(\$#,##0\)"/>
    <numFmt numFmtId="176" formatCode="&quot;￥&quot;#,##0;[Red]&quot;￥&quot;\-#,##0"/>
    <numFmt numFmtId="177" formatCode="_ &quot;￥&quot;* #,##0.00_ ;_ &quot;￥&quot;* \-#,##0.00_ ;_ &quot;￥&quot;* &quot;-&quot;??_ ;_ @_ "/>
    <numFmt numFmtId="178" formatCode="_ * #,##0_ ;_ * \-#,##0_ ;_ * &quot;-&quot;??_ ;_ @_ "/>
    <numFmt numFmtId="179" formatCode="#,##0,"/>
    <numFmt numFmtId="180" formatCode="_-#,##0_-;\(#,##0\);_-\ \ &quot;-&quot;_-;_-@_-"/>
    <numFmt numFmtId="181" formatCode="_-#,##0.00_-;\(#,##0.00\);_-\ \ &quot;-&quot;_-;_-@_-"/>
    <numFmt numFmtId="182" formatCode="mmm/dd/yyyy;_-\ &quot;N/A&quot;_-;_-\ &quot;-&quot;_-"/>
    <numFmt numFmtId="183" formatCode="mmm/yyyy;_-\ &quot;N/A&quot;_-;_-\ &quot;-&quot;_-"/>
    <numFmt numFmtId="184" formatCode="_-#,##0%_-;\(#,##0%\);_-\ &quot;-&quot;_-"/>
    <numFmt numFmtId="185" formatCode="_-#,###,_-;\(#,###,\);_-\ \ &quot;-&quot;_-;_-@_-"/>
    <numFmt numFmtId="186" formatCode="_-#,###.00,_-;\(#,###.00,\);_-\ \ &quot;-&quot;_-;_-@_-"/>
    <numFmt numFmtId="187" formatCode="_-#0&quot;.&quot;0,_-;\(#0&quot;.&quot;0,\);_-\ \ &quot;-&quot;_-;_-@_-"/>
    <numFmt numFmtId="188" formatCode="_-#0&quot;.&quot;0000_-;\(#0&quot;.&quot;0000\);_-\ \ &quot;-&quot;_-;_-@_-"/>
    <numFmt numFmtId="189" formatCode="&quot;$&quot;#,##0.00_);\(&quot;$&quot;#,##0.00\)"/>
    <numFmt numFmtId="190" formatCode="0.0%"/>
    <numFmt numFmtId="191" formatCode="_-&quot;$&quot;* #,##0_-;\-&quot;$&quot;* #,##0_-;_-&quot;$&quot;* &quot;-&quot;_-;_-@_-"/>
    <numFmt numFmtId="192" formatCode="_-&quot;$&quot;* #,##0.00_-;\-&quot;$&quot;* #,##0.00_-;_-&quot;$&quot;* &quot;-&quot;??_-;_-@_-"/>
    <numFmt numFmtId="193" formatCode="0_);[Red]\(0\)"/>
    <numFmt numFmtId="194" formatCode="_ &quot;$&quot;\ * #,##0_ ;_ &quot;$&quot;\ * \-#,##0_ ;_ &quot;$&quot;\ * &quot;-&quot;??_ ;_ @_ "/>
    <numFmt numFmtId="195" formatCode="_(* #,##0.0000_);_(* \(#,##0.0000\);_(* &quot;-&quot;??_);_(@_)"/>
    <numFmt numFmtId="196" formatCode="_-&quot;S/.&quot;\ * #,##0.00_-;\-&quot;S/.&quot;\ * #,##0.00_-;_-&quot;S/.&quot;\ * &quot;-&quot;??_-;_-@_-"/>
    <numFmt numFmtId="197" formatCode="#,##0\ &quot;mk&quot;;\-#,##0\ &quot;mk&quot;"/>
    <numFmt numFmtId="198" formatCode="_(&quot;$&quot;* #,##0.00_);_(&quot;$&quot;* \(#,##0.00\);_(&quot;$&quot;* &quot;-&quot;??_);_(@_)"/>
    <numFmt numFmtId="199" formatCode="#,##0\ &quot;mk&quot;;[Red]\-#,##0\ &quot;mk&quot;"/>
    <numFmt numFmtId="200" formatCode="#,##0.0_);\(#,##0.0\)"/>
    <numFmt numFmtId="201" formatCode="#,##0;\(#,##0\);\-"/>
    <numFmt numFmtId="202" formatCode="\$#,##0;\-\$#,##0"/>
    <numFmt numFmtId="203" formatCode="[Red]#,##0_);[Red]\(#,##0\)"/>
    <numFmt numFmtId="204" formatCode="0.0000"/>
    <numFmt numFmtId="205" formatCode="0.0"/>
    <numFmt numFmtId="206" formatCode="#,##0_);[Blue]\(#,##0\)"/>
    <numFmt numFmtId="207" formatCode="_(* #,##0_);_(* \(#,##0\);_(* &quot;-&quot;_);_(@_)"/>
    <numFmt numFmtId="208" formatCode="_(* #,##0.00_);_(* \(#,##0.00\);_(* &quot;-&quot;??_);_(@_)"/>
    <numFmt numFmtId="209" formatCode="&quot;$&quot;#,##0_);\(&quot;$&quot;#,##0\)"/>
    <numFmt numFmtId="210" formatCode="_(* #,##0_);_(* \(#,##0\);_(* &quot;-&quot;??_);_(@_)"/>
    <numFmt numFmtId="211" formatCode="0.000"/>
    <numFmt numFmtId="212" formatCode="_-* #,##0.00\ _P_t_s_-;\-* #,##0.00\ _P_t_s_-;_-* &quot;-&quot;??\ _P_t_s_-;_-@_-"/>
    <numFmt numFmtId="213" formatCode="&quot;S/.&quot;\ #,##0;[Red]\-&quot;S/.&quot;\ #,##0"/>
    <numFmt numFmtId="214" formatCode="_(&quot;$&quot;* #,##0_);_(&quot;$&quot;* \(#,##0\);_(&quot;$&quot;* &quot;-&quot;_);_(@_)"/>
    <numFmt numFmtId="215" formatCode="_-* #,##0.00\ &quot;Pts&quot;_-;\-* #,##0.00\ &quot;Pts&quot;_-;_-* &quot;-&quot;??\ &quot;Pts&quot;_-;_-@_-"/>
    <numFmt numFmtId="216" formatCode="&quot;S/.&quot;\ #,##0;\-&quot;S/.&quot;\ #,##0"/>
    <numFmt numFmtId="217" formatCode="&quot;$&quot;#,##0;[Red]\-&quot;$&quot;#,##0"/>
    <numFmt numFmtId="218" formatCode="&quot;US$&quot;#,##0_);\(&quot;US$&quot;#,##0\)"/>
    <numFmt numFmtId="219" formatCode="_-* #,##0\ &quot;Pts&quot;_-;\-* #,##0\ &quot;Pts&quot;_-;_-* &quot;-&quot;\ &quot;Pts&quot;_-;_-@_-"/>
    <numFmt numFmtId="220" formatCode="\ \ @"/>
    <numFmt numFmtId="221" formatCode="#,##0.00\ &quot;mk&quot;;\-#,##0.00\ &quot;mk&quot;"/>
    <numFmt numFmtId="222" formatCode="#,##0.00\ &quot;mk&quot;;[Red]\-#,##0.00\ &quot;mk&quot;"/>
    <numFmt numFmtId="223" formatCode="_-* #,##0_-;\-* #,##0_-;_-* &quot;-&quot;_-;_-@_-"/>
    <numFmt numFmtId="224" formatCode="_-* #,##0.00_-;\-* #,##0.00_-;_-* &quot;-&quot;??_-;_-@_-"/>
    <numFmt numFmtId="228" formatCode="#,##0_);[Red]\(#,##0\)"/>
    <numFmt numFmtId="230" formatCode="_ * #,##0.0_ ;_ * \-#,##0.0_ ;_ * &quot;-&quot;??_ ;_ @_ "/>
    <numFmt numFmtId="231" formatCode="_ * #,##0.000_ ;_ * \-#,##0.000_ ;_ * &quot;-&quot;??_ ;_ @_ "/>
    <numFmt numFmtId="232" formatCode="yyyy&quot;年&quot;m&quot;月&quot;;@"/>
    <numFmt numFmtId="235" formatCode="[$-10804]#,##0.0;\-#,##0.0"/>
    <numFmt numFmtId="236" formatCode="_ * #,##0.0000_ ;_ * \-#,##0.0000_ ;_ * &quot;-&quot;??_ ;_ @_ "/>
  </numFmts>
  <fonts count="171">
    <font>
      <sz val="10"/>
      <name val="Tahoma"/>
      <family val="2"/>
    </font>
    <font>
      <sz val="10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2"/>
      <charset val="134"/>
    </font>
    <font>
      <sz val="10"/>
      <name val="Tahoma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i/>
      <sz val="10"/>
      <name val="Arial"/>
      <family val="2"/>
    </font>
    <font>
      <i/>
      <sz val="10"/>
      <name val="宋体"/>
      <family val="3"/>
      <charset val="134"/>
    </font>
    <font>
      <b/>
      <i/>
      <sz val="10"/>
      <color rgb="FF0070C0"/>
      <name val="Arial"/>
      <family val="2"/>
    </font>
    <font>
      <i/>
      <sz val="10"/>
      <color rgb="FF0070C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b/>
      <u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sz val="10"/>
      <name val="Geneva"/>
      <family val="2"/>
    </font>
    <font>
      <sz val="12"/>
      <name val="Times New Roman"/>
      <family val="1"/>
    </font>
    <font>
      <sz val="10"/>
      <name val="Helv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3"/>
      <name val="Tms Rm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8"/>
      <name val="Arial"/>
      <family val="2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13"/>
      <name val="Tms Rmn"/>
      <family val="1"/>
    </font>
    <font>
      <b/>
      <sz val="8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sz val="11"/>
      <color rgb="FF000000"/>
      <name val="宋体1"/>
      <family val="1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8"/>
      <name val="MS Sans Serif"/>
      <family val="2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name val="Helv"/>
      <family val="2"/>
    </font>
    <font>
      <sz val="11"/>
      <color indexed="6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Arial Unicode MS"/>
      <family val="2"/>
      <charset val="134"/>
    </font>
    <font>
      <b/>
      <sz val="9"/>
      <color indexed="10"/>
      <name val="Arial"/>
      <family val="2"/>
    </font>
    <font>
      <b/>
      <sz val="11"/>
      <color indexed="63"/>
      <name val="宋体"/>
      <family val="3"/>
      <charset val="134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24"/>
      <name val="Courier New"/>
      <family val="3"/>
    </font>
    <font>
      <sz val="7"/>
      <name val="Arial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b/>
      <sz val="8"/>
      <color indexed="8"/>
      <name val="Helv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u/>
      <sz val="12"/>
      <color indexed="12"/>
      <name val="宋体"/>
      <family val="3"/>
      <charset val="134"/>
    </font>
    <font>
      <u/>
      <sz val="10"/>
      <color theme="10"/>
      <name val="Tahoma"/>
      <family val="2"/>
    </font>
    <font>
      <sz val="11"/>
      <color rgb="FF006100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9" tint="-0.499984740745262"/>
      <name val="Arial"/>
      <family val="2"/>
    </font>
    <font>
      <b/>
      <i/>
      <sz val="10"/>
      <name val="Arial"/>
      <family val="2"/>
    </font>
    <font>
      <sz val="9"/>
      <name val="宋体"/>
      <family val="2"/>
      <charset val="134"/>
    </font>
    <font>
      <sz val="9"/>
      <name val="微软雅黑"/>
      <family val="2"/>
      <charset val="134"/>
    </font>
    <font>
      <u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9"/>
      <name val="Aria"/>
      <family val="1"/>
    </font>
    <font>
      <sz val="9"/>
      <color theme="1"/>
      <name val="Arial"/>
      <family val="2"/>
    </font>
    <font>
      <b/>
      <sz val="9"/>
      <name val="宋体"/>
      <family val="3"/>
      <charset val="134"/>
    </font>
    <font>
      <b/>
      <u/>
      <sz val="9"/>
      <name val="Arial"/>
      <family val="2"/>
    </font>
    <font>
      <b/>
      <i/>
      <sz val="9"/>
      <color theme="0"/>
      <name val="Arial"/>
      <family val="2"/>
    </font>
    <font>
      <b/>
      <i/>
      <sz val="9"/>
      <color rgb="FF0070C0"/>
      <name val="Arial"/>
      <family val="2"/>
    </font>
    <font>
      <sz val="9"/>
      <color rgb="FF0070C0"/>
      <name val="Arial"/>
      <family val="2"/>
    </font>
    <font>
      <sz val="9"/>
      <color theme="0"/>
      <name val="Arial"/>
      <family val="2"/>
    </font>
    <font>
      <b/>
      <sz val="9"/>
      <color rgb="FF0070C0"/>
      <name val="Arial"/>
      <family val="2"/>
    </font>
    <font>
      <b/>
      <sz val="9"/>
      <color indexed="12"/>
      <name val="Arial"/>
      <family val="2"/>
    </font>
    <font>
      <sz val="9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i/>
      <sz val="9"/>
      <name val="Arial"/>
      <family val="2"/>
    </font>
    <font>
      <b/>
      <sz val="10"/>
      <color theme="0"/>
      <name val="Arial"/>
      <family val="2"/>
    </font>
    <font>
      <sz val="10"/>
      <color theme="1"/>
      <name val="Aria"/>
      <charset val="134"/>
    </font>
    <font>
      <b/>
      <sz val="10"/>
      <color theme="1"/>
      <name val="Aria"/>
      <charset val="134"/>
    </font>
    <font>
      <i/>
      <sz val="10"/>
      <color rgb="FF0070C0"/>
      <name val="宋体"/>
      <family val="3"/>
      <charset val="134"/>
    </font>
    <font>
      <b/>
      <u/>
      <sz val="10"/>
      <color theme="1"/>
      <name val="宋体"/>
      <family val="3"/>
      <charset val="134"/>
    </font>
    <font>
      <i/>
      <sz val="10"/>
      <color theme="3" tint="0.39997558519241921"/>
      <name val="Arial"/>
      <family val="2"/>
    </font>
    <font>
      <i/>
      <sz val="10"/>
      <color theme="3" tint="0.39997558519241921"/>
      <name val="宋体"/>
      <family val="3"/>
      <charset val="134"/>
    </font>
    <font>
      <sz val="10"/>
      <color theme="3" tint="0.39997558519241921"/>
      <name val="Arial"/>
      <family val="2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8"/>
      <color theme="1"/>
      <name val="Tahoma"/>
      <family val="2"/>
    </font>
    <font>
      <b/>
      <i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微软雅黑"/>
      <family val="2"/>
      <charset val="134"/>
    </font>
    <font>
      <u/>
      <sz val="10"/>
      <name val="宋体"/>
      <family val="3"/>
      <charset val="134"/>
    </font>
    <font>
      <i/>
      <u/>
      <sz val="9"/>
      <name val="Arial"/>
      <family val="2"/>
    </font>
    <font>
      <i/>
      <sz val="9"/>
      <color theme="3" tint="0.39997558519241921"/>
      <name val="Arial"/>
      <family val="2"/>
    </font>
    <font>
      <b/>
      <i/>
      <sz val="9"/>
      <color theme="3" tint="0.39997558519241921"/>
      <name val="Arial"/>
      <family val="2"/>
    </font>
    <font>
      <i/>
      <sz val="9"/>
      <color theme="1"/>
      <name val="Arial"/>
      <family val="2"/>
    </font>
    <font>
      <b/>
      <sz val="10"/>
      <color rgb="FFFF000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/>
      <top style="thin">
        <color auto="1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5272">
    <xf numFmtId="235" fontId="0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235" fontId="31" fillId="0" borderId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35" fontId="39" fillId="0" borderId="0"/>
    <xf numFmtId="235" fontId="26" fillId="0" borderId="0"/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49" fontId="39" fillId="0" borderId="0" applyProtection="0">
      <alignment horizontal="left"/>
    </xf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2" fillId="0" borderId="0"/>
    <xf numFmtId="235" fontId="42" fillId="0" borderId="0"/>
    <xf numFmtId="235" fontId="42" fillId="0" borderId="0"/>
    <xf numFmtId="235" fontId="42" fillId="0" borderId="0"/>
    <xf numFmtId="235" fontId="42" fillId="0" borderId="0"/>
    <xf numFmtId="235" fontId="42" fillId="0" borderId="0"/>
    <xf numFmtId="235" fontId="43" fillId="0" borderId="0"/>
    <xf numFmtId="235" fontId="43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1" fillId="0" borderId="0">
      <protection locked="0"/>
    </xf>
    <xf numFmtId="235" fontId="41" fillId="0" borderId="0">
      <protection locked="0"/>
    </xf>
    <xf numFmtId="235" fontId="41" fillId="0" borderId="0">
      <protection locked="0"/>
    </xf>
    <xf numFmtId="235" fontId="41" fillId="0" borderId="0">
      <protection locked="0"/>
    </xf>
    <xf numFmtId="235" fontId="41" fillId="0" borderId="0">
      <protection locked="0"/>
    </xf>
    <xf numFmtId="235" fontId="41" fillId="0" borderId="0">
      <protection locked="0"/>
    </xf>
    <xf numFmtId="235" fontId="41" fillId="0" borderId="0">
      <protection locked="0"/>
    </xf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3" fillId="0" borderId="0"/>
    <xf numFmtId="235" fontId="43" fillId="0" borderId="0"/>
    <xf numFmtId="235" fontId="41" fillId="0" borderId="0">
      <protection locked="0"/>
    </xf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43" fillId="0" borderId="0"/>
    <xf numFmtId="235" fontId="41" fillId="0" borderId="0"/>
    <xf numFmtId="235" fontId="43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26" fillId="0" borderId="0" applyBorder="0"/>
    <xf numFmtId="235" fontId="26" fillId="0" borderId="0" applyBorder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2" fillId="0" borderId="0" applyNumberFormat="0" applyFill="0" applyBorder="0" applyAlignment="0" applyProtection="0"/>
    <xf numFmtId="235" fontId="43" fillId="0" borderId="0"/>
    <xf numFmtId="235" fontId="42" fillId="0" borderId="0" applyNumberFormat="0" applyFill="0" applyBorder="0" applyAlignment="0" applyProtection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2" fillId="0" borderId="0" applyNumberFormat="0" applyFill="0" applyBorder="0" applyAlignment="0" applyProtection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1" fillId="0" borderId="0"/>
    <xf numFmtId="235" fontId="43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3" fillId="0" borderId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235" fontId="41" fillId="0" borderId="0"/>
    <xf numFmtId="180" fontId="39" fillId="0" borderId="0" applyFill="0" applyBorder="0" applyProtection="0">
      <alignment horizontal="right"/>
    </xf>
    <xf numFmtId="181" fontId="39" fillId="0" borderId="0" applyFill="0" applyBorder="0" applyProtection="0">
      <alignment horizontal="right"/>
    </xf>
    <xf numFmtId="182" fontId="44" fillId="0" borderId="0" applyFill="0" applyBorder="0" applyProtection="0">
      <alignment horizontal="center"/>
    </xf>
    <xf numFmtId="183" fontId="44" fillId="0" borderId="0" applyFill="0" applyBorder="0" applyProtection="0">
      <alignment horizontal="center"/>
    </xf>
    <xf numFmtId="184" fontId="45" fillId="0" borderId="0" applyFill="0" applyBorder="0" applyProtection="0">
      <alignment horizontal="right"/>
    </xf>
    <xf numFmtId="185" fontId="39" fillId="0" borderId="0" applyFill="0" applyBorder="0" applyProtection="0">
      <alignment horizontal="right"/>
    </xf>
    <xf numFmtId="186" fontId="39" fillId="0" borderId="0" applyFill="0" applyBorder="0" applyProtection="0">
      <alignment horizontal="right"/>
    </xf>
    <xf numFmtId="187" fontId="39" fillId="0" borderId="0" applyFill="0" applyBorder="0" applyProtection="0">
      <alignment horizontal="right"/>
    </xf>
    <xf numFmtId="188" fontId="39" fillId="0" borderId="0" applyFill="0" applyBorder="0" applyProtection="0">
      <alignment horizontal="right"/>
    </xf>
    <xf numFmtId="235" fontId="2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22" fillId="0" borderId="0" applyNumberFormat="0" applyFill="0" applyBorder="0" applyAlignment="0" applyProtection="0"/>
    <xf numFmtId="37" fontId="25" fillId="0" borderId="0"/>
    <xf numFmtId="37" fontId="25" fillId="0" borderId="0"/>
    <xf numFmtId="235" fontId="2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235" fontId="42" fillId="0" borderId="0" applyNumberForma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235" fontId="42" fillId="0" borderId="0"/>
    <xf numFmtId="235" fontId="42" fillId="0" borderId="0"/>
    <xf numFmtId="235" fontId="42" fillId="0" borderId="0"/>
    <xf numFmtId="235" fontId="42" fillId="0" borderId="0"/>
    <xf numFmtId="235" fontId="42" fillId="0" borderId="0"/>
    <xf numFmtId="235" fontId="42" fillId="0" borderId="0"/>
    <xf numFmtId="190" fontId="46" fillId="0" borderId="0" applyFont="0" applyFill="0" applyBorder="0" applyAlignment="0" applyProtection="0"/>
    <xf numFmtId="10" fontId="46" fillId="0" borderId="0" applyFont="0" applyFill="0" applyBorder="0" applyAlignment="0" applyProtection="0"/>
    <xf numFmtId="235" fontId="47" fillId="3" borderId="0" applyNumberFormat="0" applyBorder="0" applyAlignment="0" applyProtection="0">
      <alignment vertical="center"/>
    </xf>
    <xf numFmtId="235" fontId="47" fillId="3" borderId="0" applyNumberFormat="0" applyBorder="0" applyAlignment="0" applyProtection="0">
      <alignment vertical="center"/>
    </xf>
    <xf numFmtId="235" fontId="47" fillId="3" borderId="0" applyNumberFormat="0" applyBorder="0" applyAlignment="0" applyProtection="0">
      <alignment vertical="center"/>
    </xf>
    <xf numFmtId="235" fontId="47" fillId="3" borderId="0" applyNumberFormat="0" applyBorder="0" applyAlignment="0" applyProtection="0">
      <alignment vertical="center"/>
    </xf>
    <xf numFmtId="235" fontId="47" fillId="4" borderId="0" applyNumberFormat="0" applyBorder="0" applyAlignment="0" applyProtection="0">
      <alignment vertical="center"/>
    </xf>
    <xf numFmtId="235" fontId="47" fillId="4" borderId="0" applyNumberFormat="0" applyBorder="0" applyAlignment="0" applyProtection="0">
      <alignment vertical="center"/>
    </xf>
    <xf numFmtId="235" fontId="47" fillId="4" borderId="0" applyNumberFormat="0" applyBorder="0" applyAlignment="0" applyProtection="0">
      <alignment vertical="center"/>
    </xf>
    <xf numFmtId="235" fontId="47" fillId="4" borderId="0" applyNumberFormat="0" applyBorder="0" applyAlignment="0" applyProtection="0">
      <alignment vertical="center"/>
    </xf>
    <xf numFmtId="235" fontId="47" fillId="5" borderId="0" applyNumberFormat="0" applyBorder="0" applyAlignment="0" applyProtection="0">
      <alignment vertical="center"/>
    </xf>
    <xf numFmtId="235" fontId="47" fillId="5" borderId="0" applyNumberFormat="0" applyBorder="0" applyAlignment="0" applyProtection="0">
      <alignment vertical="center"/>
    </xf>
    <xf numFmtId="235" fontId="47" fillId="5" borderId="0" applyNumberFormat="0" applyBorder="0" applyAlignment="0" applyProtection="0">
      <alignment vertical="center"/>
    </xf>
    <xf numFmtId="235" fontId="47" fillId="5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7" borderId="0" applyNumberFormat="0" applyBorder="0" applyAlignment="0" applyProtection="0">
      <alignment vertical="center"/>
    </xf>
    <xf numFmtId="235" fontId="47" fillId="7" borderId="0" applyNumberFormat="0" applyBorder="0" applyAlignment="0" applyProtection="0">
      <alignment vertical="center"/>
    </xf>
    <xf numFmtId="235" fontId="47" fillId="7" borderId="0" applyNumberFormat="0" applyBorder="0" applyAlignment="0" applyProtection="0">
      <alignment vertical="center"/>
    </xf>
    <xf numFmtId="235" fontId="47" fillId="7" borderId="0" applyNumberFormat="0" applyBorder="0" applyAlignment="0" applyProtection="0">
      <alignment vertical="center"/>
    </xf>
    <xf numFmtId="235" fontId="47" fillId="8" borderId="0" applyNumberFormat="0" applyBorder="0" applyAlignment="0" applyProtection="0">
      <alignment vertical="center"/>
    </xf>
    <xf numFmtId="235" fontId="47" fillId="8" borderId="0" applyNumberFormat="0" applyBorder="0" applyAlignment="0" applyProtection="0">
      <alignment vertical="center"/>
    </xf>
    <xf numFmtId="235" fontId="47" fillId="8" borderId="0" applyNumberFormat="0" applyBorder="0" applyAlignment="0" applyProtection="0">
      <alignment vertical="center"/>
    </xf>
    <xf numFmtId="235" fontId="47" fillId="8" borderId="0" applyNumberFormat="0" applyBorder="0" applyAlignment="0" applyProtection="0">
      <alignment vertical="center"/>
    </xf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6" fillId="0" borderId="0" applyBorder="0"/>
    <xf numFmtId="235" fontId="25" fillId="0" borderId="0" applyBorder="0"/>
    <xf numFmtId="235" fontId="25" fillId="0" borderId="0" applyBorder="0"/>
    <xf numFmtId="235" fontId="26" fillId="0" borderId="0" applyBorder="0"/>
    <xf numFmtId="235" fontId="26" fillId="0" borderId="0" applyBorder="0"/>
    <xf numFmtId="235" fontId="25" fillId="0" borderId="0" applyBorder="0"/>
    <xf numFmtId="191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235" fontId="47" fillId="9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10" borderId="0" applyNumberFormat="0" applyBorder="0" applyAlignment="0" applyProtection="0">
      <alignment vertical="center"/>
    </xf>
    <xf numFmtId="235" fontId="47" fillId="10" borderId="0" applyNumberFormat="0" applyBorder="0" applyAlignment="0" applyProtection="0">
      <alignment vertical="center"/>
    </xf>
    <xf numFmtId="235" fontId="47" fillId="10" borderId="0" applyNumberFormat="0" applyBorder="0" applyAlignment="0" applyProtection="0">
      <alignment vertical="center"/>
    </xf>
    <xf numFmtId="235" fontId="47" fillId="10" borderId="0" applyNumberFormat="0" applyBorder="0" applyAlignment="0" applyProtection="0">
      <alignment vertical="center"/>
    </xf>
    <xf numFmtId="235" fontId="47" fillId="11" borderId="0" applyNumberFormat="0" applyBorder="0" applyAlignment="0" applyProtection="0">
      <alignment vertical="center"/>
    </xf>
    <xf numFmtId="235" fontId="47" fillId="11" borderId="0" applyNumberFormat="0" applyBorder="0" applyAlignment="0" applyProtection="0">
      <alignment vertical="center"/>
    </xf>
    <xf numFmtId="235" fontId="47" fillId="11" borderId="0" applyNumberFormat="0" applyBorder="0" applyAlignment="0" applyProtection="0">
      <alignment vertical="center"/>
    </xf>
    <xf numFmtId="235" fontId="47" fillId="11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12" borderId="0" applyNumberFormat="0" applyBorder="0" applyAlignment="0" applyProtection="0">
      <alignment vertical="center"/>
    </xf>
    <xf numFmtId="235" fontId="47" fillId="12" borderId="0" applyNumberFormat="0" applyBorder="0" applyAlignment="0" applyProtection="0">
      <alignment vertical="center"/>
    </xf>
    <xf numFmtId="235" fontId="47" fillId="12" borderId="0" applyNumberFormat="0" applyBorder="0" applyAlignment="0" applyProtection="0">
      <alignment vertical="center"/>
    </xf>
    <xf numFmtId="235" fontId="47" fillId="12" borderId="0" applyNumberFormat="0" applyBorder="0" applyAlignment="0" applyProtection="0">
      <alignment vertical="center"/>
    </xf>
    <xf numFmtId="235" fontId="48" fillId="13" borderId="0" applyNumberFormat="0" applyBorder="0" applyAlignment="0" applyProtection="0">
      <alignment vertical="center"/>
    </xf>
    <xf numFmtId="235" fontId="48" fillId="13" borderId="0" applyNumberFormat="0" applyBorder="0" applyAlignment="0" applyProtection="0">
      <alignment vertical="center"/>
    </xf>
    <xf numFmtId="235" fontId="48" fillId="13" borderId="0" applyNumberFormat="0" applyBorder="0" applyAlignment="0" applyProtection="0">
      <alignment vertical="center"/>
    </xf>
    <xf numFmtId="235" fontId="48" fillId="13" borderId="0" applyNumberFormat="0" applyBorder="0" applyAlignment="0" applyProtection="0">
      <alignment vertical="center"/>
    </xf>
    <xf numFmtId="235" fontId="48" fillId="10" borderId="0" applyNumberFormat="0" applyBorder="0" applyAlignment="0" applyProtection="0">
      <alignment vertical="center"/>
    </xf>
    <xf numFmtId="235" fontId="48" fillId="10" borderId="0" applyNumberFormat="0" applyBorder="0" applyAlignment="0" applyProtection="0">
      <alignment vertical="center"/>
    </xf>
    <xf numFmtId="235" fontId="48" fillId="10" borderId="0" applyNumberFormat="0" applyBorder="0" applyAlignment="0" applyProtection="0">
      <alignment vertical="center"/>
    </xf>
    <xf numFmtId="235" fontId="48" fillId="10" borderId="0" applyNumberFormat="0" applyBorder="0" applyAlignment="0" applyProtection="0">
      <alignment vertical="center"/>
    </xf>
    <xf numFmtId="235" fontId="48" fillId="11" borderId="0" applyNumberFormat="0" applyBorder="0" applyAlignment="0" applyProtection="0">
      <alignment vertical="center"/>
    </xf>
    <xf numFmtId="235" fontId="48" fillId="11" borderId="0" applyNumberFormat="0" applyBorder="0" applyAlignment="0" applyProtection="0">
      <alignment vertical="center"/>
    </xf>
    <xf numFmtId="235" fontId="48" fillId="11" borderId="0" applyNumberFormat="0" applyBorder="0" applyAlignment="0" applyProtection="0">
      <alignment vertical="center"/>
    </xf>
    <xf numFmtId="235" fontId="48" fillId="11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6" borderId="0" applyNumberFormat="0" applyBorder="0" applyAlignment="0" applyProtection="0">
      <alignment vertical="center"/>
    </xf>
    <xf numFmtId="235" fontId="48" fillId="16" borderId="0" applyNumberFormat="0" applyBorder="0" applyAlignment="0" applyProtection="0">
      <alignment vertical="center"/>
    </xf>
    <xf numFmtId="235" fontId="48" fillId="16" borderId="0" applyNumberFormat="0" applyBorder="0" applyAlignment="0" applyProtection="0">
      <alignment vertical="center"/>
    </xf>
    <xf numFmtId="235" fontId="48" fillId="16" borderId="0" applyNumberFormat="0" applyBorder="0" applyAlignment="0" applyProtection="0">
      <alignment vertical="center"/>
    </xf>
    <xf numFmtId="235" fontId="48" fillId="17" borderId="0" applyNumberFormat="0" applyBorder="0" applyAlignment="0" applyProtection="0">
      <alignment vertical="center"/>
    </xf>
    <xf numFmtId="235" fontId="48" fillId="17" borderId="0" applyNumberFormat="0" applyBorder="0" applyAlignment="0" applyProtection="0">
      <alignment vertical="center"/>
    </xf>
    <xf numFmtId="235" fontId="48" fillId="17" borderId="0" applyNumberFormat="0" applyBorder="0" applyAlignment="0" applyProtection="0">
      <alignment vertical="center"/>
    </xf>
    <xf numFmtId="235" fontId="48" fillId="17" borderId="0" applyNumberFormat="0" applyBorder="0" applyAlignment="0" applyProtection="0">
      <alignment vertical="center"/>
    </xf>
    <xf numFmtId="235" fontId="48" fillId="18" borderId="0" applyNumberFormat="0" applyBorder="0" applyAlignment="0" applyProtection="0">
      <alignment vertical="center"/>
    </xf>
    <xf numFmtId="235" fontId="48" fillId="18" borderId="0" applyNumberFormat="0" applyBorder="0" applyAlignment="0" applyProtection="0">
      <alignment vertical="center"/>
    </xf>
    <xf numFmtId="235" fontId="48" fillId="18" borderId="0" applyNumberFormat="0" applyBorder="0" applyAlignment="0" applyProtection="0">
      <alignment vertical="center"/>
    </xf>
    <xf numFmtId="235" fontId="48" fillId="18" borderId="0" applyNumberFormat="0" applyBorder="0" applyAlignment="0" applyProtection="0">
      <alignment vertical="center"/>
    </xf>
    <xf numFmtId="235" fontId="48" fillId="19" borderId="0" applyNumberFormat="0" applyBorder="0" applyAlignment="0" applyProtection="0">
      <alignment vertical="center"/>
    </xf>
    <xf numFmtId="235" fontId="48" fillId="19" borderId="0" applyNumberFormat="0" applyBorder="0" applyAlignment="0" applyProtection="0">
      <alignment vertical="center"/>
    </xf>
    <xf numFmtId="235" fontId="48" fillId="19" borderId="0" applyNumberFormat="0" applyBorder="0" applyAlignment="0" applyProtection="0">
      <alignment vertical="center"/>
    </xf>
    <xf numFmtId="235" fontId="48" fillId="19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20" borderId="0" applyNumberFormat="0" applyBorder="0" applyAlignment="0" applyProtection="0">
      <alignment vertical="center"/>
    </xf>
    <xf numFmtId="235" fontId="48" fillId="20" borderId="0" applyNumberFormat="0" applyBorder="0" applyAlignment="0" applyProtection="0">
      <alignment vertical="center"/>
    </xf>
    <xf numFmtId="235" fontId="48" fillId="20" borderId="0" applyNumberFormat="0" applyBorder="0" applyAlignment="0" applyProtection="0">
      <alignment vertical="center"/>
    </xf>
    <xf numFmtId="235" fontId="48" fillId="20" borderId="0" applyNumberFormat="0" applyBorder="0" applyAlignment="0" applyProtection="0">
      <alignment vertical="center"/>
    </xf>
    <xf numFmtId="235" fontId="49" fillId="0" borderId="0">
      <alignment horizontal="center" wrapText="1"/>
      <protection locked="0"/>
    </xf>
    <xf numFmtId="235" fontId="49" fillId="0" borderId="0">
      <alignment horizontal="center" wrapText="1"/>
      <protection locked="0"/>
    </xf>
    <xf numFmtId="235" fontId="49" fillId="0" borderId="0">
      <alignment horizontal="center" wrapText="1"/>
      <protection locked="0"/>
    </xf>
    <xf numFmtId="235" fontId="49" fillId="0" borderId="0">
      <alignment horizontal="center" wrapText="1"/>
      <protection locked="0"/>
    </xf>
    <xf numFmtId="235" fontId="49" fillId="0" borderId="0">
      <alignment horizontal="center" wrapText="1"/>
      <protection locked="0"/>
    </xf>
    <xf numFmtId="235" fontId="49" fillId="0" borderId="0">
      <alignment horizontal="center" wrapText="1"/>
      <protection locked="0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1" fillId="0" borderId="0" applyFill="0" applyBorder="0">
      <alignment wrapText="1"/>
    </xf>
    <xf numFmtId="235" fontId="51" fillId="0" borderId="0" applyFill="0" applyBorder="0">
      <alignment wrapText="1"/>
    </xf>
    <xf numFmtId="235" fontId="51" fillId="0" borderId="0" applyFill="0" applyBorder="0">
      <alignment wrapText="1"/>
    </xf>
    <xf numFmtId="235" fontId="51" fillId="0" borderId="0" applyFill="0" applyBorder="0">
      <alignment wrapText="1"/>
    </xf>
    <xf numFmtId="235" fontId="51" fillId="0" borderId="0" applyFill="0" applyBorder="0">
      <alignment wrapText="1"/>
    </xf>
    <xf numFmtId="235" fontId="51" fillId="0" borderId="0" applyFill="0" applyBorder="0">
      <alignment wrapText="1"/>
    </xf>
    <xf numFmtId="193" fontId="25" fillId="0" borderId="0" applyFill="0" applyBorder="0" applyAlignment="0"/>
    <xf numFmtId="193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195" fontId="43" fillId="0" borderId="0" applyFill="0" applyBorder="0" applyAlignment="0"/>
    <xf numFmtId="196" fontId="25" fillId="0" borderId="0" applyFill="0" applyBorder="0" applyAlignment="0"/>
    <xf numFmtId="196" fontId="25" fillId="0" borderId="0" applyFill="0" applyBorder="0" applyAlignment="0"/>
    <xf numFmtId="197" fontId="25" fillId="0" borderId="0" applyFill="0" applyBorder="0" applyAlignment="0"/>
    <xf numFmtId="197" fontId="25" fillId="0" borderId="0" applyFill="0" applyBorder="0" applyAlignment="0"/>
    <xf numFmtId="198" fontId="43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35" fontId="52" fillId="21" borderId="8" applyNumberFormat="0" applyAlignment="0" applyProtection="0">
      <alignment vertical="center"/>
    </xf>
    <xf numFmtId="235" fontId="52" fillId="21" borderId="8" applyNumberFormat="0" applyAlignment="0" applyProtection="0">
      <alignment vertical="center"/>
    </xf>
    <xf numFmtId="235" fontId="52" fillId="21" borderId="8" applyNumberFormat="0" applyAlignment="0" applyProtection="0">
      <alignment vertical="center"/>
    </xf>
    <xf numFmtId="235" fontId="52" fillId="21" borderId="8" applyNumberFormat="0" applyAlignment="0" applyProtection="0">
      <alignment vertical="center"/>
    </xf>
    <xf numFmtId="235" fontId="52" fillId="21" borderId="8" applyNumberFormat="0" applyAlignment="0" applyProtection="0">
      <alignment vertical="center"/>
    </xf>
    <xf numFmtId="235" fontId="52" fillId="21" borderId="8" applyNumberFormat="0" applyAlignment="0" applyProtection="0">
      <alignment vertical="center"/>
    </xf>
    <xf numFmtId="235" fontId="53" fillId="0" borderId="0"/>
    <xf numFmtId="235" fontId="53" fillId="0" borderId="0"/>
    <xf numFmtId="235" fontId="53" fillId="0" borderId="0"/>
    <xf numFmtId="235" fontId="53" fillId="0" borderId="0"/>
    <xf numFmtId="235" fontId="53" fillId="0" borderId="0"/>
    <xf numFmtId="235" fontId="53" fillId="0" borderId="0"/>
    <xf numFmtId="235" fontId="54" fillId="22" borderId="9" applyNumberFormat="0" applyAlignment="0" applyProtection="0">
      <alignment vertical="center"/>
    </xf>
    <xf numFmtId="235" fontId="54" fillId="22" borderId="9" applyNumberFormat="0" applyAlignment="0" applyProtection="0">
      <alignment vertical="center"/>
    </xf>
    <xf numFmtId="235" fontId="54" fillId="22" borderId="9" applyNumberFormat="0" applyAlignment="0" applyProtection="0">
      <alignment vertical="center"/>
    </xf>
    <xf numFmtId="235" fontId="54" fillId="22" borderId="9" applyNumberFormat="0" applyAlignment="0" applyProtection="0">
      <alignment vertical="center"/>
    </xf>
    <xf numFmtId="235" fontId="55" fillId="0" borderId="3" applyNumberFormat="0" applyFill="0" applyProtection="0">
      <alignment horizontal="center"/>
    </xf>
    <xf numFmtId="235" fontId="55" fillId="0" borderId="3" applyNumberFormat="0" applyFill="0" applyProtection="0">
      <alignment horizontal="center"/>
    </xf>
    <xf numFmtId="235" fontId="55" fillId="0" borderId="3" applyNumberFormat="0" applyFill="0" applyProtection="0">
      <alignment horizontal="center"/>
    </xf>
    <xf numFmtId="235" fontId="55" fillId="0" borderId="3" applyNumberFormat="0" applyFill="0" applyProtection="0">
      <alignment horizontal="center"/>
    </xf>
    <xf numFmtId="235" fontId="55" fillId="0" borderId="3" applyNumberFormat="0" applyFill="0" applyProtection="0">
      <alignment horizontal="center"/>
    </xf>
    <xf numFmtId="235" fontId="55" fillId="0" borderId="3" applyNumberFormat="0" applyFill="0" applyProtection="0">
      <alignment horizontal="center"/>
    </xf>
    <xf numFmtId="235" fontId="56" fillId="0" borderId="10">
      <alignment horizontal="center"/>
    </xf>
    <xf numFmtId="235" fontId="26" fillId="0" borderId="0" applyFont="0" applyFill="0" applyBorder="0" applyAlignment="0" applyProtection="0"/>
    <xf numFmtId="198" fontId="43" fillId="0" borderId="0" applyFont="0" applyFill="0" applyBorder="0" applyAlignment="0" applyProtection="0"/>
    <xf numFmtId="43" fontId="57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37" fontId="46" fillId="0" borderId="0" applyFont="0" applyFill="0" applyBorder="0" applyAlignment="0" applyProtection="0"/>
    <xf numFmtId="200" fontId="46" fillId="0" borderId="0" applyFont="0" applyFill="0" applyBorder="0" applyAlignment="0" applyProtection="0"/>
    <xf numFmtId="39" fontId="46" fillId="0" borderId="0" applyFont="0" applyFill="0" applyBorder="0" applyAlignment="0" applyProtection="0"/>
    <xf numFmtId="43" fontId="26" fillId="0" borderId="0" applyFont="0" applyFill="0" applyBorder="0" applyAlignment="0" applyProtection="0"/>
    <xf numFmtId="201" fontId="22" fillId="0" borderId="0">
      <alignment horizontal="left"/>
    </xf>
    <xf numFmtId="235" fontId="59" fillId="0" borderId="0" applyNumberFormat="0" applyAlignment="0">
      <alignment horizontal="left"/>
    </xf>
    <xf numFmtId="235" fontId="59" fillId="0" borderId="0" applyNumberFormat="0" applyAlignment="0">
      <alignment horizontal="left"/>
    </xf>
    <xf numFmtId="235" fontId="59" fillId="0" borderId="0" applyNumberFormat="0" applyAlignment="0">
      <alignment horizontal="left"/>
    </xf>
    <xf numFmtId="235" fontId="59" fillId="0" borderId="0" applyNumberFormat="0" applyAlignment="0">
      <alignment horizontal="left"/>
    </xf>
    <xf numFmtId="235" fontId="59" fillId="0" borderId="0" applyNumberFormat="0" applyAlignment="0">
      <alignment horizontal="left"/>
    </xf>
    <xf numFmtId="235" fontId="59" fillId="0" borderId="0" applyNumberFormat="0" applyAlignment="0">
      <alignment horizontal="left"/>
    </xf>
    <xf numFmtId="235" fontId="60" fillId="0" borderId="0" applyNumberFormat="0" applyAlignment="0"/>
    <xf numFmtId="235" fontId="60" fillId="0" borderId="0" applyNumberFormat="0" applyAlignment="0"/>
    <xf numFmtId="235" fontId="60" fillId="0" borderId="0" applyNumberFormat="0" applyAlignment="0"/>
    <xf numFmtId="235" fontId="60" fillId="0" borderId="0" applyNumberFormat="0" applyAlignment="0"/>
    <xf numFmtId="235" fontId="60" fillId="0" borderId="0" applyNumberFormat="0" applyAlignment="0"/>
    <xf numFmtId="235" fontId="60" fillId="0" borderId="0" applyNumberFormat="0" applyAlignment="0"/>
    <xf numFmtId="202" fontId="25" fillId="0" borderId="0" applyFill="0" applyBorder="0"/>
    <xf numFmtId="202" fontId="25" fillId="0" borderId="0" applyFill="0" applyBorder="0"/>
    <xf numFmtId="203" fontId="26" fillId="0" borderId="0" applyFont="0" applyFill="0" applyBorder="0" applyAlignment="0" applyProtection="0"/>
    <xf numFmtId="194" fontId="25" fillId="0" borderId="0" applyFont="0" applyFill="0" applyBorder="0" applyAlignment="0" applyProtection="0"/>
    <xf numFmtId="194" fontId="25" fillId="0" borderId="0" applyFont="0" applyFill="0" applyBorder="0" applyAlignment="0" applyProtection="0"/>
    <xf numFmtId="177" fontId="31" fillId="0" borderId="0" applyFont="0" applyFill="0" applyBorder="0" applyAlignment="0" applyProtection="0">
      <alignment vertical="center"/>
    </xf>
    <xf numFmtId="44" fontId="58" fillId="0" borderId="0" applyFont="0" applyFill="0" applyBorder="0" applyAlignment="0" applyProtection="0">
      <alignment vertical="center"/>
    </xf>
    <xf numFmtId="204" fontId="25" fillId="0" borderId="0" applyFont="0" applyFill="0" applyBorder="0" applyAlignment="0" applyProtection="0"/>
    <xf numFmtId="204" fontId="25" fillId="0" borderId="0" applyFont="0" applyFill="0" applyBorder="0" applyAlignment="0" applyProtection="0"/>
    <xf numFmtId="205" fontId="25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6" fillId="0" borderId="0" applyFont="0" applyFill="0" applyBorder="0" applyAlignment="0" applyProtection="0"/>
    <xf numFmtId="14" fontId="61" fillId="0" borderId="0" applyFill="0" applyBorder="0" applyAlignment="0"/>
    <xf numFmtId="207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9" fontId="41" fillId="0" borderId="0"/>
    <xf numFmtId="198" fontId="43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198" fontId="43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35" fontId="62" fillId="0" borderId="0" applyNumberFormat="0" applyAlignment="0">
      <alignment horizontal="left"/>
    </xf>
    <xf numFmtId="235" fontId="62" fillId="0" borderId="0" applyNumberFormat="0" applyAlignment="0">
      <alignment horizontal="left"/>
    </xf>
    <xf numFmtId="235" fontId="62" fillId="0" borderId="0" applyNumberFormat="0" applyAlignment="0">
      <alignment horizontal="left"/>
    </xf>
    <xf numFmtId="235" fontId="62" fillId="0" borderId="0" applyNumberFormat="0" applyAlignment="0">
      <alignment horizontal="left"/>
    </xf>
    <xf numFmtId="235" fontId="62" fillId="0" borderId="0" applyNumberFormat="0" applyAlignment="0">
      <alignment horizontal="left"/>
    </xf>
    <xf numFmtId="235" fontId="62" fillId="0" borderId="0" applyNumberFormat="0" applyAlignment="0">
      <alignment horizontal="left"/>
    </xf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63" fillId="0" borderId="0">
      <alignment vertical="center"/>
    </xf>
    <xf numFmtId="235" fontId="64" fillId="0" borderId="0" applyNumberFormat="0" applyFill="0" applyBorder="0" applyAlignment="0" applyProtection="0">
      <alignment vertical="center"/>
    </xf>
    <xf numFmtId="235" fontId="64" fillId="0" borderId="0" applyNumberFormat="0" applyFill="0" applyBorder="0" applyAlignment="0" applyProtection="0">
      <alignment vertical="center"/>
    </xf>
    <xf numFmtId="235" fontId="64" fillId="0" borderId="0" applyNumberFormat="0" applyFill="0" applyBorder="0" applyAlignment="0" applyProtection="0">
      <alignment vertical="center"/>
    </xf>
    <xf numFmtId="235" fontId="64" fillId="0" borderId="0" applyNumberFormat="0" applyFill="0" applyBorder="0" applyAlignment="0" applyProtection="0">
      <alignment vertical="center"/>
    </xf>
    <xf numFmtId="235" fontId="26" fillId="0" borderId="0" applyFill="0" applyBorder="0"/>
    <xf numFmtId="235" fontId="26" fillId="0" borderId="0" applyFill="0" applyBorder="0"/>
    <xf numFmtId="235" fontId="26" fillId="0" borderId="0" applyFill="0" applyBorder="0"/>
    <xf numFmtId="235" fontId="26" fillId="0" borderId="0" applyFill="0" applyBorder="0"/>
    <xf numFmtId="235" fontId="26" fillId="0" borderId="0" applyFill="0" applyBorder="0"/>
    <xf numFmtId="235" fontId="26" fillId="0" borderId="0" applyFill="0" applyBorder="0"/>
    <xf numFmtId="235" fontId="51" fillId="0" borderId="0" applyFill="0" applyBorder="0"/>
    <xf numFmtId="235" fontId="51" fillId="0" borderId="0" applyFill="0" applyBorder="0"/>
    <xf numFmtId="235" fontId="51" fillId="0" borderId="0" applyFill="0" applyBorder="0"/>
    <xf numFmtId="235" fontId="51" fillId="0" borderId="0" applyFill="0" applyBorder="0"/>
    <xf numFmtId="235" fontId="51" fillId="0" borderId="0" applyFill="0" applyBorder="0"/>
    <xf numFmtId="235" fontId="51" fillId="0" borderId="0" applyFill="0" applyBorder="0"/>
    <xf numFmtId="202" fontId="25" fillId="0" borderId="2" applyFill="0" applyBorder="0">
      <protection locked="0"/>
    </xf>
    <xf numFmtId="202" fontId="25" fillId="0" borderId="2" applyFill="0" applyBorder="0">
      <protection locked="0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38" fontId="51" fillId="23" borderId="0" applyNumberFormat="0" applyBorder="0" applyAlignment="0" applyProtection="0"/>
    <xf numFmtId="235" fontId="66" fillId="0" borderId="0">
      <alignment horizontal="left"/>
    </xf>
    <xf numFmtId="235" fontId="66" fillId="0" borderId="0">
      <alignment horizontal="left"/>
    </xf>
    <xf numFmtId="235" fontId="66" fillId="0" borderId="0">
      <alignment horizontal="left"/>
    </xf>
    <xf numFmtId="235" fontId="66" fillId="0" borderId="0">
      <alignment horizontal="left"/>
    </xf>
    <xf numFmtId="235" fontId="66" fillId="0" borderId="0">
      <alignment horizontal="left"/>
    </xf>
    <xf numFmtId="235" fontId="66" fillId="0" borderId="0">
      <alignment horizontal="left"/>
    </xf>
    <xf numFmtId="235" fontId="67" fillId="0" borderId="11" applyNumberFormat="0" applyAlignment="0" applyProtection="0">
      <alignment horizontal="left" vertical="center"/>
    </xf>
    <xf numFmtId="235" fontId="67" fillId="0" borderId="11" applyNumberFormat="0" applyAlignment="0" applyProtection="0">
      <alignment horizontal="left" vertical="center"/>
    </xf>
    <xf numFmtId="235" fontId="67" fillId="0" borderId="11" applyNumberFormat="0" applyAlignment="0" applyProtection="0">
      <alignment horizontal="left" vertical="center"/>
    </xf>
    <xf numFmtId="235" fontId="67" fillId="0" borderId="11" applyNumberFormat="0" applyAlignment="0" applyProtection="0">
      <alignment horizontal="left" vertical="center"/>
    </xf>
    <xf numFmtId="235" fontId="67" fillId="0" borderId="11" applyNumberFormat="0" applyAlignment="0" applyProtection="0">
      <alignment horizontal="left" vertical="center"/>
    </xf>
    <xf numFmtId="235" fontId="67" fillId="0" borderId="11" applyNumberFormat="0" applyAlignment="0" applyProtection="0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23" fillId="0" borderId="0" applyFill="0" applyBorder="0">
      <alignment horizontal="left"/>
    </xf>
    <xf numFmtId="235" fontId="68" fillId="0" borderId="13" applyNumberFormat="0" applyFill="0" applyAlignment="0" applyProtection="0">
      <alignment vertical="center"/>
    </xf>
    <xf numFmtId="235" fontId="68" fillId="0" borderId="13" applyNumberFormat="0" applyFill="0" applyAlignment="0" applyProtection="0">
      <alignment vertical="center"/>
    </xf>
    <xf numFmtId="235" fontId="68" fillId="0" borderId="13" applyNumberFormat="0" applyFill="0" applyAlignment="0" applyProtection="0">
      <alignment vertical="center"/>
    </xf>
    <xf numFmtId="235" fontId="23" fillId="0" borderId="0" applyFill="0" applyBorder="0">
      <alignment horizontal="left"/>
    </xf>
    <xf numFmtId="235" fontId="23" fillId="0" borderId="0" applyFill="0" applyBorder="0">
      <alignment horizontal="left"/>
    </xf>
    <xf numFmtId="235" fontId="23" fillId="0" borderId="0" applyFill="0" applyBorder="0">
      <alignment horizontal="left"/>
    </xf>
    <xf numFmtId="235" fontId="69" fillId="0" borderId="14" applyNumberFormat="0" applyFill="0" applyAlignment="0" applyProtection="0">
      <alignment vertical="center"/>
    </xf>
    <xf numFmtId="235" fontId="69" fillId="0" borderId="14" applyNumberFormat="0" applyFill="0" applyAlignment="0" applyProtection="0">
      <alignment vertical="center"/>
    </xf>
    <xf numFmtId="235" fontId="69" fillId="0" borderId="14" applyNumberFormat="0" applyFill="0" applyAlignment="0" applyProtection="0">
      <alignment vertical="center"/>
    </xf>
    <xf numFmtId="235" fontId="69" fillId="0" borderId="14" applyNumberFormat="0" applyFill="0" applyAlignment="0" applyProtection="0">
      <alignment vertical="center"/>
    </xf>
    <xf numFmtId="235" fontId="70" fillId="0" borderId="15" applyNumberFormat="0" applyFill="0" applyAlignment="0" applyProtection="0">
      <alignment vertical="center"/>
    </xf>
    <xf numFmtId="235" fontId="70" fillId="0" borderId="15" applyNumberFormat="0" applyFill="0" applyAlignment="0" applyProtection="0">
      <alignment vertical="center"/>
    </xf>
    <xf numFmtId="235" fontId="70" fillId="0" borderId="15" applyNumberFormat="0" applyFill="0" applyAlignment="0" applyProtection="0">
      <alignment vertical="center"/>
    </xf>
    <xf numFmtId="235" fontId="70" fillId="0" borderId="15" applyNumberFormat="0" applyFill="0" applyAlignment="0" applyProtection="0">
      <alignment vertical="center"/>
    </xf>
    <xf numFmtId="235" fontId="70" fillId="0" borderId="0" applyNumberFormat="0" applyFill="0" applyBorder="0" applyAlignment="0" applyProtection="0">
      <alignment vertical="center"/>
    </xf>
    <xf numFmtId="235" fontId="70" fillId="0" borderId="0" applyNumberFormat="0" applyFill="0" applyBorder="0" applyAlignment="0" applyProtection="0">
      <alignment vertical="center"/>
    </xf>
    <xf numFmtId="235" fontId="70" fillId="0" borderId="0" applyNumberFormat="0" applyFill="0" applyBorder="0" applyAlignment="0" applyProtection="0">
      <alignment vertical="center"/>
    </xf>
    <xf numFmtId="235" fontId="70" fillId="0" borderId="0" applyNumberFormat="0" applyFill="0" applyBorder="0" applyAlignment="0" applyProtection="0">
      <alignment vertical="center"/>
    </xf>
    <xf numFmtId="235" fontId="71" fillId="0" borderId="16">
      <alignment horizontal="center"/>
    </xf>
    <xf numFmtId="235" fontId="71" fillId="0" borderId="16">
      <alignment horizontal="center"/>
    </xf>
    <xf numFmtId="235" fontId="71" fillId="0" borderId="16">
      <alignment horizontal="center"/>
    </xf>
    <xf numFmtId="235" fontId="71" fillId="0" borderId="16">
      <alignment horizontal="center"/>
    </xf>
    <xf numFmtId="235" fontId="71" fillId="0" borderId="16">
      <alignment horizontal="center"/>
    </xf>
    <xf numFmtId="235" fontId="71" fillId="0" borderId="16">
      <alignment horizontal="center"/>
    </xf>
    <xf numFmtId="235" fontId="71" fillId="0" borderId="0">
      <alignment horizontal="center"/>
    </xf>
    <xf numFmtId="235" fontId="71" fillId="0" borderId="0">
      <alignment horizontal="center"/>
    </xf>
    <xf numFmtId="235" fontId="71" fillId="0" borderId="0">
      <alignment horizontal="center"/>
    </xf>
    <xf numFmtId="235" fontId="71" fillId="0" borderId="0">
      <alignment horizontal="center"/>
    </xf>
    <xf numFmtId="235" fontId="71" fillId="0" borderId="0">
      <alignment horizontal="center"/>
    </xf>
    <xf numFmtId="235" fontId="71" fillId="0" borderId="0">
      <alignment horizontal="center"/>
    </xf>
    <xf numFmtId="49" fontId="51" fillId="0" borderId="0" applyFill="0" applyBorder="0"/>
    <xf numFmtId="235" fontId="72" fillId="8" borderId="8" applyNumberFormat="0" applyAlignment="0" applyProtection="0">
      <alignment vertical="center"/>
    </xf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235" fontId="72" fillId="8" borderId="8" applyNumberFormat="0" applyAlignment="0" applyProtection="0">
      <alignment vertical="center"/>
    </xf>
    <xf numFmtId="235" fontId="72" fillId="8" borderId="8" applyNumberFormat="0" applyAlignment="0" applyProtection="0">
      <alignment vertical="center"/>
    </xf>
    <xf numFmtId="235" fontId="72" fillId="8" borderId="8" applyNumberFormat="0" applyAlignment="0" applyProtection="0">
      <alignment vertical="center"/>
    </xf>
    <xf numFmtId="235" fontId="72" fillId="8" borderId="8" applyNumberFormat="0" applyAlignment="0" applyProtection="0">
      <alignment vertical="center"/>
    </xf>
    <xf numFmtId="235" fontId="72" fillId="8" borderId="8" applyNumberFormat="0" applyAlignment="0" applyProtection="0">
      <alignment vertical="center"/>
    </xf>
    <xf numFmtId="235" fontId="72" fillId="8" borderId="8" applyNumberFormat="0" applyAlignment="0" applyProtection="0">
      <alignment vertical="center"/>
    </xf>
    <xf numFmtId="235" fontId="72" fillId="8" borderId="8" applyNumberFormat="0" applyAlignment="0" applyProtection="0">
      <alignment vertical="center"/>
    </xf>
    <xf numFmtId="24" fontId="43" fillId="25" borderId="0"/>
    <xf numFmtId="198" fontId="43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198" fontId="43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35" fontId="73" fillId="0" borderId="18" applyNumberFormat="0" applyFill="0" applyAlignment="0" applyProtection="0">
      <alignment vertical="center"/>
    </xf>
    <xf numFmtId="235" fontId="73" fillId="0" borderId="18" applyNumberFormat="0" applyFill="0" applyAlignment="0" applyProtection="0">
      <alignment vertical="center"/>
    </xf>
    <xf numFmtId="235" fontId="73" fillId="0" borderId="18" applyNumberFormat="0" applyFill="0" applyAlignment="0" applyProtection="0">
      <alignment vertical="center"/>
    </xf>
    <xf numFmtId="235" fontId="73" fillId="0" borderId="18" applyNumberFormat="0" applyFill="0" applyAlignment="0" applyProtection="0">
      <alignment vertical="center"/>
    </xf>
    <xf numFmtId="24" fontId="43" fillId="26" borderId="0"/>
    <xf numFmtId="210" fontId="26" fillId="0" borderId="0" applyFont="0" applyFill="0" applyBorder="0" applyAlignment="0" applyProtection="0"/>
    <xf numFmtId="211" fontId="26" fillId="0" borderId="0" applyFont="0" applyFill="0" applyBorder="0" applyAlignment="0" applyProtection="0"/>
    <xf numFmtId="212" fontId="25" fillId="0" borderId="0" applyFont="0" applyFill="0" applyBorder="0" applyAlignment="0" applyProtection="0"/>
    <xf numFmtId="213" fontId="25" fillId="0" borderId="0" applyFont="0" applyFill="0" applyBorder="0" applyAlignment="0" applyProtection="0"/>
    <xf numFmtId="235" fontId="74" fillId="0" borderId="16"/>
    <xf numFmtId="235" fontId="74" fillId="0" borderId="16"/>
    <xf numFmtId="235" fontId="74" fillId="0" borderId="16"/>
    <xf numFmtId="235" fontId="74" fillId="0" borderId="16"/>
    <xf numFmtId="235" fontId="74" fillId="0" borderId="16"/>
    <xf numFmtId="235" fontId="74" fillId="0" borderId="16"/>
    <xf numFmtId="214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15" fontId="25" fillId="0" borderId="0" applyFont="0" applyFill="0" applyBorder="0" applyAlignment="0" applyProtection="0"/>
    <xf numFmtId="216" fontId="25" fillId="0" borderId="0" applyFont="0" applyFill="0" applyBorder="0" applyAlignment="0" applyProtection="0"/>
    <xf numFmtId="235" fontId="26" fillId="0" borderId="0"/>
    <xf numFmtId="235" fontId="75" fillId="27" borderId="0" applyNumberFormat="0" applyBorder="0" applyAlignment="0" applyProtection="0">
      <alignment vertical="center"/>
    </xf>
    <xf numFmtId="235" fontId="75" fillId="27" borderId="0" applyNumberFormat="0" applyBorder="0" applyAlignment="0" applyProtection="0">
      <alignment vertical="center"/>
    </xf>
    <xf numFmtId="235" fontId="75" fillId="27" borderId="0" applyNumberFormat="0" applyBorder="0" applyAlignment="0" applyProtection="0">
      <alignment vertical="center"/>
    </xf>
    <xf numFmtId="235" fontId="75" fillId="27" borderId="0" applyNumberFormat="0" applyBorder="0" applyAlignment="0" applyProtection="0">
      <alignment vertical="center"/>
    </xf>
    <xf numFmtId="235" fontId="76" fillId="0" borderId="0">
      <alignment vertical="center"/>
    </xf>
    <xf numFmtId="217" fontId="25" fillId="0" borderId="0"/>
    <xf numFmtId="217" fontId="25" fillId="0" borderId="0"/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77" fillId="0" borderId="0">
      <alignment vertical="center"/>
    </xf>
    <xf numFmtId="235" fontId="26" fillId="0" borderId="0"/>
    <xf numFmtId="235" fontId="78" fillId="0" borderId="0">
      <alignment horizontal="center"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5" fontId="79" fillId="21" borderId="20" applyNumberFormat="0" applyAlignment="0" applyProtection="0">
      <alignment vertical="center"/>
    </xf>
    <xf numFmtId="235" fontId="79" fillId="21" borderId="20" applyNumberFormat="0" applyAlignment="0" applyProtection="0">
      <alignment vertical="center"/>
    </xf>
    <xf numFmtId="235" fontId="79" fillId="21" borderId="20" applyNumberFormat="0" applyAlignment="0" applyProtection="0">
      <alignment vertical="center"/>
    </xf>
    <xf numFmtId="235" fontId="79" fillId="21" borderId="20" applyNumberFormat="0" applyAlignment="0" applyProtection="0">
      <alignment vertical="center"/>
    </xf>
    <xf numFmtId="235" fontId="79" fillId="21" borderId="20" applyNumberFormat="0" applyAlignment="0" applyProtection="0">
      <alignment vertical="center"/>
    </xf>
    <xf numFmtId="235" fontId="79" fillId="21" borderId="20" applyNumberFormat="0" applyAlignment="0" applyProtection="0">
      <alignment vertical="center"/>
    </xf>
    <xf numFmtId="40" fontId="80" fillId="29" borderId="0">
      <alignment horizontal="right"/>
    </xf>
    <xf numFmtId="235" fontId="81" fillId="29" borderId="0">
      <alignment horizontal="right"/>
    </xf>
    <xf numFmtId="235" fontId="81" fillId="29" borderId="0">
      <alignment horizontal="right"/>
    </xf>
    <xf numFmtId="235" fontId="81" fillId="29" borderId="0">
      <alignment horizontal="right"/>
    </xf>
    <xf numFmtId="235" fontId="81" fillId="29" borderId="0">
      <alignment horizontal="right"/>
    </xf>
    <xf numFmtId="235" fontId="81" fillId="29" borderId="0">
      <alignment horizontal="right"/>
    </xf>
    <xf numFmtId="235" fontId="81" fillId="29" borderId="0">
      <alignment horizontal="right"/>
    </xf>
    <xf numFmtId="235" fontId="82" fillId="29" borderId="21"/>
    <xf numFmtId="235" fontId="82" fillId="29" borderId="21"/>
    <xf numFmtId="235" fontId="82" fillId="29" borderId="21"/>
    <xf numFmtId="235" fontId="82" fillId="29" borderId="21"/>
    <xf numFmtId="235" fontId="82" fillId="29" borderId="21"/>
    <xf numFmtId="235" fontId="82" fillId="29" borderId="21"/>
    <xf numFmtId="235" fontId="82" fillId="0" borderId="0" applyBorder="0">
      <alignment horizontal="centerContinuous"/>
    </xf>
    <xf numFmtId="235" fontId="82" fillId="0" borderId="0" applyBorder="0">
      <alignment horizontal="centerContinuous"/>
    </xf>
    <xf numFmtId="235" fontId="82" fillId="0" borderId="0" applyBorder="0">
      <alignment horizontal="centerContinuous"/>
    </xf>
    <xf numFmtId="235" fontId="82" fillId="0" borderId="0" applyBorder="0">
      <alignment horizontal="centerContinuous"/>
    </xf>
    <xf numFmtId="235" fontId="82" fillId="0" borderId="0" applyBorder="0">
      <alignment horizontal="centerContinuous"/>
    </xf>
    <xf numFmtId="235" fontId="82" fillId="0" borderId="0" applyBorder="0">
      <alignment horizontal="centerContinuous"/>
    </xf>
    <xf numFmtId="235" fontId="83" fillId="0" borderId="0" applyBorder="0">
      <alignment horizontal="centerContinuous"/>
    </xf>
    <xf numFmtId="235" fontId="83" fillId="0" borderId="0" applyBorder="0">
      <alignment horizontal="centerContinuous"/>
    </xf>
    <xf numFmtId="235" fontId="83" fillId="0" borderId="0" applyBorder="0">
      <alignment horizontal="centerContinuous"/>
    </xf>
    <xf numFmtId="235" fontId="83" fillId="0" borderId="0" applyBorder="0">
      <alignment horizontal="centerContinuous"/>
    </xf>
    <xf numFmtId="235" fontId="83" fillId="0" borderId="0" applyBorder="0">
      <alignment horizontal="centerContinuous"/>
    </xf>
    <xf numFmtId="235" fontId="83" fillId="0" borderId="0" applyBorder="0">
      <alignment horizontal="centerContinuous"/>
    </xf>
    <xf numFmtId="218" fontId="25" fillId="0" borderId="0" applyFill="0" applyBorder="0">
      <alignment horizontal="right"/>
    </xf>
    <xf numFmtId="218" fontId="25" fillId="0" borderId="0" applyFill="0" applyBorder="0">
      <alignment horizontal="right"/>
    </xf>
    <xf numFmtId="14" fontId="49" fillId="0" borderId="0">
      <alignment horizontal="center" wrapText="1"/>
      <protection locked="0"/>
    </xf>
    <xf numFmtId="197" fontId="25" fillId="0" borderId="0" applyFont="0" applyFill="0" applyBorder="0" applyAlignment="0" applyProtection="0"/>
    <xf numFmtId="197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220" fontId="26" fillId="0" borderId="0" applyFont="0" applyFill="0" applyBorder="0" applyAlignment="0" applyProtection="0"/>
    <xf numFmtId="198" fontId="43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198" fontId="43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09" fontId="84" fillId="0" borderId="0"/>
    <xf numFmtId="235" fontId="85" fillId="0" borderId="0" applyNumberFormat="0" applyFont="0" applyFill="0" applyBorder="0" applyAlignment="0" applyProtection="0">
      <alignment horizontal="left"/>
    </xf>
    <xf numFmtId="235" fontId="85" fillId="0" borderId="0" applyNumberFormat="0" applyFont="0" applyFill="0" applyBorder="0" applyAlignment="0" applyProtection="0">
      <alignment horizontal="left"/>
    </xf>
    <xf numFmtId="235" fontId="85" fillId="0" borderId="0" applyNumberFormat="0" applyFont="0" applyFill="0" applyBorder="0" applyAlignment="0" applyProtection="0">
      <alignment horizontal="left"/>
    </xf>
    <xf numFmtId="235" fontId="85" fillId="0" borderId="0" applyNumberFormat="0" applyFont="0" applyFill="0" applyBorder="0" applyAlignment="0" applyProtection="0">
      <alignment horizontal="left"/>
    </xf>
    <xf numFmtId="235" fontId="85" fillId="0" borderId="0" applyNumberFormat="0" applyFont="0" applyFill="0" applyBorder="0" applyAlignment="0" applyProtection="0">
      <alignment horizontal="left"/>
    </xf>
    <xf numFmtId="235" fontId="85" fillId="0" borderId="0" applyNumberFormat="0" applyFont="0" applyFill="0" applyBorder="0" applyAlignment="0" applyProtection="0">
      <alignment horizontal="left"/>
    </xf>
    <xf numFmtId="201" fontId="27" fillId="0" borderId="0"/>
    <xf numFmtId="235" fontId="86" fillId="30" borderId="0" applyNumberFormat="0" applyFont="0" applyBorder="0" applyAlignment="0">
      <alignment horizontal="center"/>
    </xf>
    <xf numFmtId="235" fontId="86" fillId="30" borderId="0" applyNumberFormat="0" applyFont="0" applyBorder="0" applyAlignment="0">
      <alignment horizontal="center"/>
    </xf>
    <xf numFmtId="235" fontId="86" fillId="30" borderId="0" applyNumberFormat="0" applyFont="0" applyBorder="0" applyAlignment="0">
      <alignment horizontal="center"/>
    </xf>
    <xf numFmtId="235" fontId="86" fillId="30" borderId="0" applyNumberFormat="0" applyFont="0" applyBorder="0" applyAlignment="0">
      <alignment horizontal="center"/>
    </xf>
    <xf numFmtId="235" fontId="86" fillId="30" borderId="0" applyNumberFormat="0" applyFont="0" applyBorder="0" applyAlignment="0">
      <alignment horizontal="center"/>
    </xf>
    <xf numFmtId="235" fontId="86" fillId="30" borderId="0" applyNumberFormat="0" applyFont="0" applyBorder="0" applyAlignment="0">
      <alignment horizont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193" fontId="25" fillId="0" borderId="0" applyNumberFormat="0" applyFill="0" applyBorder="0" applyAlignment="0" applyProtection="0">
      <alignment horizontal="left"/>
    </xf>
    <xf numFmtId="193" fontId="25" fillId="0" borderId="0" applyNumberFormat="0" applyFill="0" applyBorder="0" applyAlignment="0" applyProtection="0">
      <alignment horizontal="left"/>
    </xf>
    <xf numFmtId="235" fontId="88" fillId="0" borderId="0" applyFill="0" applyBorder="0">
      <alignment horizontal="left"/>
    </xf>
    <xf numFmtId="235" fontId="88" fillId="0" borderId="0" applyFill="0" applyBorder="0">
      <alignment horizontal="left"/>
    </xf>
    <xf numFmtId="235" fontId="88" fillId="0" borderId="0" applyFill="0" applyBorder="0">
      <alignment horizontal="left"/>
    </xf>
    <xf numFmtId="235" fontId="88" fillId="0" borderId="0" applyFill="0" applyBorder="0">
      <alignment horizontal="left"/>
    </xf>
    <xf numFmtId="235" fontId="88" fillId="0" borderId="0" applyFill="0" applyBorder="0">
      <alignment horizontal="left"/>
    </xf>
    <xf numFmtId="235" fontId="88" fillId="0" borderId="0" applyFill="0" applyBorder="0">
      <alignment horizontal="left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9" fillId="0" borderId="0" applyNumberFormat="0" applyFill="0" applyBorder="0" applyAlignment="0">
      <alignment horizontal="center"/>
    </xf>
    <xf numFmtId="235" fontId="89" fillId="0" borderId="0" applyNumberFormat="0" applyFill="0" applyBorder="0" applyAlignment="0">
      <alignment horizontal="center"/>
    </xf>
    <xf numFmtId="235" fontId="89" fillId="0" borderId="0" applyNumberFormat="0" applyFill="0" applyBorder="0" applyAlignment="0">
      <alignment horizontal="center"/>
    </xf>
    <xf numFmtId="235" fontId="89" fillId="0" borderId="0" applyNumberFormat="0" applyFill="0" applyBorder="0" applyAlignment="0">
      <alignment horizontal="center"/>
    </xf>
    <xf numFmtId="235" fontId="89" fillId="0" borderId="0" applyNumberFormat="0" applyFill="0" applyBorder="0" applyAlignment="0">
      <alignment horizontal="center"/>
    </xf>
    <xf numFmtId="235" fontId="89" fillId="0" borderId="0" applyNumberFormat="0" applyFill="0" applyBorder="0" applyAlignment="0">
      <alignment horizontal="center"/>
    </xf>
    <xf numFmtId="235" fontId="90" fillId="31" borderId="0" applyNumberFormat="0" applyBorder="0" applyAlignment="0" applyProtection="0"/>
    <xf numFmtId="235" fontId="26" fillId="0" borderId="0" applyNumberFormat="0" applyFont="0" applyFill="0" applyBorder="0" applyAlignment="0" applyProtection="0"/>
    <xf numFmtId="235" fontId="90" fillId="31" borderId="0" applyNumberFormat="0" applyBorder="0" applyAlignment="0" applyProtection="0"/>
    <xf numFmtId="235" fontId="26" fillId="24" borderId="0" applyNumberFormat="0" applyAlignment="0" applyProtection="0"/>
    <xf numFmtId="3" fontId="26" fillId="0" borderId="0" applyNumberFormat="0" applyFont="0" applyFill="0" applyBorder="0" applyAlignment="0" applyProtection="0"/>
    <xf numFmtId="235" fontId="90" fillId="31" borderId="0" applyNumberFormat="0" applyBorder="0" applyAlignment="0" applyProtection="0"/>
    <xf numFmtId="235" fontId="26" fillId="24" borderId="0" applyNumberFormat="0" applyBorder="0" applyAlignment="0" applyProtection="0"/>
    <xf numFmtId="3" fontId="26" fillId="0" borderId="0" applyNumberFormat="0" applyFont="0" applyFill="0" applyBorder="0" applyAlignment="0" applyProtection="0"/>
    <xf numFmtId="235" fontId="26" fillId="32" borderId="0" applyNumberFormat="0" applyBorder="0" applyAlignment="0" applyProtection="0"/>
    <xf numFmtId="235" fontId="90" fillId="32" borderId="0" applyNumberFormat="0" applyBorder="0" applyAlignment="0" applyProtection="0"/>
    <xf numFmtId="3" fontId="26" fillId="0" borderId="0" applyNumberFormat="0" applyFont="0" applyFill="0" applyBorder="0" applyAlignment="0" applyProtection="0"/>
    <xf numFmtId="3" fontId="90" fillId="33" borderId="0" applyNumberFormat="0" applyBorder="0" applyAlignment="0" applyProtection="0"/>
    <xf numFmtId="3" fontId="90" fillId="33" borderId="0" applyNumberFormat="0" applyBorder="0" applyAlignment="0" applyProtection="0"/>
    <xf numFmtId="3" fontId="26" fillId="0" borderId="0" applyNumberFormat="0" applyFont="0" applyFill="0" applyBorder="0" applyAlignment="0" applyProtection="0"/>
    <xf numFmtId="3" fontId="90" fillId="34" borderId="0" applyNumberFormat="0" applyBorder="0" applyAlignment="0" applyProtection="0"/>
    <xf numFmtId="3" fontId="90" fillId="34" borderId="0" applyNumberFormat="0" applyBorder="0" applyAlignment="0" applyProtection="0"/>
    <xf numFmtId="235" fontId="26" fillId="0" borderId="0" applyFont="0" applyFill="0" applyBorder="0" applyAlignment="0" applyProtection="0"/>
    <xf numFmtId="3" fontId="26" fillId="23" borderId="0" applyFont="0" applyBorder="0" applyAlignment="0" applyProtection="0"/>
    <xf numFmtId="235" fontId="26" fillId="34" borderId="0" applyNumberFormat="0" applyFont="0" applyBorder="0" applyAlignment="0" applyProtection="0"/>
    <xf numFmtId="4" fontId="26" fillId="23" borderId="0" applyFont="0" applyBorder="0" applyAlignment="0" applyProtection="0"/>
    <xf numFmtId="235" fontId="85" fillId="0" borderId="0"/>
    <xf numFmtId="235" fontId="43" fillId="0" borderId="0"/>
    <xf numFmtId="235" fontId="74" fillId="0" borderId="0"/>
    <xf numFmtId="235" fontId="74" fillId="0" borderId="0"/>
    <xf numFmtId="235" fontId="74" fillId="0" borderId="0"/>
    <xf numFmtId="235" fontId="74" fillId="0" borderId="0"/>
    <xf numFmtId="235" fontId="74" fillId="0" borderId="0"/>
    <xf numFmtId="235" fontId="74" fillId="0" borderId="0"/>
    <xf numFmtId="40" fontId="91" fillId="0" borderId="0" applyBorder="0">
      <alignment horizontal="right"/>
    </xf>
    <xf numFmtId="49" fontId="61" fillId="0" borderId="0" applyFill="0" applyBorder="0" applyAlignment="0"/>
    <xf numFmtId="221" fontId="25" fillId="0" borderId="0" applyFill="0" applyBorder="0" applyAlignment="0"/>
    <xf numFmtId="221" fontId="25" fillId="0" borderId="0" applyFill="0" applyBorder="0" applyAlignment="0"/>
    <xf numFmtId="222" fontId="25" fillId="0" borderId="0" applyFill="0" applyBorder="0" applyAlignment="0"/>
    <xf numFmtId="222" fontId="25" fillId="0" borderId="0" applyFill="0" applyBorder="0" applyAlignment="0"/>
    <xf numFmtId="235" fontId="92" fillId="0" borderId="0" applyNumberFormat="0" applyFill="0" applyBorder="0" applyAlignment="0" applyProtection="0">
      <alignment vertical="center"/>
    </xf>
    <xf numFmtId="235" fontId="92" fillId="0" borderId="0" applyNumberFormat="0" applyFill="0" applyBorder="0" applyAlignment="0" applyProtection="0">
      <alignment vertical="center"/>
    </xf>
    <xf numFmtId="235" fontId="92" fillId="0" borderId="0" applyNumberFormat="0" applyFill="0" applyBorder="0" applyAlignment="0" applyProtection="0">
      <alignment vertical="center"/>
    </xf>
    <xf numFmtId="235" fontId="92" fillId="0" borderId="0" applyNumberFormat="0" applyFill="0" applyBorder="0" applyAlignment="0" applyProtection="0">
      <alignment vertical="center"/>
    </xf>
    <xf numFmtId="235" fontId="93" fillId="0" borderId="22" applyNumberFormat="0" applyFill="0" applyAlignment="0" applyProtection="0">
      <alignment vertical="center"/>
    </xf>
    <xf numFmtId="235" fontId="93" fillId="0" borderId="22" applyNumberFormat="0" applyFill="0" applyAlignment="0" applyProtection="0">
      <alignment vertical="center"/>
    </xf>
    <xf numFmtId="235" fontId="93" fillId="0" borderId="22" applyNumberFormat="0" applyFill="0" applyAlignment="0" applyProtection="0">
      <alignment vertical="center"/>
    </xf>
    <xf numFmtId="235" fontId="93" fillId="0" borderId="22" applyNumberFormat="0" applyFill="0" applyAlignment="0" applyProtection="0">
      <alignment vertical="center"/>
    </xf>
    <xf numFmtId="235" fontId="93" fillId="0" borderId="22" applyNumberFormat="0" applyFill="0" applyAlignment="0" applyProtection="0">
      <alignment vertical="center"/>
    </xf>
    <xf numFmtId="235" fontId="93" fillId="0" borderId="22" applyNumberFormat="0" applyFill="0" applyAlignment="0" applyProtection="0">
      <alignment vertical="center"/>
    </xf>
    <xf numFmtId="235" fontId="94" fillId="0" borderId="0" applyNumberFormat="0" applyFill="0" applyBorder="0" applyAlignment="0" applyProtection="0">
      <alignment vertical="center"/>
    </xf>
    <xf numFmtId="235" fontId="94" fillId="0" borderId="0" applyNumberFormat="0" applyFill="0" applyBorder="0" applyAlignment="0" applyProtection="0">
      <alignment vertical="center"/>
    </xf>
    <xf numFmtId="235" fontId="94" fillId="0" borderId="0" applyNumberFormat="0" applyFill="0" applyBorder="0" applyAlignment="0" applyProtection="0">
      <alignment vertical="center"/>
    </xf>
    <xf numFmtId="235" fontId="94" fillId="0" borderId="0" applyNumberFormat="0" applyFill="0" applyBorder="0" applyAlignment="0" applyProtection="0">
      <alignment vertical="center"/>
    </xf>
    <xf numFmtId="214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5" fontId="26" fillId="0" borderId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96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235" fontId="26" fillId="0" borderId="0"/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5" fillId="0" borderId="0"/>
    <xf numFmtId="235" fontId="25" fillId="0" borderId="0"/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47" fillId="0" borderId="0">
      <alignment vertical="center"/>
    </xf>
    <xf numFmtId="235" fontId="47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7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7" fillId="0" borderId="0">
      <alignment vertical="center"/>
      <protection locked="0"/>
    </xf>
    <xf numFmtId="235" fontId="97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7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5" fillId="0" borderId="0"/>
    <xf numFmtId="235" fontId="25" fillId="0" borderId="0"/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22" fillId="0" borderId="0" applyNumberFormat="0" applyFill="0" applyBorder="0" applyAlignment="0" applyProtection="0"/>
    <xf numFmtId="235" fontId="22" fillId="0" borderId="0" applyNumberFormat="0" applyFill="0" applyBorder="0" applyAlignment="0" applyProtection="0"/>
    <xf numFmtId="235" fontId="22" fillId="0" borderId="0" applyNumberFormat="0" applyFill="0" applyBorder="0" applyAlignment="0" applyProtection="0"/>
    <xf numFmtId="235" fontId="25" fillId="0" borderId="0"/>
    <xf numFmtId="235" fontId="25" fillId="0" borderId="0">
      <alignment vertical="center"/>
    </xf>
    <xf numFmtId="235" fontId="25" fillId="0" borderId="0">
      <alignment vertical="center"/>
    </xf>
    <xf numFmtId="37" fontId="25" fillId="0" borderId="0"/>
    <xf numFmtId="37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47" fillId="0" borderId="0">
      <alignment vertical="center"/>
    </xf>
    <xf numFmtId="235" fontId="47" fillId="0" borderId="0">
      <alignment vertical="center"/>
    </xf>
    <xf numFmtId="235" fontId="25" fillId="0" borderId="0"/>
    <xf numFmtId="235" fontId="25" fillId="0" borderId="0"/>
    <xf numFmtId="235" fontId="58" fillId="0" borderId="0">
      <alignment vertical="center"/>
    </xf>
    <xf numFmtId="235" fontId="58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97" fillId="0" borderId="0">
      <alignment vertical="center"/>
    </xf>
    <xf numFmtId="235" fontId="39" fillId="0" borderId="0">
      <protection locked="0"/>
    </xf>
    <xf numFmtId="235" fontId="39" fillId="0" borderId="0">
      <protection locked="0"/>
    </xf>
    <xf numFmtId="235" fontId="58" fillId="0" borderId="0">
      <alignment vertical="center"/>
      <protection locked="0"/>
    </xf>
    <xf numFmtId="235" fontId="57" fillId="0" borderId="0">
      <alignment vertical="center"/>
      <protection locked="0"/>
    </xf>
    <xf numFmtId="235" fontId="58" fillId="0" borderId="0">
      <alignment vertical="center"/>
      <protection locked="0"/>
    </xf>
    <xf numFmtId="235" fontId="57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</xf>
    <xf numFmtId="235" fontId="96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7" fillId="0" borderId="0"/>
    <xf numFmtId="235" fontId="58" fillId="0" borderId="0"/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7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5" fillId="0" borderId="0">
      <protection locked="0"/>
    </xf>
    <xf numFmtId="235" fontId="25" fillId="0" borderId="0">
      <protection locked="0"/>
    </xf>
    <xf numFmtId="235" fontId="25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5" fillId="0" borderId="0">
      <protection locked="0"/>
    </xf>
    <xf numFmtId="235" fontId="47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47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9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6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61" fillId="0" borderId="0"/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9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61" fillId="0" borderId="0"/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25" fillId="0" borderId="0">
      <protection locked="0"/>
    </xf>
    <xf numFmtId="235" fontId="25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5" fillId="0" borderId="0">
      <protection locked="0"/>
    </xf>
    <xf numFmtId="235" fontId="25" fillId="0" borderId="0"/>
    <xf numFmtId="235" fontId="25" fillId="0" borderId="0"/>
    <xf numFmtId="235" fontId="25" fillId="0" borderId="0"/>
    <xf numFmtId="235" fontId="25" fillId="0" borderId="0"/>
    <xf numFmtId="235" fontId="25" fillId="0" borderId="0"/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31" fillId="0" borderId="0">
      <alignment vertical="center"/>
      <protection locked="0"/>
    </xf>
    <xf numFmtId="235" fontId="58" fillId="0" borderId="0">
      <alignment vertical="center"/>
      <protection locked="0"/>
    </xf>
    <xf numFmtId="235" fontId="58" fillId="0" borderId="0">
      <alignment vertical="center"/>
      <protection locked="0"/>
    </xf>
    <xf numFmtId="235" fontId="25" fillId="0" borderId="0"/>
    <xf numFmtId="235" fontId="22" fillId="0" borderId="0">
      <alignment vertical="center"/>
      <protection locked="0"/>
    </xf>
    <xf numFmtId="235" fontId="25" fillId="0" borderId="0"/>
    <xf numFmtId="235" fontId="58" fillId="0" borderId="0">
      <alignment vertical="center"/>
      <protection locked="0"/>
    </xf>
    <xf numFmtId="235" fontId="58" fillId="0" borderId="0">
      <alignment vertical="center"/>
      <protection locked="0"/>
    </xf>
    <xf numFmtId="235" fontId="58" fillId="0" borderId="0">
      <alignment vertical="center"/>
      <protection locked="0"/>
    </xf>
    <xf numFmtId="235" fontId="58" fillId="0" borderId="0">
      <alignment vertical="center"/>
      <protection locked="0"/>
    </xf>
    <xf numFmtId="235" fontId="25" fillId="0" borderId="0">
      <protection locked="0"/>
    </xf>
    <xf numFmtId="235" fontId="25" fillId="0" borderId="0"/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5" fillId="0" borderId="0"/>
    <xf numFmtId="235" fontId="25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47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47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6" fillId="0" borderId="0"/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9" fillId="0" borderId="0"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23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2" fillId="0" borderId="0" applyNumberFormat="0" applyFill="0" applyBorder="0" applyAlignment="0" applyProtection="0"/>
    <xf numFmtId="223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31" fillId="0" borderId="0">
      <alignment vertical="center"/>
      <protection locked="0"/>
    </xf>
    <xf numFmtId="235" fontId="21" fillId="0" borderId="0">
      <alignment vertical="center"/>
    </xf>
    <xf numFmtId="235" fontId="31" fillId="0" borderId="0">
      <alignment vertical="center"/>
    </xf>
    <xf numFmtId="235" fontId="21" fillId="0" borderId="0">
      <alignment vertical="center"/>
    </xf>
    <xf numFmtId="235" fontId="21" fillId="0" borderId="0">
      <alignment vertical="center"/>
    </xf>
    <xf numFmtId="235" fontId="21" fillId="0" borderId="0">
      <alignment vertical="center"/>
    </xf>
    <xf numFmtId="235" fontId="31" fillId="0" borderId="0">
      <alignment vertical="center"/>
    </xf>
    <xf numFmtId="235" fontId="99" fillId="0" borderId="0">
      <alignment vertical="center"/>
    </xf>
    <xf numFmtId="235" fontId="99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22" fillId="0" borderId="0" applyNumberFormat="0" applyFill="0" applyBorder="0" applyAlignment="0" applyProtection="0"/>
    <xf numFmtId="235" fontId="2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100" fillId="0" borderId="0" applyNumberFormat="0" applyFill="0" applyBorder="0" applyAlignment="0" applyProtection="0">
      <alignment vertical="top"/>
      <protection locked="0"/>
    </xf>
    <xf numFmtId="235" fontId="101" fillId="0" borderId="0" applyNumberFormat="0" applyFill="0" applyBorder="0" applyAlignment="0" applyProtection="0">
      <alignment vertical="top"/>
      <protection locked="0"/>
    </xf>
    <xf numFmtId="235" fontId="102" fillId="2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35" fontId="65" fillId="5" borderId="0" applyNumberFormat="0" applyBorder="0" applyAlignment="0" applyProtection="0">
      <alignment vertical="center"/>
    </xf>
    <xf numFmtId="208" fontId="26" fillId="0" borderId="0" applyFont="0" applyFill="0" applyBorder="0" applyAlignment="0" applyProtection="0"/>
    <xf numFmtId="207" fontId="26" fillId="0" borderId="0" applyFont="0" applyFill="0" applyBorder="0" applyAlignment="0" applyProtection="0"/>
    <xf numFmtId="177" fontId="97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44" fontId="58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44" fontId="58" fillId="0" borderId="0" applyFont="0" applyFill="0" applyBorder="0" applyAlignment="0" applyProtection="0">
      <alignment vertical="center"/>
    </xf>
    <xf numFmtId="44" fontId="58" fillId="0" borderId="0" applyFont="0" applyFill="0" applyBorder="0" applyAlignment="0" applyProtection="0">
      <alignment vertical="center"/>
    </xf>
    <xf numFmtId="177" fontId="97" fillId="0" borderId="0" applyFont="0" applyFill="0" applyBorder="0" applyAlignment="0" applyProtection="0">
      <alignment vertical="center"/>
    </xf>
    <xf numFmtId="44" fontId="97" fillId="0" borderId="0" applyFont="0" applyFill="0" applyBorder="0" applyAlignment="0" applyProtection="0">
      <alignment vertical="center"/>
    </xf>
    <xf numFmtId="44" fontId="97" fillId="0" borderId="0" applyFont="0" applyFill="0" applyBorder="0" applyAlignment="0" applyProtection="0">
      <alignment vertical="center"/>
    </xf>
    <xf numFmtId="177" fontId="47" fillId="0" borderId="0" applyFont="0" applyFill="0" applyBorder="0" applyAlignment="0" applyProtection="0">
      <alignment vertical="center"/>
    </xf>
    <xf numFmtId="44" fontId="47" fillId="0" borderId="0" applyFont="0" applyFill="0" applyBorder="0" applyAlignment="0" applyProtection="0">
      <alignment vertical="center"/>
    </xf>
    <xf numFmtId="191" fontId="26" fillId="0" borderId="0" applyFont="0" applyFill="0" applyBorder="0" applyAlignment="0" applyProtection="0"/>
    <xf numFmtId="192" fontId="26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5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224" fontId="103" fillId="0" borderId="0" applyFont="0" applyFill="0" applyBorder="0" applyAlignment="0" applyProtection="0">
      <alignment vertical="center"/>
    </xf>
    <xf numFmtId="224" fontId="103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224" fontId="97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98" fillId="0" borderId="0" applyFont="0" applyFill="0" applyBorder="0" applyAlignment="0" applyProtection="0">
      <alignment vertical="center"/>
    </xf>
    <xf numFmtId="43" fontId="98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95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99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198" fontId="26" fillId="0" borderId="0" applyFont="0" applyFill="0" applyBorder="0" applyAlignment="0" applyProtection="0"/>
    <xf numFmtId="214" fontId="26" fillId="0" borderId="0" applyFont="0" applyFill="0" applyBorder="0" applyAlignment="0" applyProtection="0"/>
    <xf numFmtId="235" fontId="43" fillId="0" borderId="0"/>
    <xf numFmtId="235" fontId="43" fillId="0" borderId="0"/>
    <xf numFmtId="235" fontId="41" fillId="0" borderId="0"/>
    <xf numFmtId="235" fontId="43" fillId="0" borderId="0"/>
    <xf numFmtId="235" fontId="41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43" fillId="0" borderId="0"/>
    <xf numFmtId="235" fontId="26" fillId="0" borderId="0"/>
    <xf numFmtId="235" fontId="25" fillId="28" borderId="19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235" fontId="20" fillId="0" borderId="0">
      <alignment vertical="center"/>
    </xf>
    <xf numFmtId="235" fontId="39" fillId="0" borderId="0"/>
    <xf numFmtId="235" fontId="25" fillId="0" borderId="0"/>
    <xf numFmtId="235" fontId="58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31" fillId="0" borderId="0">
      <alignment vertical="center"/>
    </xf>
    <xf numFmtId="235" fontId="19" fillId="0" borderId="0">
      <alignment vertical="center"/>
      <protection locked="0"/>
    </xf>
    <xf numFmtId="235" fontId="19" fillId="0" borderId="0">
      <alignment vertical="center"/>
      <protection locked="0"/>
    </xf>
    <xf numFmtId="235" fontId="19" fillId="0" borderId="0">
      <alignment vertical="center"/>
      <protection locked="0"/>
    </xf>
    <xf numFmtId="235" fontId="19" fillId="0" borderId="0">
      <alignment vertical="center"/>
      <protection locked="0"/>
    </xf>
    <xf numFmtId="235" fontId="19" fillId="0" borderId="0">
      <alignment vertical="center"/>
      <protection locked="0"/>
    </xf>
    <xf numFmtId="235" fontId="19" fillId="0" borderId="0">
      <alignment vertical="center"/>
    </xf>
    <xf numFmtId="235" fontId="19" fillId="0" borderId="0">
      <alignment vertical="center"/>
    </xf>
    <xf numFmtId="235" fontId="19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35" fontId="18" fillId="0" borderId="0">
      <alignment vertical="center"/>
      <protection locked="0"/>
    </xf>
    <xf numFmtId="235" fontId="47" fillId="0" borderId="0">
      <alignment vertical="center"/>
    </xf>
    <xf numFmtId="235" fontId="22" fillId="0" borderId="0" applyNumberFormat="0" applyFill="0" applyBorder="0" applyAlignment="0" applyProtection="0"/>
    <xf numFmtId="235" fontId="115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235" fontId="18" fillId="0" borderId="0">
      <alignment vertical="center"/>
    </xf>
    <xf numFmtId="9" fontId="58" fillId="0" borderId="0" applyFont="0" applyFill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47" fillId="0" borderId="0">
      <alignment vertical="center"/>
    </xf>
    <xf numFmtId="235" fontId="18" fillId="0" borderId="0">
      <alignment vertical="center"/>
    </xf>
    <xf numFmtId="235" fontId="121" fillId="0" borderId="0">
      <alignment vertical="center"/>
    </xf>
    <xf numFmtId="235" fontId="17" fillId="0" borderId="0">
      <alignment vertical="center"/>
    </xf>
    <xf numFmtId="235" fontId="121" fillId="0" borderId="0">
      <alignment vertical="center"/>
    </xf>
    <xf numFmtId="235" fontId="17" fillId="0" borderId="0">
      <alignment vertical="center"/>
    </xf>
    <xf numFmtId="235" fontId="22" fillId="0" borderId="0" applyNumberFormat="0" applyFill="0" applyBorder="0" applyAlignment="0" applyProtection="0"/>
    <xf numFmtId="235" fontId="22" fillId="0" borderId="0" applyNumberFormat="0" applyFill="0" applyBorder="0" applyAlignment="0" applyProtection="0"/>
    <xf numFmtId="235" fontId="122" fillId="0" borderId="0">
      <alignment vertical="center"/>
    </xf>
    <xf numFmtId="235" fontId="22" fillId="0" borderId="0" applyNumberFormat="0" applyFill="0" applyBorder="0" applyAlignment="0" applyProtection="0"/>
    <xf numFmtId="235" fontId="65" fillId="5" borderId="0" applyNumberFormat="0" applyBorder="0" applyAlignment="0" applyProtection="0">
      <alignment vertical="center"/>
    </xf>
    <xf numFmtId="235" fontId="58" fillId="0" borderId="0">
      <alignment vertical="center"/>
      <protection locked="0"/>
    </xf>
    <xf numFmtId="235" fontId="25" fillId="0" borderId="0"/>
    <xf numFmtId="235" fontId="18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235" fontId="18" fillId="0" borderId="0">
      <alignment vertical="center"/>
      <protection locked="0"/>
    </xf>
    <xf numFmtId="235" fontId="17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235" fontId="58" fillId="0" borderId="0">
      <alignment vertical="center"/>
    </xf>
    <xf numFmtId="235" fontId="47" fillId="0" borderId="0">
      <alignment vertical="center"/>
    </xf>
    <xf numFmtId="235" fontId="17" fillId="0" borderId="0">
      <alignment vertical="center"/>
    </xf>
    <xf numFmtId="235" fontId="115" fillId="0" borderId="0">
      <alignment vertical="center"/>
    </xf>
    <xf numFmtId="235" fontId="17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235" fontId="18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235" fontId="25" fillId="0" borderId="0" applyBorder="0"/>
    <xf numFmtId="235" fontId="130" fillId="41" borderId="0" applyNumberFormat="0" applyBorder="0" applyAlignment="0" applyProtection="0">
      <alignment vertical="center"/>
    </xf>
    <xf numFmtId="235" fontId="131" fillId="2" borderId="0" applyNumberFormat="0" applyBorder="0" applyAlignment="0" applyProtection="0">
      <alignment vertical="center"/>
    </xf>
    <xf numFmtId="235" fontId="101" fillId="0" borderId="0" applyNumberFormat="0" applyFill="0" applyBorder="0" applyAlignment="0" applyProtection="0">
      <alignment vertical="top"/>
      <protection locked="0"/>
    </xf>
    <xf numFmtId="235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235" fontId="18" fillId="0" borderId="0">
      <alignment vertical="center"/>
      <protection locked="0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25" fillId="0" borderId="0"/>
    <xf numFmtId="235" fontId="25" fillId="0" borderId="0">
      <protection locked="0"/>
    </xf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35" fontId="26" fillId="0" borderId="0">
      <protection locked="0"/>
    </xf>
    <xf numFmtId="235" fontId="18" fillId="0" borderId="0">
      <alignment vertical="center"/>
      <protection locked="0"/>
    </xf>
    <xf numFmtId="235" fontId="58" fillId="0" borderId="0">
      <alignment vertical="center"/>
    </xf>
    <xf numFmtId="235" fontId="18" fillId="0" borderId="0">
      <alignment vertical="center"/>
      <protection locked="0"/>
    </xf>
    <xf numFmtId="235" fontId="18" fillId="0" borderId="0">
      <alignment vertical="center"/>
      <protection locked="0"/>
    </xf>
    <xf numFmtId="235" fontId="18" fillId="0" borderId="0">
      <alignment vertical="center"/>
      <protection locked="0"/>
    </xf>
    <xf numFmtId="235" fontId="58" fillId="0" borderId="0">
      <alignment vertical="center"/>
      <protection locked="0"/>
    </xf>
    <xf numFmtId="235" fontId="18" fillId="0" borderId="0">
      <alignment vertical="center"/>
      <protection locked="0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18" fillId="0" borderId="0">
      <alignment vertical="center"/>
    </xf>
    <xf numFmtId="235" fontId="25" fillId="0" borderId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235" fontId="15" fillId="0" borderId="0">
      <alignment vertical="center"/>
      <protection locked="0"/>
    </xf>
    <xf numFmtId="235" fontId="1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235" fontId="15" fillId="0" borderId="0">
      <alignment vertical="center"/>
      <protection locked="0"/>
    </xf>
    <xf numFmtId="235" fontId="15" fillId="0" borderId="0">
      <alignment vertical="center"/>
    </xf>
    <xf numFmtId="235" fontId="15" fillId="0" borderId="0">
      <alignment vertical="center"/>
    </xf>
    <xf numFmtId="235" fontId="14" fillId="0" borderId="0">
      <alignment vertical="center"/>
      <protection locked="0"/>
    </xf>
    <xf numFmtId="235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235" fontId="14" fillId="0" borderId="0">
      <alignment vertical="center"/>
      <protection locked="0"/>
    </xf>
    <xf numFmtId="235" fontId="14" fillId="0" borderId="0">
      <alignment vertical="center"/>
      <protection locked="0"/>
    </xf>
    <xf numFmtId="235" fontId="14" fillId="0" borderId="0">
      <alignment vertical="center"/>
      <protection locked="0"/>
    </xf>
    <xf numFmtId="43" fontId="14" fillId="0" borderId="0" applyFont="0" applyFill="0" applyBorder="0" applyAlignment="0" applyProtection="0">
      <alignment vertical="center"/>
    </xf>
    <xf numFmtId="235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235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235" fontId="12" fillId="0" borderId="0">
      <alignment vertical="center"/>
    </xf>
    <xf numFmtId="235" fontId="12" fillId="0" borderId="0">
      <alignment vertical="center"/>
    </xf>
    <xf numFmtId="235" fontId="58" fillId="0" borderId="0">
      <alignment vertical="center"/>
    </xf>
    <xf numFmtId="235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235" fontId="26" fillId="0" borderId="0" applyBorder="0"/>
    <xf numFmtId="235" fontId="41" fillId="0" borderId="0"/>
    <xf numFmtId="235" fontId="41" fillId="0" borderId="0"/>
    <xf numFmtId="235" fontId="41" fillId="0" borderId="0"/>
    <xf numFmtId="235" fontId="43" fillId="0" borderId="0"/>
    <xf numFmtId="235" fontId="43" fillId="0" borderId="0"/>
    <xf numFmtId="235" fontId="26" fillId="0" borderId="0" applyBorder="0"/>
    <xf numFmtId="235" fontId="26" fillId="0" borderId="0" applyBorder="0"/>
    <xf numFmtId="235" fontId="26" fillId="0" borderId="0" applyBorder="0"/>
    <xf numFmtId="235" fontId="43" fillId="0" borderId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235" fontId="47" fillId="3" borderId="0" applyNumberFormat="0" applyBorder="0" applyAlignment="0" applyProtection="0">
      <alignment vertical="center"/>
    </xf>
    <xf numFmtId="235" fontId="47" fillId="4" borderId="0" applyNumberFormat="0" applyBorder="0" applyAlignment="0" applyProtection="0">
      <alignment vertical="center"/>
    </xf>
    <xf numFmtId="235" fontId="47" fillId="5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7" borderId="0" applyNumberFormat="0" applyBorder="0" applyAlignment="0" applyProtection="0">
      <alignment vertical="center"/>
    </xf>
    <xf numFmtId="235" fontId="47" fillId="8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10" borderId="0" applyNumberFormat="0" applyBorder="0" applyAlignment="0" applyProtection="0">
      <alignment vertical="center"/>
    </xf>
    <xf numFmtId="235" fontId="47" fillId="11" borderId="0" applyNumberFormat="0" applyBorder="0" applyAlignment="0" applyProtection="0">
      <alignment vertical="center"/>
    </xf>
    <xf numFmtId="235" fontId="47" fillId="6" borderId="0" applyNumberFormat="0" applyBorder="0" applyAlignment="0" applyProtection="0">
      <alignment vertical="center"/>
    </xf>
    <xf numFmtId="235" fontId="47" fillId="9" borderId="0" applyNumberFormat="0" applyBorder="0" applyAlignment="0" applyProtection="0">
      <alignment vertical="center"/>
    </xf>
    <xf numFmtId="235" fontId="47" fillId="12" borderId="0" applyNumberFormat="0" applyBorder="0" applyAlignment="0" applyProtection="0">
      <alignment vertical="center"/>
    </xf>
    <xf numFmtId="235" fontId="48" fillId="13" borderId="0" applyNumberFormat="0" applyBorder="0" applyAlignment="0" applyProtection="0">
      <alignment vertical="center"/>
    </xf>
    <xf numFmtId="235" fontId="48" fillId="10" borderId="0" applyNumberFormat="0" applyBorder="0" applyAlignment="0" applyProtection="0">
      <alignment vertical="center"/>
    </xf>
    <xf numFmtId="235" fontId="48" fillId="11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16" borderId="0" applyNumberFormat="0" applyBorder="0" applyAlignment="0" applyProtection="0">
      <alignment vertical="center"/>
    </xf>
    <xf numFmtId="193" fontId="25" fillId="0" borderId="0" applyFill="0" applyBorder="0" applyAlignment="0"/>
    <xf numFmtId="193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196" fontId="25" fillId="0" borderId="0" applyFill="0" applyBorder="0" applyAlignment="0"/>
    <xf numFmtId="196" fontId="25" fillId="0" borderId="0" applyFill="0" applyBorder="0" applyAlignment="0"/>
    <xf numFmtId="197" fontId="25" fillId="0" borderId="0" applyFill="0" applyBorder="0" applyAlignment="0"/>
    <xf numFmtId="197" fontId="25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02" fontId="25" fillId="0" borderId="0" applyFill="0" applyBorder="0"/>
    <xf numFmtId="202" fontId="25" fillId="0" borderId="0" applyFill="0" applyBorder="0"/>
    <xf numFmtId="194" fontId="25" fillId="0" borderId="0" applyFont="0" applyFill="0" applyBorder="0" applyAlignment="0" applyProtection="0"/>
    <xf numFmtId="194" fontId="25" fillId="0" borderId="0" applyFont="0" applyFill="0" applyBorder="0" applyAlignment="0" applyProtection="0"/>
    <xf numFmtId="204" fontId="25" fillId="0" borderId="0" applyFont="0" applyFill="0" applyBorder="0" applyAlignment="0" applyProtection="0"/>
    <xf numFmtId="204" fontId="25" fillId="0" borderId="0" applyFont="0" applyFill="0" applyBorder="0" applyAlignment="0" applyProtection="0"/>
    <xf numFmtId="205" fontId="25" fillId="0" borderId="0" applyFont="0" applyFill="0" applyBorder="0" applyAlignment="0" applyProtection="0"/>
    <xf numFmtId="205" fontId="25" fillId="0" borderId="0" applyFont="0" applyFill="0" applyBorder="0" applyAlignment="0" applyProtection="0"/>
    <xf numFmtId="194" fontId="25" fillId="0" borderId="0" applyFill="0" applyBorder="0" applyAlignment="0"/>
    <xf numFmtId="194" fontId="25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02" fontId="25" fillId="0" borderId="2" applyFill="0" applyBorder="0">
      <protection locked="0"/>
    </xf>
    <xf numFmtId="202" fontId="25" fillId="0" borderId="2" applyFill="0" applyBorder="0">
      <protection locked="0"/>
    </xf>
    <xf numFmtId="194" fontId="25" fillId="0" borderId="0" applyFill="0" applyBorder="0" applyAlignment="0"/>
    <xf numFmtId="194" fontId="25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217" fontId="25" fillId="0" borderId="0"/>
    <xf numFmtId="217" fontId="25" fillId="0" borderId="0"/>
    <xf numFmtId="218" fontId="25" fillId="0" borderId="0" applyFill="0" applyBorder="0">
      <alignment horizontal="right"/>
    </xf>
    <xf numFmtId="218" fontId="25" fillId="0" borderId="0" applyFill="0" applyBorder="0">
      <alignment horizontal="right"/>
    </xf>
    <xf numFmtId="197" fontId="25" fillId="0" borderId="0" applyFont="0" applyFill="0" applyBorder="0" applyAlignment="0" applyProtection="0"/>
    <xf numFmtId="197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194" fontId="25" fillId="0" borderId="0" applyFill="0" applyBorder="0" applyAlignment="0"/>
    <xf numFmtId="194" fontId="25" fillId="0" borderId="0" applyFill="0" applyBorder="0" applyAlignment="0"/>
    <xf numFmtId="199" fontId="25" fillId="0" borderId="0" applyFill="0" applyBorder="0" applyAlignment="0"/>
    <xf numFmtId="199" fontId="25" fillId="0" borderId="0" applyFill="0" applyBorder="0" applyAlignment="0"/>
    <xf numFmtId="194" fontId="25" fillId="0" borderId="0" applyFill="0" applyBorder="0" applyAlignment="0"/>
    <xf numFmtId="194" fontId="25" fillId="0" borderId="0" applyFill="0" applyBorder="0" applyAlignment="0"/>
    <xf numFmtId="193" fontId="25" fillId="0" borderId="0" applyNumberFormat="0" applyFill="0" applyBorder="0" applyAlignment="0" applyProtection="0">
      <alignment horizontal="left"/>
    </xf>
    <xf numFmtId="193" fontId="25" fillId="0" borderId="0" applyNumberFormat="0" applyFill="0" applyBorder="0" applyAlignment="0" applyProtection="0">
      <alignment horizontal="left"/>
    </xf>
    <xf numFmtId="235" fontId="25" fillId="0" borderId="0"/>
    <xf numFmtId="235" fontId="26" fillId="0" borderId="0"/>
    <xf numFmtId="235" fontId="25" fillId="0" borderId="0"/>
    <xf numFmtId="221" fontId="25" fillId="0" borderId="0" applyFill="0" applyBorder="0" applyAlignment="0"/>
    <xf numFmtId="221" fontId="25" fillId="0" borderId="0" applyFill="0" applyBorder="0" applyAlignment="0"/>
    <xf numFmtId="222" fontId="25" fillId="0" borderId="0" applyFill="0" applyBorder="0" applyAlignment="0"/>
    <xf numFmtId="222" fontId="25" fillId="0" borderId="0" applyFill="0" applyBorder="0" applyAlignment="0"/>
    <xf numFmtId="9" fontId="25" fillId="0" borderId="0" applyFont="0" applyFill="0" applyBorder="0" applyAlignment="0" applyProtection="0"/>
    <xf numFmtId="235" fontId="68" fillId="0" borderId="13" applyNumberFormat="0" applyFill="0" applyAlignment="0" applyProtection="0">
      <alignment vertical="center"/>
    </xf>
    <xf numFmtId="235" fontId="69" fillId="0" borderId="14" applyNumberFormat="0" applyFill="0" applyAlignment="0" applyProtection="0">
      <alignment vertical="center"/>
    </xf>
    <xf numFmtId="235" fontId="70" fillId="0" borderId="15" applyNumberFormat="0" applyFill="0" applyAlignment="0" applyProtection="0">
      <alignment vertical="center"/>
    </xf>
    <xf numFmtId="235" fontId="70" fillId="0" borderId="0" applyNumberFormat="0" applyFill="0" applyBorder="0" applyAlignment="0" applyProtection="0">
      <alignment vertical="center"/>
    </xf>
    <xf numFmtId="235" fontId="92" fillId="0" borderId="0" applyNumberFormat="0" applyFill="0" applyBorder="0" applyAlignment="0" applyProtection="0">
      <alignment vertical="center"/>
    </xf>
    <xf numFmtId="235" fontId="50" fillId="4" borderId="0" applyNumberFormat="0" applyBorder="0" applyAlignment="0" applyProtection="0">
      <alignment vertical="center"/>
    </xf>
    <xf numFmtId="235" fontId="130" fillId="41" borderId="0" applyNumberFormat="0" applyBorder="0" applyAlignment="0" applyProtection="0">
      <alignment vertical="center"/>
    </xf>
    <xf numFmtId="235" fontId="130" fillId="41" borderId="0" applyNumberFormat="0" applyBorder="0" applyAlignment="0" applyProtection="0">
      <alignment vertical="center"/>
    </xf>
    <xf numFmtId="235" fontId="130" fillId="41" borderId="0" applyNumberFormat="0" applyBorder="0" applyAlignment="0" applyProtection="0">
      <alignment vertical="center"/>
    </xf>
    <xf numFmtId="235" fontId="130" fillId="41" borderId="0" applyNumberFormat="0" applyBorder="0" applyAlignment="0" applyProtection="0">
      <alignment vertical="center"/>
    </xf>
    <xf numFmtId="235" fontId="131" fillId="2" borderId="0" applyNumberFormat="0" applyBorder="0" applyAlignment="0" applyProtection="0">
      <alignment vertical="center"/>
    </xf>
    <xf numFmtId="235" fontId="131" fillId="2" borderId="0" applyNumberFormat="0" applyBorder="0" applyAlignment="0" applyProtection="0">
      <alignment vertical="center"/>
    </xf>
    <xf numFmtId="235" fontId="131" fillId="2" borderId="0" applyNumberFormat="0" applyBorder="0" applyAlignment="0" applyProtection="0">
      <alignment vertical="center"/>
    </xf>
    <xf numFmtId="235" fontId="131" fillId="2" borderId="0" applyNumberFormat="0" applyBorder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4" fillId="22" borderId="9" applyNumberFormat="0" applyAlignment="0" applyProtection="0">
      <alignment vertical="center"/>
    </xf>
    <xf numFmtId="235" fontId="64" fillId="0" borderId="0" applyNumberFormat="0" applyFill="0" applyBorder="0" applyAlignment="0" applyProtection="0">
      <alignment vertical="center"/>
    </xf>
    <xf numFmtId="235" fontId="94" fillId="0" borderId="0" applyNumberFormat="0" applyFill="0" applyBorder="0" applyAlignment="0" applyProtection="0">
      <alignment vertical="center"/>
    </xf>
    <xf numFmtId="235" fontId="73" fillId="0" borderId="18" applyNumberFormat="0" applyFill="0" applyAlignment="0" applyProtection="0">
      <alignment vertical="center"/>
    </xf>
    <xf numFmtId="235" fontId="48" fillId="17" borderId="0" applyNumberFormat="0" applyBorder="0" applyAlignment="0" applyProtection="0">
      <alignment vertical="center"/>
    </xf>
    <xf numFmtId="235" fontId="48" fillId="18" borderId="0" applyNumberFormat="0" applyBorder="0" applyAlignment="0" applyProtection="0">
      <alignment vertical="center"/>
    </xf>
    <xf numFmtId="235" fontId="48" fillId="19" borderId="0" applyNumberFormat="0" applyBorder="0" applyAlignment="0" applyProtection="0">
      <alignment vertical="center"/>
    </xf>
    <xf numFmtId="235" fontId="48" fillId="14" borderId="0" applyNumberFormat="0" applyBorder="0" applyAlignment="0" applyProtection="0">
      <alignment vertical="center"/>
    </xf>
    <xf numFmtId="235" fontId="48" fillId="15" borderId="0" applyNumberFormat="0" applyBorder="0" applyAlignment="0" applyProtection="0">
      <alignment vertical="center"/>
    </xf>
    <xf numFmtId="235" fontId="48" fillId="20" borderId="0" applyNumberFormat="0" applyBorder="0" applyAlignment="0" applyProtection="0">
      <alignment vertical="center"/>
    </xf>
    <xf numFmtId="235" fontId="75" fillId="27" borderId="0" applyNumberFormat="0" applyBorder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235" fontId="9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235" fontId="25" fillId="0" borderId="0"/>
    <xf numFmtId="235" fontId="25" fillId="0" borderId="0"/>
    <xf numFmtId="235" fontId="25" fillId="0" borderId="0"/>
    <xf numFmtId="235" fontId="25" fillId="0" borderId="0"/>
    <xf numFmtId="235" fontId="93" fillId="0" borderId="73" applyNumberFormat="0" applyFill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235" fontId="5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235" fontId="2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35" fontId="5" fillId="0" borderId="0">
      <alignment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235" fontId="67" fillId="0" borderId="12">
      <alignment horizontal="left" vertical="center"/>
    </xf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10" fontId="51" fillId="24" borderId="17" applyNumberFormat="0" applyBorder="0" applyAlignment="0" applyProtection="0"/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7" fillId="0" borderId="17" applyProtection="0">
      <alignment vertic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235" fontId="86" fillId="1" borderId="12" applyNumberFormat="0" applyFont="0" applyAlignment="0">
      <alignment horizontal="center"/>
    </xf>
    <xf numFmtId="9" fontId="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25" fillId="0" borderId="0"/>
    <xf numFmtId="235" fontId="6" fillId="0" borderId="0">
      <alignment vertical="center"/>
    </xf>
    <xf numFmtId="235" fontId="6" fillId="0" borderId="0">
      <alignment vertical="center"/>
    </xf>
    <xf numFmtId="235" fontId="6" fillId="0" borderId="0">
      <alignment vertical="center"/>
    </xf>
    <xf numFmtId="235" fontId="25" fillId="0" borderId="0"/>
    <xf numFmtId="235" fontId="25" fillId="0" borderId="0"/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99" fillId="0" borderId="0">
      <alignment vertical="center"/>
    </xf>
    <xf numFmtId="235" fontId="99" fillId="0" borderId="0">
      <alignment vertical="center"/>
    </xf>
    <xf numFmtId="235" fontId="6" fillId="0" borderId="0">
      <alignment vertical="center"/>
    </xf>
    <xf numFmtId="235" fontId="6" fillId="0" borderId="0">
      <alignment vertical="center"/>
    </xf>
    <xf numFmtId="235" fontId="6" fillId="0" borderId="0">
      <alignment vertical="center"/>
    </xf>
    <xf numFmtId="235" fontId="6" fillId="0" borderId="0">
      <alignment vertical="center"/>
    </xf>
    <xf numFmtId="235" fontId="5" fillId="0" borderId="0">
      <alignment vertical="center"/>
    </xf>
    <xf numFmtId="235" fontId="58" fillId="0" borderId="0">
      <alignment vertical="center"/>
    </xf>
    <xf numFmtId="235" fontId="58" fillId="0" borderId="0">
      <alignment vertical="center"/>
    </xf>
    <xf numFmtId="235" fontId="22" fillId="0" borderId="0" applyNumberFormat="0" applyFill="0" applyBorder="0" applyAlignment="0" applyProtection="0"/>
    <xf numFmtId="235" fontId="5" fillId="0" borderId="0">
      <alignment vertical="center"/>
    </xf>
    <xf numFmtId="235" fontId="5" fillId="0" borderId="0">
      <alignment vertical="center"/>
    </xf>
    <xf numFmtId="235" fontId="5" fillId="0" borderId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93" fillId="0" borderId="73" applyNumberFormat="0" applyFill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235" fontId="52" fillId="21" borderId="74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208" fontId="25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9" fillId="21" borderId="75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72" fillId="8" borderId="74" applyNumberForma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25" fillId="28" borderId="19" applyNumberFormat="0" applyFont="0" applyAlignment="0" applyProtection="0">
      <alignment vertical="center"/>
    </xf>
    <xf numFmtId="235" fontId="98" fillId="0" borderId="0">
      <alignment vertical="center"/>
    </xf>
    <xf numFmtId="235" fontId="22" fillId="0" borderId="0" applyNumberFormat="0" applyFill="0" applyBorder="0" applyAlignment="0" applyProtection="0"/>
    <xf numFmtId="235" fontId="6" fillId="0" borderId="0">
      <alignment vertical="center"/>
    </xf>
    <xf numFmtId="235" fontId="4" fillId="0" borderId="0">
      <alignment vertical="center"/>
      <protection locked="0"/>
    </xf>
    <xf numFmtId="235" fontId="25" fillId="0" borderId="0"/>
    <xf numFmtId="43" fontId="4" fillId="0" borderId="0" applyFont="0" applyFill="0" applyBorder="0" applyAlignment="0" applyProtection="0">
      <alignment vertical="center"/>
    </xf>
    <xf numFmtId="235" fontId="3" fillId="0" borderId="0">
      <alignment vertical="center"/>
      <protection locked="0"/>
    </xf>
    <xf numFmtId="235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235" fontId="3" fillId="0" borderId="0">
      <alignment vertical="center"/>
      <protection locked="0"/>
    </xf>
    <xf numFmtId="235" fontId="22" fillId="0" borderId="0" applyNumberFormat="0" applyFill="0" applyBorder="0" applyAlignment="0" applyProtection="0"/>
    <xf numFmtId="235" fontId="3" fillId="0" borderId="0">
      <alignment vertical="center"/>
    </xf>
    <xf numFmtId="235" fontId="3" fillId="0" borderId="0">
      <alignment vertical="center"/>
      <protection locked="0"/>
    </xf>
    <xf numFmtId="235" fontId="25" fillId="0" borderId="0"/>
    <xf numFmtId="43" fontId="3" fillId="0" borderId="0" applyFont="0" applyFill="0" applyBorder="0" applyAlignment="0" applyProtection="0">
      <alignment vertical="center"/>
    </xf>
    <xf numFmtId="235" fontId="2" fillId="0" borderId="0">
      <alignment vertical="center"/>
    </xf>
    <xf numFmtId="235" fontId="22" fillId="0" borderId="0" applyNumberFormat="0" applyFill="0" applyBorder="0" applyAlignment="0" applyProtection="0"/>
  </cellStyleXfs>
  <cellXfs count="1779">
    <xf numFmtId="235" fontId="0" fillId="0" borderId="0" xfId="0" applyNumberFormat="1" applyAlignment="1">
      <alignment vertical="center"/>
    </xf>
    <xf numFmtId="235" fontId="23" fillId="0" borderId="0" xfId="0" applyNumberFormat="1" applyFont="1" applyFill="1" applyBorder="1" applyAlignment="1" applyProtection="1">
      <alignment vertical="center"/>
      <protection locked="0"/>
    </xf>
    <xf numFmtId="178" fontId="26" fillId="0" borderId="0" xfId="1" applyNumberFormat="1" applyFont="1" applyFill="1" applyAlignment="1" applyProtection="1">
      <alignment vertical="center"/>
      <protection locked="0"/>
    </xf>
    <xf numFmtId="178" fontId="26" fillId="0" borderId="0" xfId="1" applyNumberFormat="1" applyFont="1" applyFill="1" applyBorder="1" applyAlignment="1" applyProtection="1">
      <alignment vertical="center"/>
      <protection locked="0"/>
    </xf>
    <xf numFmtId="235" fontId="26" fillId="0" borderId="0" xfId="0" applyNumberFormat="1" applyFont="1" applyFill="1" applyAlignment="1" applyProtection="1">
      <alignment vertical="center"/>
      <protection locked="0"/>
    </xf>
    <xf numFmtId="235" fontId="26" fillId="0" borderId="0" xfId="0" applyNumberFormat="1" applyFont="1" applyFill="1" applyBorder="1" applyAlignment="1" applyProtection="1">
      <alignment horizontal="left" vertical="center"/>
      <protection locked="0"/>
    </xf>
    <xf numFmtId="178" fontId="26" fillId="0" borderId="0" xfId="1" applyNumberFormat="1" applyFont="1" applyFill="1" applyBorder="1" applyAlignment="1" applyProtection="1">
      <alignment horizontal="right" vertical="center"/>
      <protection locked="0"/>
    </xf>
    <xf numFmtId="178" fontId="23" fillId="0" borderId="0" xfId="1" applyNumberFormat="1" applyFont="1" applyFill="1" applyBorder="1" applyAlignment="1" applyProtection="1">
      <alignment horizontal="right"/>
      <protection locked="0"/>
    </xf>
    <xf numFmtId="178" fontId="23" fillId="0" borderId="0" xfId="1" applyNumberFormat="1" applyFont="1" applyFill="1" applyBorder="1" applyAlignment="1" applyProtection="1">
      <alignment horizontal="right" vertical="center"/>
      <protection locked="0"/>
    </xf>
    <xf numFmtId="235" fontId="26" fillId="0" borderId="0" xfId="0" applyNumberFormat="1" applyFont="1" applyFill="1" applyBorder="1" applyAlignment="1" applyProtection="1">
      <alignment horizontal="right" vertical="center"/>
      <protection locked="0"/>
    </xf>
    <xf numFmtId="178" fontId="23" fillId="0" borderId="0" xfId="1" applyNumberFormat="1" applyFont="1" applyFill="1" applyAlignment="1" applyProtection="1">
      <alignment horizontal="right" vertical="center"/>
      <protection locked="0"/>
    </xf>
    <xf numFmtId="178" fontId="23" fillId="0" borderId="1" xfId="1" applyNumberFormat="1" applyFont="1" applyFill="1" applyBorder="1" applyAlignment="1" applyProtection="1">
      <alignment horizontal="right" vertical="center"/>
      <protection locked="0"/>
    </xf>
    <xf numFmtId="235" fontId="26" fillId="0" borderId="0" xfId="0" applyNumberFormat="1" applyFont="1" applyFill="1" applyBorder="1" applyAlignment="1" applyProtection="1">
      <alignment vertical="center"/>
      <protection locked="0"/>
    </xf>
    <xf numFmtId="178" fontId="26" fillId="0" borderId="1" xfId="1" applyNumberFormat="1" applyFont="1" applyFill="1" applyBorder="1" applyAlignment="1" applyProtection="1">
      <alignment vertical="center"/>
      <protection locked="0"/>
    </xf>
    <xf numFmtId="235" fontId="26" fillId="0" borderId="0" xfId="2" applyNumberFormat="1" applyFont="1" applyFill="1" applyBorder="1" applyAlignment="1">
      <alignment horizontal="left" vertical="center" indent="2"/>
    </xf>
    <xf numFmtId="235" fontId="32" fillId="0" borderId="0" xfId="2" applyNumberFormat="1" applyFont="1" applyFill="1" applyBorder="1" applyAlignment="1">
      <alignment horizontal="left" vertical="center" indent="3"/>
    </xf>
    <xf numFmtId="235" fontId="32" fillId="0" borderId="0" xfId="0" applyNumberFormat="1" applyFont="1" applyFill="1" applyAlignment="1" applyProtection="1">
      <alignment vertical="center"/>
      <protection locked="0"/>
    </xf>
    <xf numFmtId="49" fontId="26" fillId="0" borderId="0" xfId="2" applyNumberFormat="1" applyFont="1" applyFill="1" applyBorder="1" applyAlignment="1">
      <alignment horizontal="left" vertical="center" indent="2"/>
    </xf>
    <xf numFmtId="49" fontId="26" fillId="0" borderId="0" xfId="2" applyNumberFormat="1" applyFont="1" applyFill="1" applyBorder="1" applyAlignment="1">
      <alignment horizontal="left" vertical="center" indent="3"/>
    </xf>
    <xf numFmtId="235" fontId="26" fillId="0" borderId="0" xfId="2" applyNumberFormat="1" applyFont="1" applyFill="1" applyBorder="1" applyAlignment="1">
      <alignment vertical="center"/>
    </xf>
    <xf numFmtId="235" fontId="34" fillId="0" borderId="0" xfId="2" applyNumberFormat="1" applyFont="1" applyFill="1" applyBorder="1" applyAlignment="1">
      <alignment horizontal="left" vertical="center" indent="1"/>
    </xf>
    <xf numFmtId="178" fontId="34" fillId="0" borderId="0" xfId="1" applyNumberFormat="1" applyFont="1" applyFill="1" applyAlignment="1" applyProtection="1">
      <alignment vertical="center"/>
      <protection locked="0"/>
    </xf>
    <xf numFmtId="178" fontId="34" fillId="0" borderId="0" xfId="1" applyNumberFormat="1" applyFont="1" applyFill="1" applyBorder="1" applyAlignment="1" applyProtection="1">
      <alignment vertical="center"/>
      <protection locked="0"/>
    </xf>
    <xf numFmtId="235" fontId="34" fillId="0" borderId="0" xfId="0" applyNumberFormat="1" applyFont="1" applyFill="1" applyAlignment="1" applyProtection="1">
      <alignment vertical="center"/>
      <protection locked="0"/>
    </xf>
    <xf numFmtId="235" fontId="26" fillId="0" borderId="0" xfId="0" applyNumberFormat="1" applyFont="1" applyFill="1" applyBorder="1" applyAlignment="1" applyProtection="1">
      <alignment horizontal="left" vertical="center" indent="2"/>
      <protection locked="0"/>
    </xf>
    <xf numFmtId="235" fontId="37" fillId="0" borderId="0" xfId="0" applyNumberFormat="1" applyFont="1" applyFill="1" applyBorder="1" applyAlignment="1" applyProtection="1">
      <alignment vertical="center"/>
      <protection locked="0"/>
    </xf>
    <xf numFmtId="178" fontId="23" fillId="0" borderId="0" xfId="1" applyNumberFormat="1" applyFont="1" applyFill="1" applyBorder="1" applyAlignment="1" applyProtection="1">
      <alignment vertical="center"/>
      <protection locked="0"/>
    </xf>
    <xf numFmtId="178" fontId="23" fillId="0" borderId="5" xfId="1" applyNumberFormat="1" applyFont="1" applyFill="1" applyBorder="1" applyAlignment="1" applyProtection="1">
      <alignment vertical="center"/>
      <protection locked="0"/>
    </xf>
    <xf numFmtId="178" fontId="23" fillId="0" borderId="6" xfId="1" applyNumberFormat="1" applyFont="1" applyFill="1" applyBorder="1" applyAlignment="1" applyProtection="1">
      <alignment vertical="center"/>
      <protection locked="0"/>
    </xf>
    <xf numFmtId="235" fontId="23" fillId="0" borderId="0" xfId="2" applyNumberFormat="1" applyFont="1" applyFill="1" applyBorder="1" applyAlignment="1">
      <alignment horizontal="justify" vertical="center"/>
    </xf>
    <xf numFmtId="235" fontId="26" fillId="0" borderId="0" xfId="2" applyNumberFormat="1" applyFont="1" applyFill="1" applyBorder="1" applyAlignment="1">
      <alignment horizontal="justify" vertical="center"/>
    </xf>
    <xf numFmtId="235" fontId="32" fillId="0" borderId="0" xfId="2" applyNumberFormat="1" applyFont="1" applyFill="1" applyBorder="1" applyAlignment="1">
      <alignment horizontal="left" vertical="center" indent="2"/>
    </xf>
    <xf numFmtId="179" fontId="26" fillId="0" borderId="0" xfId="0" applyNumberFormat="1" applyFont="1" applyFill="1" applyAlignment="1" applyProtection="1">
      <protection locked="0"/>
    </xf>
    <xf numFmtId="235" fontId="26" fillId="0" borderId="0" xfId="2" applyNumberFormat="1" applyFont="1" applyFill="1" applyBorder="1" applyAlignment="1">
      <alignment horizontal="left" vertical="center" indent="1"/>
    </xf>
    <xf numFmtId="178" fontId="26" fillId="0" borderId="3" xfId="1" applyNumberFormat="1" applyFont="1" applyFill="1" applyBorder="1" applyAlignment="1" applyProtection="1">
      <alignment vertical="center"/>
      <protection locked="0"/>
    </xf>
    <xf numFmtId="178" fontId="26" fillId="0" borderId="4" xfId="1" applyNumberFormat="1" applyFont="1" applyFill="1" applyBorder="1" applyAlignment="1" applyProtection="1">
      <alignment vertical="center"/>
      <protection locked="0"/>
    </xf>
    <xf numFmtId="179" fontId="26" fillId="0" borderId="0" xfId="0" applyNumberFormat="1" applyFont="1" applyFill="1" applyAlignment="1" applyProtection="1">
      <alignment horizontal="left" indent="1"/>
      <protection locked="0"/>
    </xf>
    <xf numFmtId="178" fontId="23" fillId="0" borderId="23" xfId="1" applyNumberFormat="1" applyFont="1" applyFill="1" applyBorder="1" applyAlignment="1" applyProtection="1">
      <alignment vertical="center"/>
      <protection locked="0"/>
    </xf>
    <xf numFmtId="178" fontId="26" fillId="0" borderId="0" xfId="1" applyNumberFormat="1" applyFont="1" applyFill="1" applyBorder="1" applyAlignment="1">
      <alignment vertical="center"/>
    </xf>
    <xf numFmtId="178" fontId="23" fillId="0" borderId="24" xfId="1" applyNumberFormat="1" applyFont="1" applyFill="1" applyBorder="1" applyAlignment="1" applyProtection="1">
      <alignment horizontal="right" vertical="center"/>
      <protection locked="0"/>
    </xf>
    <xf numFmtId="178" fontId="34" fillId="0" borderId="24" xfId="1" applyNumberFormat="1" applyFont="1" applyFill="1" applyBorder="1" applyAlignment="1" applyProtection="1">
      <alignment horizontal="right" vertical="center"/>
      <protection locked="0"/>
    </xf>
    <xf numFmtId="9" fontId="26" fillId="0" borderId="0" xfId="54712" applyFont="1" applyFill="1" applyAlignment="1" applyProtection="1">
      <alignment vertical="center"/>
      <protection locked="0"/>
    </xf>
    <xf numFmtId="235" fontId="28" fillId="0" borderId="0" xfId="2" applyNumberFormat="1" applyFont="1" applyFill="1" applyBorder="1" applyAlignment="1">
      <alignment horizontal="left" vertical="center" indent="2"/>
    </xf>
    <xf numFmtId="235" fontId="26" fillId="36" borderId="0" xfId="49367" applyNumberFormat="1" applyFont="1" applyFill="1" applyAlignment="1" applyProtection="1">
      <alignment vertical="center"/>
      <protection locked="0"/>
    </xf>
    <xf numFmtId="235" fontId="38" fillId="0" borderId="0" xfId="5" applyNumberFormat="1" applyFont="1" applyFill="1" applyBorder="1"/>
    <xf numFmtId="179" fontId="28" fillId="0" borderId="0" xfId="0" applyNumberFormat="1" applyFont="1" applyFill="1" applyAlignment="1" applyProtection="1">
      <protection locked="0"/>
    </xf>
    <xf numFmtId="235" fontId="28" fillId="0" borderId="0" xfId="2" applyNumberFormat="1" applyFont="1" applyFill="1" applyBorder="1" applyAlignment="1">
      <alignment horizontal="left" vertical="center" wrapText="1"/>
    </xf>
    <xf numFmtId="178" fontId="26" fillId="0" borderId="0" xfId="1" applyNumberFormat="1" applyFont="1" applyFill="1" applyAlignment="1">
      <alignment vertical="center"/>
    </xf>
    <xf numFmtId="178" fontId="26" fillId="0" borderId="0" xfId="1" applyNumberFormat="1" applyFont="1" applyFill="1" applyAlignment="1">
      <alignment horizontal="right" vertical="center"/>
    </xf>
    <xf numFmtId="178" fontId="23" fillId="0" borderId="28" xfId="1" applyNumberFormat="1" applyFont="1" applyFill="1" applyBorder="1" applyAlignment="1">
      <alignment vertical="center"/>
    </xf>
    <xf numFmtId="178" fontId="23" fillId="0" borderId="0" xfId="1" applyNumberFormat="1" applyFont="1" applyFill="1" applyBorder="1" applyAlignment="1" applyProtection="1">
      <alignment horizontal="right" vertical="top" wrapText="1"/>
      <protection locked="0"/>
    </xf>
    <xf numFmtId="178" fontId="23" fillId="0" borderId="28" xfId="1" applyNumberFormat="1" applyFont="1" applyFill="1" applyBorder="1" applyAlignment="1" applyProtection="1">
      <alignment horizontal="right" vertical="center"/>
      <protection locked="0"/>
    </xf>
    <xf numFmtId="178" fontId="26" fillId="0" borderId="24" xfId="1" applyNumberFormat="1" applyFont="1" applyFill="1" applyBorder="1" applyAlignment="1">
      <alignment horizontal="right" vertical="center"/>
    </xf>
    <xf numFmtId="178" fontId="23" fillId="0" borderId="0" xfId="1" applyNumberFormat="1" applyFont="1" applyFill="1" applyBorder="1" applyAlignment="1">
      <alignment horizontal="right" vertical="center"/>
    </xf>
    <xf numFmtId="235" fontId="26" fillId="0" borderId="0" xfId="54732" applyFont="1" applyFill="1">
      <alignment vertical="center"/>
      <protection locked="0"/>
    </xf>
    <xf numFmtId="178" fontId="26" fillId="0" borderId="0" xfId="54732" applyNumberFormat="1" applyFont="1" applyFill="1">
      <alignment vertical="center"/>
      <protection locked="0"/>
    </xf>
    <xf numFmtId="235" fontId="23" fillId="0" borderId="0" xfId="54732" applyFont="1" applyFill="1">
      <alignment vertical="center"/>
      <protection locked="0"/>
    </xf>
    <xf numFmtId="235" fontId="23" fillId="0" borderId="0" xfId="54732" applyFont="1" applyFill="1" applyBorder="1" applyAlignment="1" applyProtection="1">
      <alignment horizontal="right" vertical="top" wrapText="1"/>
      <protection locked="0"/>
    </xf>
    <xf numFmtId="235" fontId="23" fillId="0" borderId="28" xfId="54732" applyFont="1" applyFill="1" applyBorder="1" applyAlignment="1" applyProtection="1">
      <alignment horizontal="right" vertical="center"/>
      <protection locked="0"/>
    </xf>
    <xf numFmtId="235" fontId="23" fillId="0" borderId="1" xfId="54732" applyFont="1" applyFill="1" applyBorder="1" applyAlignment="1" applyProtection="1">
      <alignment horizontal="right" vertical="top" wrapText="1"/>
      <protection locked="0"/>
    </xf>
    <xf numFmtId="178" fontId="26" fillId="0" borderId="0" xfId="54767" applyNumberFormat="1" applyFont="1" applyFill="1" applyProtection="1">
      <alignment vertical="center"/>
      <protection locked="0"/>
    </xf>
    <xf numFmtId="235" fontId="23" fillId="0" borderId="0" xfId="54732" applyFont="1" applyFill="1" applyBorder="1" applyAlignment="1" applyProtection="1">
      <alignment vertical="center"/>
      <protection locked="0"/>
    </xf>
    <xf numFmtId="235" fontId="26" fillId="0" borderId="0" xfId="54732" applyFont="1" applyFill="1" applyBorder="1" applyAlignment="1" applyProtection="1">
      <alignment vertical="center"/>
      <protection locked="0"/>
    </xf>
    <xf numFmtId="235" fontId="26" fillId="0" borderId="0" xfId="54732" applyNumberFormat="1" applyFont="1" applyFill="1" applyBorder="1" applyAlignment="1" applyProtection="1">
      <alignment horizontal="left" vertical="center" indent="1"/>
      <protection locked="0"/>
    </xf>
    <xf numFmtId="235" fontId="28" fillId="0" borderId="0" xfId="54732" applyFont="1" applyFill="1" applyBorder="1" applyAlignment="1" applyProtection="1">
      <alignment vertical="center"/>
      <protection locked="0"/>
    </xf>
    <xf numFmtId="235" fontId="26" fillId="0" borderId="0" xfId="54732" applyFont="1" applyFill="1" applyBorder="1" applyAlignment="1" applyProtection="1">
      <alignment horizontal="left" vertical="center" indent="1"/>
      <protection locked="0"/>
    </xf>
    <xf numFmtId="178" fontId="26" fillId="0" borderId="0" xfId="54767" applyNumberFormat="1" applyFont="1" applyFill="1" applyAlignment="1">
      <alignment vertical="center"/>
    </xf>
    <xf numFmtId="235" fontId="124" fillId="0" borderId="0" xfId="54766" applyFont="1" applyFill="1" applyBorder="1" applyAlignment="1" applyProtection="1">
      <alignment vertical="center"/>
      <protection locked="0"/>
    </xf>
    <xf numFmtId="235" fontId="23" fillId="0" borderId="0" xfId="54766" applyFont="1" applyFill="1" applyBorder="1" applyAlignment="1" applyProtection="1">
      <alignment vertical="center"/>
      <protection locked="0"/>
    </xf>
    <xf numFmtId="235" fontId="23" fillId="0" borderId="0" xfId="54732" applyFont="1" applyFill="1" applyBorder="1" applyAlignment="1" applyProtection="1">
      <alignment horizontal="left" vertical="top"/>
      <protection locked="0"/>
    </xf>
    <xf numFmtId="178" fontId="23" fillId="0" borderId="25" xfId="1" applyNumberFormat="1" applyFont="1" applyFill="1" applyBorder="1" applyAlignment="1" applyProtection="1">
      <alignment horizontal="right" vertical="top" wrapText="1"/>
      <protection locked="0"/>
    </xf>
    <xf numFmtId="178" fontId="23" fillId="0" borderId="4" xfId="1" applyNumberFormat="1" applyFont="1" applyFill="1" applyBorder="1" applyAlignment="1" applyProtection="1">
      <alignment horizontal="right" vertical="top"/>
      <protection locked="0"/>
    </xf>
    <xf numFmtId="178" fontId="23" fillId="0" borderId="3" xfId="1" applyNumberFormat="1" applyFont="1" applyFill="1" applyBorder="1" applyAlignment="1" applyProtection="1">
      <alignment horizontal="right" vertical="top"/>
      <protection locked="0"/>
    </xf>
    <xf numFmtId="178" fontId="23" fillId="0" borderId="31" xfId="1" applyNumberFormat="1" applyFont="1" applyFill="1" applyBorder="1" applyAlignment="1" applyProtection="1">
      <alignment horizontal="right" vertical="top"/>
      <protection locked="0"/>
    </xf>
    <xf numFmtId="178" fontId="23" fillId="0" borderId="25" xfId="1" applyNumberFormat="1" applyFont="1" applyFill="1" applyBorder="1" applyAlignment="1" applyProtection="1">
      <alignment horizontal="right" vertical="top"/>
      <protection locked="0"/>
    </xf>
    <xf numFmtId="235" fontId="23" fillId="0" borderId="3" xfId="54732" applyFont="1" applyFill="1" applyBorder="1" applyAlignment="1" applyProtection="1">
      <alignment horizontal="right" vertical="top"/>
      <protection locked="0"/>
    </xf>
    <xf numFmtId="235" fontId="23" fillId="0" borderId="4" xfId="54732" applyFont="1" applyFill="1" applyBorder="1" applyAlignment="1" applyProtection="1">
      <alignment horizontal="right" vertical="top"/>
      <protection locked="0"/>
    </xf>
    <xf numFmtId="235" fontId="23" fillId="0" borderId="31" xfId="54732" applyFont="1" applyFill="1" applyBorder="1" applyAlignment="1" applyProtection="1">
      <alignment horizontal="right" vertical="top"/>
      <protection locked="0"/>
    </xf>
    <xf numFmtId="235" fontId="26" fillId="0" borderId="0" xfId="54732" applyFont="1" applyFill="1" applyAlignment="1">
      <alignment vertical="top"/>
      <protection locked="0"/>
    </xf>
    <xf numFmtId="235" fontId="23" fillId="0" borderId="0" xfId="54732" applyFont="1" applyFill="1" applyBorder="1" applyAlignment="1" applyProtection="1">
      <alignment horizontal="left" vertical="center"/>
      <protection locked="0"/>
    </xf>
    <xf numFmtId="178" fontId="26" fillId="0" borderId="1" xfId="1" applyNumberFormat="1" applyFont="1" applyFill="1" applyBorder="1" applyAlignment="1">
      <alignment horizontal="right" vertical="center"/>
    </xf>
    <xf numFmtId="178" fontId="26" fillId="0" borderId="0" xfId="1" applyNumberFormat="1" applyFont="1" applyFill="1" applyBorder="1" applyAlignment="1">
      <alignment horizontal="right" vertical="center"/>
    </xf>
    <xf numFmtId="178" fontId="26" fillId="0" borderId="28" xfId="1" applyNumberFormat="1" applyFont="1" applyFill="1" applyBorder="1" applyAlignment="1">
      <alignment horizontal="right" vertical="center"/>
    </xf>
    <xf numFmtId="178" fontId="26" fillId="0" borderId="0" xfId="54767" applyNumberFormat="1" applyFont="1" applyFill="1" applyBorder="1" applyAlignment="1" applyProtection="1">
      <alignment horizontal="right" vertical="center"/>
      <protection locked="0"/>
    </xf>
    <xf numFmtId="178" fontId="26" fillId="0" borderId="0" xfId="54767" applyNumberFormat="1" applyFont="1" applyFill="1" applyBorder="1" applyAlignment="1">
      <alignment horizontal="right" vertical="center"/>
    </xf>
    <xf numFmtId="178" fontId="26" fillId="0" borderId="1" xfId="54767" applyNumberFormat="1" applyFont="1" applyFill="1" applyBorder="1" applyAlignment="1" applyProtection="1">
      <alignment horizontal="right" vertical="center"/>
      <protection locked="0"/>
    </xf>
    <xf numFmtId="178" fontId="26" fillId="0" borderId="28" xfId="54767" applyNumberFormat="1" applyFont="1" applyFill="1" applyBorder="1" applyAlignment="1">
      <alignment horizontal="right" vertical="center"/>
    </xf>
    <xf numFmtId="235" fontId="26" fillId="0" borderId="0" xfId="3307" applyFont="1" applyFill="1" applyBorder="1" applyAlignment="1">
      <alignment horizontal="left" vertical="center" indent="3"/>
    </xf>
    <xf numFmtId="235" fontId="26" fillId="0" borderId="0" xfId="3307" applyFont="1" applyFill="1" applyBorder="1" applyAlignment="1">
      <alignment horizontal="left" vertical="center" indent="1"/>
    </xf>
    <xf numFmtId="235" fontId="26" fillId="0" borderId="0" xfId="3307" applyFont="1" applyFill="1" applyBorder="1" applyAlignment="1">
      <alignment horizontal="left" vertical="center" indent="2"/>
    </xf>
    <xf numFmtId="235" fontId="23" fillId="0" borderId="0" xfId="3307" applyFont="1" applyFill="1" applyBorder="1" applyAlignment="1">
      <alignment horizontal="left" vertical="center" indent="1"/>
    </xf>
    <xf numFmtId="178" fontId="23" fillId="0" borderId="24" xfId="1" applyNumberFormat="1" applyFont="1" applyFill="1" applyBorder="1" applyAlignment="1">
      <alignment horizontal="right" vertical="center"/>
    </xf>
    <xf numFmtId="178" fontId="23" fillId="0" borderId="1" xfId="1" applyNumberFormat="1" applyFont="1" applyFill="1" applyBorder="1" applyAlignment="1">
      <alignment horizontal="right" vertical="center"/>
    </xf>
    <xf numFmtId="178" fontId="23" fillId="0" borderId="0" xfId="54767" applyNumberFormat="1" applyFont="1" applyFill="1" applyBorder="1" applyAlignment="1" applyProtection="1">
      <alignment horizontal="right" vertical="center"/>
      <protection locked="0"/>
    </xf>
    <xf numFmtId="178" fontId="23" fillId="0" borderId="0" xfId="54767" applyNumberFormat="1" applyFont="1" applyFill="1" applyBorder="1" applyAlignment="1">
      <alignment horizontal="right" vertical="center"/>
    </xf>
    <xf numFmtId="178" fontId="23" fillId="0" borderId="1" xfId="54767" applyNumberFormat="1" applyFont="1" applyFill="1" applyBorder="1" applyAlignment="1" applyProtection="1">
      <alignment horizontal="right" vertical="center"/>
      <protection locked="0"/>
    </xf>
    <xf numFmtId="178" fontId="23" fillId="0" borderId="28" xfId="54767" applyNumberFormat="1" applyFont="1" applyFill="1" applyBorder="1" applyAlignment="1">
      <alignment horizontal="right" vertical="center"/>
    </xf>
    <xf numFmtId="235" fontId="23" fillId="0" borderId="0" xfId="54766" applyNumberFormat="1" applyFont="1" applyFill="1" applyBorder="1" applyAlignment="1">
      <alignment vertical="center"/>
    </xf>
    <xf numFmtId="178" fontId="23" fillId="0" borderId="24" xfId="1" applyNumberFormat="1" applyFont="1" applyFill="1" applyBorder="1" applyAlignment="1" applyProtection="1">
      <alignment horizontal="right" vertical="top" wrapText="1"/>
      <protection locked="0"/>
    </xf>
    <xf numFmtId="178" fontId="23" fillId="0" borderId="1" xfId="1" applyNumberFormat="1" applyFont="1" applyFill="1" applyBorder="1" applyAlignment="1" applyProtection="1">
      <alignment horizontal="right" vertical="top" wrapText="1"/>
      <protection locked="0"/>
    </xf>
    <xf numFmtId="178" fontId="26" fillId="0" borderId="0" xfId="54767" applyNumberFormat="1" applyFont="1" applyFill="1" applyBorder="1" applyProtection="1">
      <alignment vertical="center"/>
      <protection locked="0"/>
    </xf>
    <xf numFmtId="235" fontId="26" fillId="0" borderId="0" xfId="54732" applyFont="1" applyFill="1" applyBorder="1">
      <alignment vertical="center"/>
      <protection locked="0"/>
    </xf>
    <xf numFmtId="235" fontId="23" fillId="0" borderId="0" xfId="54732" applyFont="1" applyFill="1" applyBorder="1">
      <alignment vertical="center"/>
      <protection locked="0"/>
    </xf>
    <xf numFmtId="235" fontId="23" fillId="0" borderId="0" xfId="54732" applyFont="1" applyFill="1" applyAlignment="1">
      <alignment vertical="center"/>
      <protection locked="0"/>
    </xf>
    <xf numFmtId="178" fontId="23" fillId="0" borderId="27" xfId="1" applyNumberFormat="1" applyFont="1" applyFill="1" applyBorder="1" applyAlignment="1" applyProtection="1">
      <alignment vertical="center"/>
      <protection locked="0"/>
    </xf>
    <xf numFmtId="178" fontId="23" fillId="0" borderId="36" xfId="1" applyNumberFormat="1" applyFont="1" applyFill="1" applyBorder="1" applyAlignment="1" applyProtection="1">
      <alignment vertical="center"/>
      <protection locked="0"/>
    </xf>
    <xf numFmtId="178" fontId="23" fillId="0" borderId="35" xfId="1" applyNumberFormat="1" applyFont="1" applyFill="1" applyBorder="1" applyAlignment="1" applyProtection="1">
      <alignment vertical="center"/>
      <protection locked="0"/>
    </xf>
    <xf numFmtId="178" fontId="26" fillId="0" borderId="37" xfId="1" applyNumberFormat="1" applyFont="1" applyFill="1" applyBorder="1" applyAlignment="1" applyProtection="1">
      <alignment vertical="center"/>
      <protection locked="0"/>
    </xf>
    <xf numFmtId="178" fontId="26" fillId="0" borderId="28" xfId="1" applyNumberFormat="1" applyFont="1" applyFill="1" applyBorder="1" applyAlignment="1" applyProtection="1">
      <alignment vertical="center"/>
      <protection locked="0"/>
    </xf>
    <xf numFmtId="235" fontId="26" fillId="0" borderId="0" xfId="54732" applyFont="1" applyFill="1" applyAlignment="1">
      <alignment vertical="center"/>
      <protection locked="0"/>
    </xf>
    <xf numFmtId="43" fontId="26" fillId="0" borderId="0" xfId="54732" applyNumberFormat="1" applyFont="1" applyFill="1">
      <alignment vertical="center"/>
      <protection locked="0"/>
    </xf>
    <xf numFmtId="235" fontId="30" fillId="0" borderId="0" xfId="54732" applyFont="1" applyFill="1" applyBorder="1" applyAlignment="1" applyProtection="1">
      <alignment horizontal="left" vertical="center"/>
      <protection locked="0"/>
    </xf>
    <xf numFmtId="178" fontId="23" fillId="0" borderId="29" xfId="1" applyNumberFormat="1" applyFont="1" applyFill="1" applyBorder="1" applyAlignment="1" applyProtection="1">
      <alignment horizontal="right" vertical="center"/>
      <protection locked="0"/>
    </xf>
    <xf numFmtId="178" fontId="23" fillId="0" borderId="4" xfId="1" applyNumberFormat="1" applyFont="1" applyFill="1" applyBorder="1" applyAlignment="1" applyProtection="1">
      <alignment horizontal="right" vertical="top" wrapText="1"/>
      <protection locked="0"/>
    </xf>
    <xf numFmtId="178" fontId="23" fillId="0" borderId="3" xfId="1" applyNumberFormat="1" applyFont="1" applyFill="1" applyBorder="1" applyAlignment="1" applyProtection="1">
      <alignment horizontal="right" vertical="top" wrapText="1"/>
      <protection locked="0"/>
    </xf>
    <xf numFmtId="235" fontId="23" fillId="0" borderId="4" xfId="54732" applyFont="1" applyFill="1" applyBorder="1" applyAlignment="1" applyProtection="1">
      <alignment horizontal="right" vertical="top" wrapText="1"/>
      <protection locked="0"/>
    </xf>
    <xf numFmtId="235" fontId="23" fillId="0" borderId="3" xfId="54732" applyFont="1" applyFill="1" applyBorder="1" applyAlignment="1" applyProtection="1">
      <alignment horizontal="right" vertical="top" wrapText="1"/>
      <protection locked="0"/>
    </xf>
    <xf numFmtId="235" fontId="30" fillId="0" borderId="0" xfId="3307" applyFont="1" applyFill="1" applyBorder="1" applyAlignment="1">
      <alignment horizontal="left" vertical="center"/>
    </xf>
    <xf numFmtId="178" fontId="26" fillId="0" borderId="1" xfId="1" applyNumberFormat="1" applyFont="1" applyFill="1" applyBorder="1" applyAlignment="1" applyProtection="1">
      <alignment horizontal="right" vertical="center"/>
      <protection locked="0"/>
    </xf>
    <xf numFmtId="235" fontId="34" fillId="0" borderId="0" xfId="3307" applyFont="1" applyFill="1" applyBorder="1" applyAlignment="1">
      <alignment vertical="center"/>
    </xf>
    <xf numFmtId="178" fontId="34" fillId="0" borderId="0" xfId="1" applyNumberFormat="1" applyFont="1" applyFill="1" applyBorder="1" applyAlignment="1" applyProtection="1">
      <alignment horizontal="right" vertical="center"/>
      <protection locked="0"/>
    </xf>
    <xf numFmtId="178" fontId="34" fillId="0" borderId="28" xfId="1" applyNumberFormat="1" applyFont="1" applyFill="1" applyBorder="1" applyAlignment="1" applyProtection="1">
      <alignment horizontal="right" vertical="center"/>
      <protection locked="0"/>
    </xf>
    <xf numFmtId="235" fontId="34" fillId="0" borderId="1" xfId="54732" applyFont="1" applyFill="1" applyBorder="1">
      <alignment vertical="center"/>
      <protection locked="0"/>
    </xf>
    <xf numFmtId="235" fontId="34" fillId="0" borderId="0" xfId="54732" applyFont="1" applyFill="1" applyBorder="1">
      <alignment vertical="center"/>
      <protection locked="0"/>
    </xf>
    <xf numFmtId="235" fontId="34" fillId="0" borderId="28" xfId="54732" applyFont="1" applyFill="1" applyBorder="1">
      <alignment vertical="center"/>
      <protection locked="0"/>
    </xf>
    <xf numFmtId="235" fontId="28" fillId="0" borderId="0" xfId="3307" applyFont="1" applyFill="1" applyBorder="1" applyAlignment="1">
      <alignment horizontal="left" vertical="center" indent="1"/>
    </xf>
    <xf numFmtId="178" fontId="26" fillId="0" borderId="1" xfId="54767" applyNumberFormat="1" applyFont="1" applyFill="1" applyBorder="1" applyAlignment="1" applyProtection="1">
      <alignment vertical="center"/>
    </xf>
    <xf numFmtId="178" fontId="26" fillId="0" borderId="0" xfId="54767" applyNumberFormat="1" applyFont="1" applyFill="1" applyBorder="1" applyAlignment="1" applyProtection="1">
      <alignment vertical="center"/>
    </xf>
    <xf numFmtId="235" fontId="26" fillId="0" borderId="0" xfId="3307" applyFont="1" applyFill="1" applyBorder="1" applyAlignment="1">
      <alignment horizontal="left" vertical="center"/>
    </xf>
    <xf numFmtId="178" fontId="26" fillId="0" borderId="24" xfId="1" applyNumberFormat="1" applyFont="1" applyFill="1" applyBorder="1" applyAlignment="1" applyProtection="1">
      <alignment vertical="center"/>
      <protection locked="0"/>
    </xf>
    <xf numFmtId="235" fontId="26" fillId="0" borderId="1" xfId="54732" applyFont="1" applyFill="1" applyBorder="1">
      <alignment vertical="center"/>
      <protection locked="0"/>
    </xf>
    <xf numFmtId="178" fontId="26" fillId="0" borderId="0" xfId="54732" applyNumberFormat="1" applyFont="1" applyFill="1" applyBorder="1">
      <alignment vertical="center"/>
      <protection locked="0"/>
    </xf>
    <xf numFmtId="235" fontId="26" fillId="0" borderId="28" xfId="54732" applyFont="1" applyFill="1" applyBorder="1">
      <alignment vertical="center"/>
      <protection locked="0"/>
    </xf>
    <xf numFmtId="178" fontId="23" fillId="0" borderId="0" xfId="1" applyNumberFormat="1" applyFont="1" applyFill="1" applyBorder="1" applyAlignment="1">
      <alignment horizontal="left" vertical="center"/>
    </xf>
    <xf numFmtId="178" fontId="34" fillId="0" borderId="37" xfId="1" applyNumberFormat="1" applyFont="1" applyFill="1" applyBorder="1" applyAlignment="1" applyProtection="1">
      <alignment vertical="center"/>
      <protection locked="0"/>
    </xf>
    <xf numFmtId="178" fontId="114" fillId="0" borderId="0" xfId="54767" applyNumberFormat="1" applyFont="1" applyFill="1">
      <alignment vertical="center"/>
    </xf>
    <xf numFmtId="235" fontId="124" fillId="0" borderId="0" xfId="54766" applyFont="1" applyFill="1" applyBorder="1" applyAlignment="1" applyProtection="1">
      <alignment vertical="center" wrapText="1"/>
      <protection locked="0"/>
    </xf>
    <xf numFmtId="178" fontId="26" fillId="0" borderId="0" xfId="54767" applyNumberFormat="1" applyFont="1" applyFill="1">
      <alignment vertical="center"/>
    </xf>
    <xf numFmtId="235" fontId="125" fillId="0" borderId="0" xfId="54766" applyFont="1" applyFill="1" applyBorder="1" applyAlignment="1" applyProtection="1">
      <alignment vertical="center" wrapText="1"/>
      <protection locked="0"/>
    </xf>
    <xf numFmtId="235" fontId="23" fillId="0" borderId="0" xfId="54766" applyFont="1" applyFill="1" applyBorder="1" applyAlignment="1" applyProtection="1">
      <alignment horizontal="left" vertical="center" wrapText="1"/>
      <protection locked="0"/>
    </xf>
    <xf numFmtId="178" fontId="23" fillId="0" borderId="0" xfId="54767" applyNumberFormat="1" applyFont="1" applyFill="1" applyAlignment="1">
      <alignment horizontal="center" vertical="center"/>
    </xf>
    <xf numFmtId="178" fontId="26" fillId="0" borderId="0" xfId="54767" applyNumberFormat="1" applyFont="1" applyFill="1" applyAlignment="1">
      <alignment vertical="center" wrapText="1"/>
    </xf>
    <xf numFmtId="178" fontId="23" fillId="0" borderId="0" xfId="54767" applyNumberFormat="1" applyFont="1" applyFill="1" applyAlignment="1">
      <alignment vertical="center" wrapText="1"/>
    </xf>
    <xf numFmtId="178" fontId="23" fillId="0" borderId="0" xfId="1" applyNumberFormat="1" applyFont="1" applyFill="1" applyBorder="1" applyAlignment="1" applyProtection="1">
      <alignment vertical="center" wrapText="1"/>
      <protection locked="0"/>
    </xf>
    <xf numFmtId="178" fontId="23" fillId="0" borderId="28" xfId="1" applyNumberFormat="1" applyFont="1" applyFill="1" applyBorder="1" applyAlignment="1" applyProtection="1">
      <alignment vertical="center"/>
      <protection locked="0"/>
    </xf>
    <xf numFmtId="178" fontId="26" fillId="0" borderId="1" xfId="1" applyNumberFormat="1" applyFont="1" applyFill="1" applyBorder="1" applyAlignment="1">
      <alignment vertical="center"/>
    </xf>
    <xf numFmtId="178" fontId="26" fillId="0" borderId="28" xfId="1" applyNumberFormat="1" applyFont="1" applyFill="1" applyBorder="1" applyAlignment="1">
      <alignment vertical="center"/>
    </xf>
    <xf numFmtId="38" fontId="26" fillId="0" borderId="0" xfId="54766" applyNumberFormat="1" applyFont="1" applyFill="1" applyBorder="1" applyAlignment="1" applyProtection="1">
      <alignment horizontal="left" vertical="center" indent="1"/>
    </xf>
    <xf numFmtId="178" fontId="114" fillId="0" borderId="1" xfId="1" applyNumberFormat="1" applyFont="1" applyFill="1" applyBorder="1" applyAlignment="1">
      <alignment vertical="center"/>
    </xf>
    <xf numFmtId="38" fontId="26" fillId="0" borderId="0" xfId="54766" applyNumberFormat="1" applyFont="1" applyFill="1" applyBorder="1" applyAlignment="1" applyProtection="1">
      <alignment horizontal="left" vertical="center" indent="2"/>
    </xf>
    <xf numFmtId="38" fontId="26" fillId="0" borderId="0" xfId="54766" applyNumberFormat="1" applyFont="1" applyFill="1" applyBorder="1" applyAlignment="1" applyProtection="1">
      <alignment horizontal="left" vertical="center"/>
    </xf>
    <xf numFmtId="178" fontId="23" fillId="0" borderId="0" xfId="54767" applyNumberFormat="1" applyFont="1" applyFill="1" applyAlignment="1">
      <alignment vertical="center"/>
    </xf>
    <xf numFmtId="178" fontId="23" fillId="0" borderId="33" xfId="1" applyNumberFormat="1" applyFont="1" applyFill="1" applyBorder="1" applyAlignment="1" applyProtection="1">
      <alignment vertical="center"/>
      <protection locked="0"/>
    </xf>
    <xf numFmtId="178" fontId="23" fillId="0" borderId="33" xfId="1" applyNumberFormat="1" applyFont="1" applyFill="1" applyBorder="1" applyAlignment="1">
      <alignment vertical="center"/>
    </xf>
    <xf numFmtId="178" fontId="34" fillId="0" borderId="0" xfId="54767" applyNumberFormat="1" applyFont="1" applyFill="1" applyAlignment="1">
      <alignment vertical="center"/>
    </xf>
    <xf numFmtId="178" fontId="34" fillId="0" borderId="1" xfId="1" applyNumberFormat="1" applyFont="1" applyFill="1" applyBorder="1" applyAlignment="1">
      <alignment vertical="center"/>
    </xf>
    <xf numFmtId="178" fontId="34" fillId="0" borderId="0" xfId="1" applyNumberFormat="1" applyFont="1" applyFill="1" applyBorder="1" applyAlignment="1">
      <alignment vertical="center"/>
    </xf>
    <xf numFmtId="178" fontId="34" fillId="0" borderId="28" xfId="1" applyNumberFormat="1" applyFont="1" applyFill="1" applyBorder="1" applyAlignment="1">
      <alignment vertical="center"/>
    </xf>
    <xf numFmtId="235" fontId="23" fillId="0" borderId="0" xfId="54732" applyFont="1" applyFill="1" applyAlignment="1" applyProtection="1">
      <alignment vertical="center"/>
      <protection locked="0"/>
    </xf>
    <xf numFmtId="178" fontId="26" fillId="0" borderId="1" xfId="1" applyNumberFormat="1" applyFont="1" applyFill="1" applyBorder="1" applyAlignment="1" applyProtection="1">
      <alignment vertical="center"/>
    </xf>
    <xf numFmtId="178" fontId="26" fillId="0" borderId="0" xfId="1" applyNumberFormat="1" applyFont="1" applyFill="1" applyBorder="1" applyAlignment="1" applyProtection="1">
      <alignment vertical="center"/>
    </xf>
    <xf numFmtId="178" fontId="26" fillId="0" borderId="28" xfId="1" applyNumberFormat="1" applyFont="1" applyFill="1" applyBorder="1" applyAlignment="1" applyProtection="1">
      <alignment vertical="center"/>
    </xf>
    <xf numFmtId="235" fontId="26" fillId="0" borderId="0" xfId="54732" applyFont="1" applyFill="1" applyBorder="1" applyAlignment="1">
      <alignment vertical="center"/>
      <protection locked="0"/>
    </xf>
    <xf numFmtId="235" fontId="23" fillId="0" borderId="0" xfId="54732" applyFont="1" applyFill="1" applyAlignment="1" applyProtection="1">
      <alignment horizontal="left" vertical="center" wrapText="1"/>
      <protection locked="0"/>
    </xf>
    <xf numFmtId="178" fontId="26" fillId="0" borderId="25" xfId="1" applyNumberFormat="1" applyFont="1" applyFill="1" applyBorder="1" applyAlignment="1" applyProtection="1">
      <alignment vertical="center"/>
      <protection locked="0"/>
    </xf>
    <xf numFmtId="178" fontId="26" fillId="0" borderId="31" xfId="1" applyNumberFormat="1" applyFont="1" applyFill="1" applyBorder="1" applyAlignment="1" applyProtection="1">
      <alignment vertical="center"/>
      <protection locked="0"/>
    </xf>
    <xf numFmtId="178" fontId="26" fillId="0" borderId="4" xfId="1" applyNumberFormat="1" applyFont="1" applyFill="1" applyBorder="1" applyAlignment="1" applyProtection="1">
      <alignment vertical="center"/>
    </xf>
    <xf numFmtId="178" fontId="26" fillId="0" borderId="31" xfId="1" applyNumberFormat="1" applyFont="1" applyFill="1" applyBorder="1" applyAlignment="1" applyProtection="1">
      <alignment vertical="center"/>
    </xf>
    <xf numFmtId="178" fontId="26" fillId="0" borderId="3" xfId="1" applyNumberFormat="1" applyFont="1" applyFill="1" applyBorder="1" applyAlignment="1" applyProtection="1">
      <alignment vertical="center"/>
    </xf>
    <xf numFmtId="178" fontId="23" fillId="0" borderId="6" xfId="1" applyNumberFormat="1" applyFont="1" applyFill="1" applyBorder="1" applyAlignment="1" applyProtection="1">
      <alignment vertical="center" wrapText="1"/>
      <protection locked="0"/>
    </xf>
    <xf numFmtId="178" fontId="23" fillId="0" borderId="5" xfId="1" applyNumberFormat="1" applyFont="1" applyFill="1" applyBorder="1" applyAlignment="1" applyProtection="1">
      <alignment vertical="center" wrapText="1"/>
      <protection locked="0"/>
    </xf>
    <xf numFmtId="178" fontId="23" fillId="0" borderId="33" xfId="1" applyNumberFormat="1" applyFont="1" applyFill="1" applyBorder="1" applyAlignment="1" applyProtection="1">
      <alignment vertical="center" wrapText="1"/>
      <protection locked="0"/>
    </xf>
    <xf numFmtId="178" fontId="23" fillId="0" borderId="0" xfId="54767" applyNumberFormat="1" applyFont="1" applyFill="1">
      <alignment vertical="center"/>
    </xf>
    <xf numFmtId="178" fontId="23" fillId="0" borderId="36" xfId="1" applyNumberFormat="1" applyFont="1" applyFill="1" applyBorder="1" applyAlignment="1" applyProtection="1">
      <alignment vertical="center" wrapText="1"/>
      <protection locked="0"/>
    </xf>
    <xf numFmtId="178" fontId="23" fillId="0" borderId="23" xfId="1" applyNumberFormat="1" applyFont="1" applyFill="1" applyBorder="1" applyAlignment="1" applyProtection="1">
      <alignment vertical="center" wrapText="1"/>
      <protection locked="0"/>
    </xf>
    <xf numFmtId="178" fontId="23" fillId="0" borderId="35" xfId="1" applyNumberFormat="1" applyFont="1" applyFill="1" applyBorder="1" applyAlignment="1" applyProtection="1">
      <alignment vertical="center" wrapText="1"/>
      <protection locked="0"/>
    </xf>
    <xf numFmtId="178" fontId="23" fillId="0" borderId="35" xfId="1" applyNumberFormat="1" applyFont="1" applyFill="1" applyBorder="1" applyAlignment="1">
      <alignment vertical="center"/>
    </xf>
    <xf numFmtId="178" fontId="26" fillId="0" borderId="0" xfId="49953" applyNumberFormat="1" applyFont="1" applyFill="1" applyAlignment="1">
      <alignment horizontal="right"/>
    </xf>
    <xf numFmtId="235" fontId="26" fillId="0" borderId="0" xfId="54780" applyNumberFormat="1" applyFont="1" applyFill="1" applyAlignment="1">
      <alignment horizontal="left"/>
    </xf>
    <xf numFmtId="235" fontId="124" fillId="0" borderId="0" xfId="54766" applyFont="1" applyFill="1" applyBorder="1" applyAlignment="1" applyProtection="1">
      <alignment horizontal="left" vertical="center"/>
      <protection locked="0"/>
    </xf>
    <xf numFmtId="235" fontId="23" fillId="0" borderId="0" xfId="54766" applyFont="1" applyFill="1" applyBorder="1" applyAlignment="1" applyProtection="1">
      <alignment horizontal="left" vertical="center"/>
      <protection locked="0"/>
    </xf>
    <xf numFmtId="235" fontId="26" fillId="0" borderId="0" xfId="54732" applyFont="1" applyFill="1" applyAlignment="1">
      <alignment horizontal="left" vertical="center"/>
      <protection locked="0"/>
    </xf>
    <xf numFmtId="235" fontId="26" fillId="0" borderId="1" xfId="54732" applyFont="1" applyFill="1" applyBorder="1" applyAlignment="1" applyProtection="1">
      <alignment horizontal="right" vertical="top" wrapText="1"/>
      <protection locked="0"/>
    </xf>
    <xf numFmtId="235" fontId="26" fillId="0" borderId="0" xfId="54732" applyFont="1" applyFill="1" applyBorder="1" applyAlignment="1" applyProtection="1">
      <alignment horizontal="right" vertical="top" wrapText="1"/>
      <protection locked="0"/>
    </xf>
    <xf numFmtId="235" fontId="26" fillId="0" borderId="28" xfId="54732" applyFont="1" applyFill="1" applyBorder="1" applyAlignment="1" applyProtection="1">
      <alignment horizontal="right" vertical="center"/>
      <protection locked="0"/>
    </xf>
    <xf numFmtId="178" fontId="26" fillId="0" borderId="1" xfId="54767" applyNumberFormat="1" applyFont="1" applyFill="1" applyBorder="1" applyProtection="1">
      <alignment vertical="center"/>
      <protection locked="0"/>
    </xf>
    <xf numFmtId="178" fontId="26" fillId="0" borderId="28" xfId="54767" applyNumberFormat="1" applyFont="1" applyFill="1" applyBorder="1" applyProtection="1">
      <alignment vertical="center"/>
      <protection locked="0"/>
    </xf>
    <xf numFmtId="178" fontId="26" fillId="0" borderId="1" xfId="54767" applyNumberFormat="1" applyFont="1" applyFill="1" applyBorder="1" applyAlignment="1" applyProtection="1">
      <alignment horizontal="left" vertical="center" wrapText="1"/>
      <protection locked="0"/>
    </xf>
    <xf numFmtId="178" fontId="26" fillId="0" borderId="0" xfId="54767" applyNumberFormat="1" applyFont="1" applyFill="1" applyBorder="1" applyAlignment="1" applyProtection="1">
      <alignment horizontal="left" vertical="center" wrapText="1"/>
      <protection locked="0"/>
    </xf>
    <xf numFmtId="178" fontId="23" fillId="0" borderId="36" xfId="54767" applyNumberFormat="1" applyFont="1" applyFill="1" applyBorder="1" applyProtection="1">
      <alignment vertical="center"/>
      <protection locked="0"/>
    </xf>
    <xf numFmtId="178" fontId="23" fillId="0" borderId="23" xfId="54767" applyNumberFormat="1" applyFont="1" applyFill="1" applyBorder="1" applyProtection="1">
      <alignment vertical="center"/>
      <protection locked="0"/>
    </xf>
    <xf numFmtId="178" fontId="23" fillId="0" borderId="35" xfId="54767" applyNumberFormat="1" applyFont="1" applyFill="1" applyBorder="1" applyProtection="1">
      <alignment vertical="center"/>
      <protection locked="0"/>
    </xf>
    <xf numFmtId="235" fontId="26" fillId="0" borderId="0" xfId="54780" applyNumberFormat="1" applyFont="1" applyFill="1"/>
    <xf numFmtId="178" fontId="26" fillId="0" borderId="0" xfId="49953" applyNumberFormat="1" applyFont="1" applyFill="1" applyBorder="1" applyAlignment="1">
      <alignment horizontal="right"/>
    </xf>
    <xf numFmtId="178" fontId="26" fillId="0" borderId="0" xfId="54767" applyNumberFormat="1" applyFont="1" applyFill="1" applyBorder="1">
      <alignment vertical="center"/>
    </xf>
    <xf numFmtId="235" fontId="26" fillId="0" borderId="0" xfId="54766" applyFont="1" applyFill="1" applyBorder="1" applyAlignment="1" applyProtection="1">
      <alignment horizontal="left" vertical="center"/>
      <protection locked="0"/>
    </xf>
    <xf numFmtId="178" fontId="26" fillId="0" borderId="1" xfId="54767" applyNumberFormat="1" applyFont="1" applyFill="1" applyBorder="1" applyAlignment="1" applyProtection="1">
      <alignment vertical="top" wrapText="1"/>
      <protection locked="0"/>
    </xf>
    <xf numFmtId="178" fontId="26" fillId="0" borderId="0" xfId="54767" applyNumberFormat="1" applyFont="1" applyFill="1" applyBorder="1" applyAlignment="1" applyProtection="1">
      <alignment vertical="top" wrapText="1"/>
      <protection locked="0"/>
    </xf>
    <xf numFmtId="178" fontId="26" fillId="0" borderId="28" xfId="54767" applyNumberFormat="1" applyFont="1" applyFill="1" applyBorder="1" applyAlignment="1" applyProtection="1">
      <alignment vertical="top" wrapText="1"/>
      <protection locked="0"/>
    </xf>
    <xf numFmtId="178" fontId="26" fillId="0" borderId="1" xfId="54767" applyNumberFormat="1" applyFont="1" applyFill="1" applyBorder="1" applyAlignment="1">
      <alignment vertical="center"/>
    </xf>
    <xf numFmtId="178" fontId="26" fillId="0" borderId="0" xfId="54767" applyNumberFormat="1" applyFont="1" applyFill="1" applyBorder="1" applyAlignment="1">
      <alignment vertical="center"/>
    </xf>
    <xf numFmtId="178" fontId="26" fillId="0" borderId="28" xfId="54767" applyNumberFormat="1" applyFont="1" applyFill="1" applyBorder="1" applyAlignment="1">
      <alignment vertical="center"/>
    </xf>
    <xf numFmtId="235" fontId="26" fillId="0" borderId="0" xfId="54766" applyFont="1" applyFill="1" applyBorder="1" applyAlignment="1" applyProtection="1">
      <alignment horizontal="left" vertical="center" indent="1"/>
      <protection locked="0"/>
    </xf>
    <xf numFmtId="178" fontId="23" fillId="0" borderId="28" xfId="54767" applyNumberFormat="1" applyFont="1" applyFill="1" applyBorder="1" applyAlignment="1">
      <alignment vertical="center"/>
    </xf>
    <xf numFmtId="178" fontId="23" fillId="0" borderId="0" xfId="54767" applyNumberFormat="1" applyFont="1" applyFill="1" applyBorder="1" applyAlignment="1">
      <alignment vertical="center"/>
    </xf>
    <xf numFmtId="178" fontId="26" fillId="0" borderId="0" xfId="54767" applyNumberFormat="1" applyFont="1" applyFill="1" applyAlignment="1">
      <alignment horizontal="left" vertical="center"/>
    </xf>
    <xf numFmtId="178" fontId="26" fillId="0" borderId="28" xfId="54767" applyNumberFormat="1" applyFont="1" applyFill="1" applyBorder="1" applyAlignment="1" applyProtection="1">
      <alignment vertical="center"/>
      <protection locked="0"/>
    </xf>
    <xf numFmtId="178" fontId="23" fillId="0" borderId="6" xfId="54767" applyNumberFormat="1" applyFont="1" applyFill="1" applyBorder="1" applyAlignment="1" applyProtection="1">
      <alignment vertical="center"/>
      <protection locked="0"/>
    </xf>
    <xf numFmtId="178" fontId="23" fillId="0" borderId="5" xfId="54767" applyNumberFormat="1" applyFont="1" applyFill="1" applyBorder="1" applyAlignment="1" applyProtection="1">
      <alignment vertical="center"/>
      <protection locked="0"/>
    </xf>
    <xf numFmtId="178" fontId="23" fillId="0" borderId="33" xfId="54767" applyNumberFormat="1" applyFont="1" applyFill="1" applyBorder="1" applyAlignment="1" applyProtection="1">
      <alignment vertical="center"/>
      <protection locked="0"/>
    </xf>
    <xf numFmtId="178" fontId="108" fillId="0" borderId="0" xfId="1" applyNumberFormat="1" applyFont="1" applyFill="1" applyAlignment="1" applyProtection="1">
      <alignment horizontal="left" vertical="center"/>
      <protection locked="0"/>
    </xf>
    <xf numFmtId="235" fontId="23" fillId="0" borderId="1" xfId="54732" applyFont="1" applyFill="1" applyBorder="1" applyAlignment="1" applyProtection="1">
      <alignment vertical="top"/>
      <protection locked="0"/>
    </xf>
    <xf numFmtId="235" fontId="23" fillId="0" borderId="0" xfId="54732" applyFont="1" applyFill="1" applyBorder="1" applyAlignment="1" applyProtection="1">
      <alignment vertical="top"/>
      <protection locked="0"/>
    </xf>
    <xf numFmtId="235" fontId="23" fillId="0" borderId="28" xfId="54732" applyFont="1" applyFill="1" applyBorder="1" applyAlignment="1" applyProtection="1">
      <alignment vertical="center"/>
      <protection locked="0"/>
    </xf>
    <xf numFmtId="178" fontId="23" fillId="0" borderId="1" xfId="1" applyNumberFormat="1" applyFont="1" applyFill="1" applyBorder="1" applyAlignment="1" applyProtection="1">
      <alignment vertical="top"/>
      <protection locked="0"/>
    </xf>
    <xf numFmtId="178" fontId="23" fillId="0" borderId="0" xfId="1" applyNumberFormat="1" applyFont="1" applyFill="1" applyBorder="1" applyAlignment="1" applyProtection="1">
      <alignment vertical="top"/>
      <protection locked="0"/>
    </xf>
    <xf numFmtId="178" fontId="26" fillId="0" borderId="1" xfId="54767" applyNumberFormat="1" applyFont="1" applyFill="1" applyBorder="1" applyAlignment="1" applyProtection="1">
      <alignment vertical="center"/>
      <protection locked="0"/>
    </xf>
    <xf numFmtId="178" fontId="26" fillId="0" borderId="0" xfId="54767" applyNumberFormat="1" applyFont="1" applyFill="1" applyBorder="1" applyAlignment="1" applyProtection="1">
      <alignment vertical="center"/>
      <protection locked="0"/>
    </xf>
    <xf numFmtId="235" fontId="26" fillId="0" borderId="28" xfId="54732" applyFont="1" applyFill="1" applyBorder="1" applyAlignment="1">
      <alignment vertical="center"/>
      <protection locked="0"/>
    </xf>
    <xf numFmtId="235" fontId="26" fillId="0" borderId="0" xfId="54732" applyFont="1" applyFill="1" applyBorder="1" applyAlignment="1" applyProtection="1">
      <alignment horizontal="left" vertical="center" indent="2"/>
      <protection locked="0"/>
    </xf>
    <xf numFmtId="235" fontId="108" fillId="0" borderId="0" xfId="2412" applyFont="1" applyFill="1" applyAlignment="1">
      <alignment horizontal="left" vertical="center"/>
      <protection locked="0"/>
    </xf>
    <xf numFmtId="178" fontId="108" fillId="0" borderId="1" xfId="54767" applyNumberFormat="1" applyFont="1" applyFill="1" applyBorder="1" applyAlignment="1">
      <alignment vertical="center"/>
    </xf>
    <xf numFmtId="178" fontId="108" fillId="0" borderId="0" xfId="54767" applyNumberFormat="1" applyFont="1" applyFill="1" applyBorder="1" applyAlignment="1">
      <alignment vertical="center"/>
    </xf>
    <xf numFmtId="178" fontId="108" fillId="0" borderId="28" xfId="54767" applyNumberFormat="1" applyFont="1" applyFill="1" applyBorder="1" applyAlignment="1">
      <alignment vertical="center"/>
    </xf>
    <xf numFmtId="178" fontId="108" fillId="0" borderId="0" xfId="54767" applyNumberFormat="1" applyFont="1" applyFill="1">
      <alignment vertical="center"/>
    </xf>
    <xf numFmtId="178" fontId="26" fillId="0" borderId="1" xfId="1" applyNumberFormat="1" applyFont="1" applyFill="1" applyBorder="1" applyAlignment="1" applyProtection="1">
      <alignment vertical="top" wrapText="1"/>
      <protection locked="0"/>
    </xf>
    <xf numFmtId="178" fontId="26" fillId="0" borderId="0" xfId="1" applyNumberFormat="1" applyFont="1" applyFill="1" applyBorder="1" applyAlignment="1" applyProtection="1">
      <alignment vertical="top" wrapText="1"/>
      <protection locked="0"/>
    </xf>
    <xf numFmtId="178" fontId="26" fillId="0" borderId="28" xfId="1" applyNumberFormat="1" applyFont="1" applyFill="1" applyBorder="1" applyAlignment="1" applyProtection="1">
      <alignment vertical="top"/>
      <protection locked="0"/>
    </xf>
    <xf numFmtId="178" fontId="26" fillId="0" borderId="1" xfId="1" applyNumberFormat="1" applyFont="1" applyFill="1" applyBorder="1" applyAlignment="1">
      <alignment vertical="top"/>
    </xf>
    <xf numFmtId="178" fontId="26" fillId="0" borderId="0" xfId="1" applyNumberFormat="1" applyFont="1" applyFill="1" applyBorder="1" applyAlignment="1">
      <alignment vertical="top"/>
    </xf>
    <xf numFmtId="178" fontId="26" fillId="0" borderId="28" xfId="1" applyNumberFormat="1" applyFont="1" applyFill="1" applyBorder="1" applyAlignment="1">
      <alignment vertical="top"/>
    </xf>
    <xf numFmtId="235" fontId="23" fillId="0" borderId="0" xfId="54732" applyFont="1" applyFill="1" applyBorder="1" applyAlignment="1" applyProtection="1">
      <alignment horizontal="left" vertical="center" indent="1"/>
      <protection locked="0"/>
    </xf>
    <xf numFmtId="235" fontId="26" fillId="0" borderId="0" xfId="54766" applyFont="1" applyFill="1" applyBorder="1" applyAlignment="1" applyProtection="1">
      <alignment horizontal="left" vertical="center" indent="2"/>
      <protection locked="0"/>
    </xf>
    <xf numFmtId="235" fontId="26" fillId="0" borderId="0" xfId="54732" applyFont="1" applyFill="1" applyAlignment="1" applyProtection="1">
      <alignment horizontal="left" vertical="center" indent="2"/>
      <protection locked="0"/>
    </xf>
    <xf numFmtId="178" fontId="26" fillId="0" borderId="24" xfId="1" applyNumberFormat="1" applyFont="1" applyFill="1" applyBorder="1" applyAlignment="1" applyProtection="1">
      <alignment vertical="top"/>
      <protection locked="0"/>
    </xf>
    <xf numFmtId="178" fontId="26" fillId="0" borderId="0" xfId="54767" applyNumberFormat="1" applyFont="1" applyFill="1" applyBorder="1" applyAlignment="1" applyProtection="1">
      <alignment vertical="top"/>
      <protection locked="0"/>
    </xf>
    <xf numFmtId="178" fontId="26" fillId="0" borderId="0" xfId="54767" applyNumberFormat="1" applyFont="1" applyFill="1" applyBorder="1" applyAlignment="1" applyProtection="1">
      <alignment vertical="top"/>
    </xf>
    <xf numFmtId="235" fontId="26" fillId="0" borderId="0" xfId="54732" applyFont="1" applyFill="1" applyBorder="1" applyAlignment="1">
      <alignment vertical="top"/>
      <protection locked="0"/>
    </xf>
    <xf numFmtId="38" fontId="26" fillId="0" borderId="0" xfId="54766" applyNumberFormat="1" applyFont="1" applyFill="1" applyBorder="1" applyAlignment="1" applyProtection="1">
      <alignment horizontal="left" vertical="top" indent="1"/>
    </xf>
    <xf numFmtId="38" fontId="23" fillId="0" borderId="0" xfId="54766" applyNumberFormat="1" applyFont="1" applyFill="1" applyBorder="1" applyAlignment="1" applyProtection="1">
      <alignment horizontal="left" vertical="center"/>
    </xf>
    <xf numFmtId="235" fontId="26" fillId="0" borderId="0" xfId="54732" applyFont="1" applyFill="1" applyAlignment="1" applyProtection="1">
      <alignment horizontal="left" vertical="center" indent="1"/>
      <protection locked="0"/>
    </xf>
    <xf numFmtId="235" fontId="26" fillId="0" borderId="0" xfId="54732" applyFont="1" applyFill="1" applyBorder="1" applyAlignment="1">
      <alignment horizontal="left" vertical="center" indent="2"/>
      <protection locked="0"/>
    </xf>
    <xf numFmtId="235" fontId="26" fillId="0" borderId="0" xfId="54732" applyFont="1" applyFill="1" applyAlignment="1" applyProtection="1">
      <alignment horizontal="left" vertical="center" indent="3"/>
      <protection locked="0"/>
    </xf>
    <xf numFmtId="235" fontId="23" fillId="0" borderId="0" xfId="54732" applyFont="1" applyFill="1" applyAlignment="1" applyProtection="1">
      <alignment horizontal="left" vertical="center" indent="2"/>
      <protection locked="0"/>
    </xf>
    <xf numFmtId="178" fontId="23" fillId="0" borderId="24" xfId="1" applyNumberFormat="1" applyFont="1" applyFill="1" applyBorder="1" applyAlignment="1" applyProtection="1">
      <alignment vertical="center"/>
      <protection locked="0"/>
    </xf>
    <xf numFmtId="178" fontId="23" fillId="0" borderId="0" xfId="54767" applyNumberFormat="1" applyFont="1" applyFill="1" applyBorder="1" applyProtection="1">
      <alignment vertical="center"/>
      <protection locked="0"/>
    </xf>
    <xf numFmtId="178" fontId="23" fillId="0" borderId="0" xfId="54767" applyNumberFormat="1" applyFont="1" applyFill="1" applyBorder="1" applyAlignment="1" applyProtection="1">
      <alignment vertical="center"/>
    </xf>
    <xf numFmtId="235" fontId="23" fillId="0" borderId="0" xfId="54732" applyFont="1" applyFill="1" applyBorder="1" applyAlignment="1">
      <alignment vertical="top"/>
      <protection locked="0"/>
    </xf>
    <xf numFmtId="235" fontId="23" fillId="0" borderId="0" xfId="54732" applyFont="1" applyFill="1" applyAlignment="1" applyProtection="1">
      <alignment horizontal="left" vertical="center"/>
      <protection locked="0"/>
    </xf>
    <xf numFmtId="178" fontId="26" fillId="0" borderId="3" xfId="54767" applyNumberFormat="1" applyFont="1" applyFill="1" applyBorder="1" applyProtection="1">
      <alignment vertical="center"/>
      <protection locked="0"/>
    </xf>
    <xf numFmtId="178" fontId="26" fillId="0" borderId="3" xfId="54767" applyNumberFormat="1" applyFont="1" applyFill="1" applyBorder="1" applyAlignment="1" applyProtection="1">
      <alignment vertical="center"/>
    </xf>
    <xf numFmtId="178" fontId="26" fillId="0" borderId="4" xfId="54767" applyNumberFormat="1" applyFont="1" applyFill="1" applyBorder="1" applyAlignment="1" applyProtection="1">
      <alignment vertical="center"/>
    </xf>
    <xf numFmtId="178" fontId="26" fillId="0" borderId="31" xfId="54767" applyNumberFormat="1" applyFont="1" applyFill="1" applyBorder="1" applyAlignment="1" applyProtection="1">
      <alignment vertical="center"/>
    </xf>
    <xf numFmtId="178" fontId="23" fillId="0" borderId="23" xfId="54767" applyNumberFormat="1" applyFont="1" applyFill="1" applyBorder="1" applyAlignment="1" applyProtection="1">
      <alignment vertical="center"/>
      <protection locked="0"/>
    </xf>
    <xf numFmtId="178" fontId="23" fillId="0" borderId="23" xfId="54767" applyNumberFormat="1" applyFont="1" applyFill="1" applyBorder="1" applyAlignment="1" applyProtection="1">
      <alignment vertical="center"/>
    </xf>
    <xf numFmtId="178" fontId="23" fillId="0" borderId="36" xfId="54767" applyNumberFormat="1" applyFont="1" applyFill="1" applyBorder="1" applyAlignment="1" applyProtection="1">
      <alignment vertical="center"/>
    </xf>
    <xf numFmtId="178" fontId="23" fillId="0" borderId="23" xfId="1" applyNumberFormat="1" applyFont="1" applyFill="1" applyBorder="1" applyAlignment="1" applyProtection="1">
      <alignment vertical="center"/>
    </xf>
    <xf numFmtId="178" fontId="23" fillId="0" borderId="35" xfId="54767" applyNumberFormat="1" applyFont="1" applyFill="1" applyBorder="1" applyAlignment="1" applyProtection="1">
      <alignment vertical="center"/>
    </xf>
    <xf numFmtId="178" fontId="23" fillId="0" borderId="0" xfId="54767" applyNumberFormat="1" applyFont="1" applyFill="1" applyBorder="1" applyAlignment="1" applyProtection="1">
      <alignment vertical="center"/>
      <protection locked="0"/>
    </xf>
    <xf numFmtId="178" fontId="23" fillId="0" borderId="0" xfId="1" applyNumberFormat="1" applyFont="1" applyFill="1" applyBorder="1" applyAlignment="1" applyProtection="1">
      <alignment vertical="center"/>
    </xf>
    <xf numFmtId="235" fontId="23" fillId="0" borderId="29" xfId="54766" applyFont="1" applyFill="1" applyBorder="1" applyAlignment="1" applyProtection="1">
      <alignment horizontal="right" vertical="center" wrapText="1"/>
      <protection locked="0"/>
    </xf>
    <xf numFmtId="235" fontId="30" fillId="0" borderId="29" xfId="54766" applyFont="1" applyFill="1" applyBorder="1" applyAlignment="1" applyProtection="1">
      <alignment horizontal="right" vertical="center" wrapText="1"/>
      <protection locked="0"/>
    </xf>
    <xf numFmtId="235" fontId="124" fillId="0" borderId="0" xfId="0" applyFont="1" applyFill="1"/>
    <xf numFmtId="235" fontId="23" fillId="0" borderId="0" xfId="0" applyFont="1" applyFill="1"/>
    <xf numFmtId="235" fontId="23" fillId="0" borderId="0" xfId="54780" applyNumberFormat="1" applyFont="1" applyFill="1" applyBorder="1" applyAlignment="1">
      <alignment horizontal="right"/>
    </xf>
    <xf numFmtId="235" fontId="23" fillId="0" borderId="0" xfId="54780" applyNumberFormat="1" applyFont="1" applyFill="1"/>
    <xf numFmtId="235" fontId="30" fillId="0" borderId="0" xfId="54780" applyNumberFormat="1" applyFont="1" applyFill="1" applyBorder="1" applyAlignment="1"/>
    <xf numFmtId="178" fontId="23" fillId="0" borderId="0" xfId="49953" applyNumberFormat="1" applyFont="1" applyFill="1" applyBorder="1" applyAlignment="1">
      <alignment horizontal="right"/>
    </xf>
    <xf numFmtId="178" fontId="26" fillId="0" borderId="0" xfId="49953" applyNumberFormat="1" applyFont="1" applyFill="1" applyBorder="1" applyAlignment="1">
      <alignment horizontal="right" indent="1"/>
    </xf>
    <xf numFmtId="235" fontId="26" fillId="0" borderId="0" xfId="54780" applyNumberFormat="1" applyFont="1" applyFill="1" applyAlignment="1">
      <alignment horizontal="left" indent="1"/>
    </xf>
    <xf numFmtId="235" fontId="26" fillId="0" borderId="0" xfId="54780" applyNumberFormat="1" applyFont="1" applyFill="1" applyAlignment="1"/>
    <xf numFmtId="178" fontId="26" fillId="0" borderId="0" xfId="49953" applyNumberFormat="1" applyFont="1" applyFill="1" applyBorder="1" applyAlignment="1">
      <alignment horizontal="right" vertical="top"/>
    </xf>
    <xf numFmtId="235" fontId="26" fillId="0" borderId="0" xfId="0" applyNumberFormat="1" applyFont="1" applyFill="1" applyBorder="1" applyAlignment="1"/>
    <xf numFmtId="178" fontId="23" fillId="0" borderId="0" xfId="49953" applyNumberFormat="1" applyFont="1" applyFill="1" applyAlignment="1"/>
    <xf numFmtId="178" fontId="26" fillId="0" borderId="0" xfId="49953" applyNumberFormat="1" applyFont="1" applyBorder="1"/>
    <xf numFmtId="178" fontId="26" fillId="0" borderId="0" xfId="49953" applyNumberFormat="1" applyFont="1" applyFill="1" applyBorder="1"/>
    <xf numFmtId="235" fontId="23" fillId="0" borderId="0" xfId="0" applyNumberFormat="1" applyFont="1" applyFill="1" applyBorder="1" applyAlignment="1"/>
    <xf numFmtId="178" fontId="23" fillId="0" borderId="0" xfId="49953" applyNumberFormat="1" applyFont="1" applyFill="1" applyBorder="1"/>
    <xf numFmtId="235" fontId="26" fillId="0" borderId="0" xfId="0" applyFont="1" applyFill="1"/>
    <xf numFmtId="235" fontId="23" fillId="0" borderId="0" xfId="3307" applyFont="1" applyFill="1" applyBorder="1" applyAlignment="1">
      <alignment horizontal="left" vertical="center" indent="2"/>
    </xf>
    <xf numFmtId="178" fontId="26" fillId="0" borderId="0" xfId="1" applyNumberFormat="1" applyFont="1" applyFill="1"/>
    <xf numFmtId="178" fontId="23" fillId="0" borderId="0" xfId="1" applyNumberFormat="1" applyFont="1" applyFill="1" applyBorder="1" applyAlignment="1">
      <alignment horizontal="right"/>
    </xf>
    <xf numFmtId="178" fontId="26" fillId="0" borderId="28" xfId="1" applyNumberFormat="1" applyFont="1" applyFill="1" applyBorder="1"/>
    <xf numFmtId="178" fontId="26" fillId="0" borderId="0" xfId="1" applyNumberFormat="1" applyFont="1" applyFill="1" applyBorder="1"/>
    <xf numFmtId="178" fontId="23" fillId="0" borderId="0" xfId="1" applyNumberFormat="1" applyFont="1" applyFill="1" applyBorder="1"/>
    <xf numFmtId="178" fontId="23" fillId="0" borderId="35" xfId="1" applyNumberFormat="1" applyFont="1" applyFill="1" applyBorder="1"/>
    <xf numFmtId="235" fontId="112" fillId="0" borderId="0" xfId="54754" applyFont="1">
      <alignment vertical="center"/>
    </xf>
    <xf numFmtId="235" fontId="114" fillId="0" borderId="0" xfId="54754" applyFont="1">
      <alignment vertical="center"/>
    </xf>
    <xf numFmtId="178" fontId="114" fillId="0" borderId="0" xfId="54767" applyNumberFormat="1" applyFont="1">
      <alignment vertical="center"/>
    </xf>
    <xf numFmtId="235" fontId="114" fillId="0" borderId="0" xfId="54754" applyFont="1" applyBorder="1">
      <alignment vertical="center"/>
    </xf>
    <xf numFmtId="178" fontId="114" fillId="0" borderId="0" xfId="54767" applyNumberFormat="1" applyFont="1" applyBorder="1">
      <alignment vertical="center"/>
    </xf>
    <xf numFmtId="178" fontId="112" fillId="0" borderId="0" xfId="54767" applyNumberFormat="1" applyFont="1" applyBorder="1" applyAlignment="1">
      <alignment horizontal="right" vertical="center"/>
    </xf>
    <xf numFmtId="178" fontId="114" fillId="0" borderId="0" xfId="54767" applyNumberFormat="1" applyFont="1" applyFill="1" applyBorder="1">
      <alignment vertical="center"/>
    </xf>
    <xf numFmtId="235" fontId="112" fillId="0" borderId="0" xfId="54754" applyFont="1" applyBorder="1">
      <alignment vertical="center"/>
    </xf>
    <xf numFmtId="178" fontId="112" fillId="0" borderId="0" xfId="54767" quotePrefix="1" applyNumberFormat="1" applyFont="1" applyFill="1" applyBorder="1" applyAlignment="1">
      <alignment horizontal="right" vertical="center"/>
    </xf>
    <xf numFmtId="178" fontId="112" fillId="0" borderId="0" xfId="54767" applyNumberFormat="1" applyFont="1" applyFill="1" applyBorder="1" applyAlignment="1">
      <alignment horizontal="right" vertical="top"/>
    </xf>
    <xf numFmtId="178" fontId="128" fillId="0" borderId="0" xfId="54767" applyNumberFormat="1" applyFont="1" applyBorder="1">
      <alignment vertical="center"/>
    </xf>
    <xf numFmtId="235" fontId="128" fillId="0" borderId="0" xfId="54754" applyFont="1">
      <alignment vertical="center"/>
    </xf>
    <xf numFmtId="178" fontId="112" fillId="0" borderId="0" xfId="54767" applyNumberFormat="1" applyFont="1">
      <alignment vertical="center"/>
    </xf>
    <xf numFmtId="178" fontId="112" fillId="0" borderId="0" xfId="54767" applyNumberFormat="1" applyFont="1" applyFill="1" applyBorder="1" applyAlignment="1">
      <alignment horizontal="right" vertical="center"/>
    </xf>
    <xf numFmtId="230" fontId="114" fillId="0" borderId="0" xfId="1" applyNumberFormat="1" applyFont="1" applyBorder="1" applyAlignment="1">
      <alignment vertical="top"/>
    </xf>
    <xf numFmtId="230" fontId="112" fillId="0" borderId="0" xfId="1" applyNumberFormat="1" applyFont="1" applyBorder="1" applyAlignment="1">
      <alignment vertical="top"/>
    </xf>
    <xf numFmtId="230" fontId="114" fillId="0" borderId="0" xfId="1" applyNumberFormat="1" applyFont="1" applyBorder="1" applyAlignment="1">
      <alignment horizontal="center" vertical="top"/>
    </xf>
    <xf numFmtId="230" fontId="112" fillId="0" borderId="0" xfId="1" applyNumberFormat="1" applyFont="1" applyBorder="1" applyAlignment="1">
      <alignment horizontal="right" vertical="top"/>
    </xf>
    <xf numFmtId="235" fontId="104" fillId="0" borderId="63" xfId="0" applyNumberFormat="1" applyFont="1" applyBorder="1" applyAlignment="1">
      <alignment horizontal="left" vertical="center"/>
    </xf>
    <xf numFmtId="235" fontId="27" fillId="0" borderId="0" xfId="0" applyNumberFormat="1" applyFont="1" applyFill="1" applyAlignment="1">
      <alignment vertical="center"/>
    </xf>
    <xf numFmtId="235" fontId="135" fillId="0" borderId="0" xfId="0" applyNumberFormat="1" applyFont="1" applyFill="1" applyAlignment="1">
      <alignment horizontal="left" vertical="center"/>
    </xf>
    <xf numFmtId="179" fontId="135" fillId="0" borderId="0" xfId="54781" applyNumberFormat="1" applyFont="1" applyFill="1" applyAlignment="1" applyProtection="1">
      <alignment horizontal="right" vertical="top"/>
      <protection locked="0"/>
    </xf>
    <xf numFmtId="179" fontId="27" fillId="0" borderId="0" xfId="54781" applyNumberFormat="1" applyFont="1" applyFill="1" applyBorder="1" applyAlignment="1" applyProtection="1"/>
    <xf numFmtId="179" fontId="27" fillId="0" borderId="0" xfId="54781" applyNumberFormat="1" applyFont="1" applyFill="1" applyProtection="1">
      <protection locked="0"/>
    </xf>
    <xf numFmtId="179" fontId="27" fillId="0" borderId="0" xfId="54781" applyNumberFormat="1" applyFont="1" applyFill="1" applyBorder="1" applyAlignment="1" applyProtection="1">
      <alignment horizontal="right"/>
    </xf>
    <xf numFmtId="179" fontId="27" fillId="0" borderId="0" xfId="54781" applyNumberFormat="1" applyFont="1" applyFill="1" applyAlignment="1" applyProtection="1">
      <alignment horizontal="right"/>
      <protection locked="0"/>
    </xf>
    <xf numFmtId="179" fontId="135" fillId="0" borderId="0" xfId="245" applyNumberFormat="1" applyFont="1" applyFill="1" applyBorder="1" applyAlignment="1" applyProtection="1"/>
    <xf numFmtId="179" fontId="135" fillId="0" borderId="0" xfId="1" applyNumberFormat="1" applyFont="1" applyFill="1" applyBorder="1" applyAlignment="1" applyProtection="1"/>
    <xf numFmtId="179" fontId="135" fillId="0" borderId="0" xfId="54781" applyNumberFormat="1" applyFont="1" applyFill="1" applyBorder="1" applyProtection="1">
      <protection locked="0"/>
    </xf>
    <xf numFmtId="179" fontId="140" fillId="0" borderId="0" xfId="1" applyNumberFormat="1" applyFont="1" applyFill="1" applyBorder="1" applyAlignment="1" applyProtection="1">
      <alignment horizontal="left"/>
    </xf>
    <xf numFmtId="178" fontId="140" fillId="0" borderId="0" xfId="1" applyNumberFormat="1" applyFont="1" applyFill="1" applyBorder="1" applyAlignment="1" applyProtection="1">
      <alignment horizontal="right"/>
    </xf>
    <xf numFmtId="179" fontId="135" fillId="0" borderId="0" xfId="54781" applyNumberFormat="1" applyFont="1" applyFill="1" applyProtection="1">
      <protection locked="0"/>
    </xf>
    <xf numFmtId="179" fontId="141" fillId="0" borderId="0" xfId="1" applyNumberFormat="1" applyFont="1" applyFill="1" applyBorder="1" applyAlignment="1" applyProtection="1">
      <alignment horizontal="left"/>
    </xf>
    <xf numFmtId="178" fontId="141" fillId="0" borderId="51" xfId="1" applyNumberFormat="1" applyFont="1" applyFill="1" applyBorder="1" applyAlignment="1" applyProtection="1">
      <alignment horizontal="right"/>
    </xf>
    <xf numFmtId="178" fontId="141" fillId="0" borderId="0" xfId="1" applyNumberFormat="1" applyFont="1" applyFill="1" applyBorder="1" applyAlignment="1" applyProtection="1">
      <alignment horizontal="right"/>
    </xf>
    <xf numFmtId="179" fontId="27" fillId="0" borderId="0" xfId="1" applyNumberFormat="1" applyFont="1" applyFill="1" applyBorder="1" applyAlignment="1" applyProtection="1"/>
    <xf numFmtId="179" fontId="142" fillId="0" borderId="0" xfId="54781" applyNumberFormat="1" applyFont="1" applyFill="1" applyProtection="1">
      <protection locked="0"/>
    </xf>
    <xf numFmtId="179" fontId="135" fillId="0" borderId="0" xfId="794" applyNumberFormat="1" applyFont="1" applyFill="1" applyBorder="1" applyAlignment="1" applyProtection="1"/>
    <xf numFmtId="179" fontId="143" fillId="0" borderId="0" xfId="54781" applyNumberFormat="1" applyFont="1" applyFill="1" applyProtection="1">
      <protection locked="0"/>
    </xf>
    <xf numFmtId="179" fontId="27" fillId="0" borderId="0" xfId="794" applyNumberFormat="1" applyFont="1" applyFill="1" applyBorder="1" applyAlignment="1" applyProtection="1"/>
    <xf numFmtId="179" fontId="27" fillId="0" borderId="0" xfId="794" applyNumberFormat="1" applyFont="1" applyFill="1" applyBorder="1" applyAlignment="1" applyProtection="1">
      <alignment horizontal="left" indent="1"/>
    </xf>
    <xf numFmtId="179" fontId="27" fillId="0" borderId="0" xfId="245" applyNumberFormat="1" applyFont="1" applyFill="1" applyBorder="1" applyAlignment="1" applyProtection="1"/>
    <xf numFmtId="179" fontId="27" fillId="0" borderId="0" xfId="794" quotePrefix="1" applyNumberFormat="1" applyFont="1" applyFill="1" applyBorder="1" applyAlignment="1" applyProtection="1">
      <alignment horizontal="left"/>
    </xf>
    <xf numFmtId="179" fontId="135" fillId="0" borderId="0" xfId="54783" applyNumberFormat="1" applyFont="1" applyFill="1" applyBorder="1" applyAlignment="1" applyProtection="1"/>
    <xf numFmtId="179" fontId="141" fillId="0" borderId="0" xfId="54781" applyNumberFormat="1" applyFont="1" applyFill="1" applyProtection="1">
      <protection locked="0"/>
    </xf>
    <xf numFmtId="235" fontId="141" fillId="0" borderId="0" xfId="245" applyFont="1" applyFill="1" applyBorder="1" applyProtection="1"/>
    <xf numFmtId="193" fontId="139" fillId="0" borderId="0" xfId="54782" applyNumberFormat="1" applyFont="1" applyFill="1" applyBorder="1" applyAlignment="1" applyProtection="1"/>
    <xf numFmtId="193" fontId="139" fillId="0" borderId="0" xfId="54782" applyNumberFormat="1" applyFont="1" applyFill="1" applyProtection="1">
      <protection locked="0"/>
    </xf>
    <xf numFmtId="179" fontId="135" fillId="0" borderId="0" xfId="54781" applyNumberFormat="1" applyFont="1" applyFill="1" applyBorder="1" applyAlignment="1" applyProtection="1"/>
    <xf numFmtId="179" fontId="27" fillId="0" borderId="0" xfId="54781" quotePrefix="1" applyNumberFormat="1" applyFont="1" applyFill="1" applyBorder="1" applyAlignment="1" applyProtection="1">
      <alignment horizontal="left"/>
    </xf>
    <xf numFmtId="179" fontId="27" fillId="0" borderId="67" xfId="54781" quotePrefix="1" applyNumberFormat="1" applyFont="1" applyFill="1" applyBorder="1" applyAlignment="1" applyProtection="1">
      <alignment horizontal="left"/>
    </xf>
    <xf numFmtId="179" fontId="135" fillId="0" borderId="3" xfId="54781" applyNumberFormat="1" applyFont="1" applyFill="1" applyBorder="1" applyAlignment="1" applyProtection="1"/>
    <xf numFmtId="179" fontId="139" fillId="0" borderId="0" xfId="54781" applyNumberFormat="1" applyFont="1" applyFill="1" applyBorder="1" applyAlignment="1" applyProtection="1"/>
    <xf numFmtId="179" fontId="141" fillId="0" borderId="0" xfId="54781" applyNumberFormat="1" applyFont="1" applyFill="1" applyBorder="1" applyAlignment="1" applyProtection="1"/>
    <xf numFmtId="43" fontId="27" fillId="0" borderId="0" xfId="1" applyFont="1" applyFill="1" applyProtection="1">
      <protection locked="0"/>
    </xf>
    <xf numFmtId="179" fontId="135" fillId="0" borderId="0" xfId="1" applyNumberFormat="1" applyFont="1" applyFill="1" applyBorder="1" applyAlignment="1" applyProtection="1">
      <alignment vertical="top"/>
    </xf>
    <xf numFmtId="235" fontId="23" fillId="0" borderId="0" xfId="47124" applyFont="1" applyFill="1" applyBorder="1" applyProtection="1">
      <alignment vertical="center"/>
      <protection locked="0"/>
    </xf>
    <xf numFmtId="178" fontId="26" fillId="0" borderId="0" xfId="49948" applyNumberFormat="1" applyFont="1" applyFill="1">
      <alignment vertical="center"/>
    </xf>
    <xf numFmtId="235" fontId="23" fillId="0" borderId="0" xfId="47124" applyFont="1" applyFill="1" applyBorder="1" applyAlignment="1" applyProtection="1">
      <alignment horizontal="left" vertical="center"/>
      <protection locked="0"/>
    </xf>
    <xf numFmtId="178" fontId="23" fillId="0" borderId="0" xfId="49948" applyNumberFormat="1" applyFont="1" applyFill="1" applyAlignment="1">
      <alignment horizontal="center" vertical="center"/>
    </xf>
    <xf numFmtId="178" fontId="26" fillId="0" borderId="0" xfId="49948" applyNumberFormat="1" applyFont="1" applyFill="1" applyAlignment="1">
      <alignment horizontal="right" vertical="center"/>
    </xf>
    <xf numFmtId="178" fontId="23" fillId="0" borderId="0" xfId="49948" applyNumberFormat="1" applyFont="1" applyFill="1" applyAlignment="1">
      <alignment horizontal="left" vertical="center"/>
    </xf>
    <xf numFmtId="178" fontId="23" fillId="0" borderId="1" xfId="1" applyNumberFormat="1" applyFont="1" applyFill="1" applyBorder="1" applyAlignment="1" applyProtection="1">
      <alignment vertical="top" wrapText="1"/>
      <protection locked="0"/>
    </xf>
    <xf numFmtId="178" fontId="23" fillId="0" borderId="0" xfId="1" applyNumberFormat="1" applyFont="1" applyFill="1" applyBorder="1" applyAlignment="1" applyProtection="1">
      <alignment vertical="top" wrapText="1"/>
      <protection locked="0"/>
    </xf>
    <xf numFmtId="38" fontId="23" fillId="0" borderId="0" xfId="47124" applyNumberFormat="1" applyFont="1" applyFill="1" applyBorder="1" applyAlignment="1" applyProtection="1">
      <alignment horizontal="left" vertical="center" indent="1"/>
    </xf>
    <xf numFmtId="178" fontId="23" fillId="0" borderId="28" xfId="1" applyNumberFormat="1" applyFont="1" applyFill="1" applyBorder="1" applyAlignment="1" applyProtection="1">
      <alignment vertical="top" wrapText="1"/>
      <protection locked="0"/>
    </xf>
    <xf numFmtId="38" fontId="26" fillId="0" borderId="0" xfId="47124" applyNumberFormat="1" applyFont="1" applyFill="1" applyBorder="1" applyAlignment="1" applyProtection="1">
      <alignment horizontal="left" vertical="center" indent="2"/>
    </xf>
    <xf numFmtId="178" fontId="23" fillId="0" borderId="0" xfId="49948" applyNumberFormat="1" applyFont="1" applyFill="1">
      <alignment vertical="center"/>
    </xf>
    <xf numFmtId="38" fontId="26" fillId="0" borderId="0" xfId="47124" applyNumberFormat="1" applyFont="1" applyFill="1" applyBorder="1" applyAlignment="1" applyProtection="1">
      <alignment horizontal="left" vertical="center" indent="3"/>
    </xf>
    <xf numFmtId="38" fontId="28" fillId="0" borderId="0" xfId="47124" applyNumberFormat="1" applyFont="1" applyFill="1" applyBorder="1" applyAlignment="1" applyProtection="1">
      <alignment horizontal="left" vertical="center" indent="2"/>
    </xf>
    <xf numFmtId="178" fontId="23" fillId="0" borderId="0" xfId="1" applyNumberFormat="1" applyFont="1" applyFill="1" applyAlignment="1">
      <alignment vertical="center"/>
    </xf>
    <xf numFmtId="38" fontId="28" fillId="0" borderId="0" xfId="47124" applyNumberFormat="1" applyFont="1" applyFill="1" applyBorder="1" applyAlignment="1" applyProtection="1">
      <alignment horizontal="left" vertical="center" indent="4"/>
    </xf>
    <xf numFmtId="38" fontId="26" fillId="0" borderId="0" xfId="47124" applyNumberFormat="1" applyFont="1" applyFill="1" applyBorder="1" applyAlignment="1" applyProtection="1">
      <alignment horizontal="left" vertical="center" wrapText="1"/>
    </xf>
    <xf numFmtId="38" fontId="23" fillId="0" borderId="0" xfId="47124" applyNumberFormat="1" applyFont="1" applyFill="1" applyBorder="1" applyAlignment="1" applyProtection="1">
      <alignment horizontal="left" vertical="center" indent="2"/>
    </xf>
    <xf numFmtId="178" fontId="23" fillId="0" borderId="6" xfId="1" applyNumberFormat="1" applyFont="1" applyFill="1" applyBorder="1" applyAlignment="1" applyProtection="1">
      <alignment vertical="top" wrapText="1"/>
      <protection locked="0"/>
    </xf>
    <xf numFmtId="178" fontId="23" fillId="0" borderId="60" xfId="1" applyNumberFormat="1" applyFont="1" applyFill="1" applyBorder="1" applyAlignment="1" applyProtection="1">
      <alignment vertical="top" wrapText="1"/>
      <protection locked="0"/>
    </xf>
    <xf numFmtId="9" fontId="23" fillId="0" borderId="0" xfId="794" applyFont="1" applyFill="1" applyAlignment="1">
      <alignment vertical="center"/>
    </xf>
    <xf numFmtId="178" fontId="32" fillId="0" borderId="0" xfId="49948" applyNumberFormat="1" applyFont="1" applyFill="1">
      <alignment vertical="center"/>
    </xf>
    <xf numFmtId="178" fontId="108" fillId="0" borderId="1" xfId="1" applyNumberFormat="1" applyFont="1" applyFill="1" applyBorder="1" applyAlignment="1">
      <alignment vertical="center"/>
    </xf>
    <xf numFmtId="178" fontId="108" fillId="0" borderId="0" xfId="1" applyNumberFormat="1" applyFont="1" applyFill="1" applyBorder="1" applyAlignment="1">
      <alignment vertical="center"/>
    </xf>
    <xf numFmtId="178" fontId="108" fillId="0" borderId="28" xfId="1" applyNumberFormat="1" applyFont="1" applyFill="1" applyBorder="1" applyAlignment="1" applyProtection="1">
      <alignment vertical="top" wrapText="1"/>
      <protection locked="0"/>
    </xf>
    <xf numFmtId="178" fontId="108" fillId="0" borderId="0" xfId="49948" applyNumberFormat="1" applyFont="1" applyFill="1">
      <alignment vertical="center"/>
    </xf>
    <xf numFmtId="178" fontId="23" fillId="0" borderId="1" xfId="1" applyNumberFormat="1" applyFont="1" applyFill="1" applyBorder="1" applyAlignment="1">
      <alignment vertical="center"/>
    </xf>
    <xf numFmtId="178" fontId="23" fillId="0" borderId="0" xfId="1" applyNumberFormat="1" applyFont="1" applyFill="1" applyBorder="1" applyAlignment="1">
      <alignment vertical="center"/>
    </xf>
    <xf numFmtId="178" fontId="26" fillId="0" borderId="0" xfId="49948" applyNumberFormat="1" applyFont="1" applyFill="1" applyAlignment="1">
      <alignment horizontal="left" vertical="center" indent="1"/>
    </xf>
    <xf numFmtId="38" fontId="26" fillId="0" borderId="0" xfId="47124" applyNumberFormat="1" applyFont="1" applyFill="1" applyBorder="1" applyAlignment="1" applyProtection="1">
      <alignment horizontal="left" vertical="center" indent="1"/>
    </xf>
    <xf numFmtId="38" fontId="23" fillId="0" borderId="0" xfId="47124" applyNumberFormat="1" applyFont="1" applyFill="1" applyBorder="1" applyAlignment="1" applyProtection="1">
      <alignment vertical="center"/>
    </xf>
    <xf numFmtId="178" fontId="23" fillId="0" borderId="6" xfId="1" applyNumberFormat="1" applyFont="1" applyFill="1" applyBorder="1" applyAlignment="1">
      <alignment vertical="center"/>
    </xf>
    <xf numFmtId="178" fontId="23" fillId="0" borderId="60" xfId="1" applyNumberFormat="1" applyFont="1" applyFill="1" applyBorder="1" applyAlignment="1">
      <alignment vertical="center"/>
    </xf>
    <xf numFmtId="178" fontId="23" fillId="0" borderId="36" xfId="1" applyNumberFormat="1" applyFont="1" applyFill="1" applyBorder="1" applyAlignment="1">
      <alignment vertical="center"/>
    </xf>
    <xf numFmtId="178" fontId="23" fillId="0" borderId="61" xfId="1" applyNumberFormat="1" applyFont="1" applyFill="1" applyBorder="1" applyAlignment="1">
      <alignment vertical="center"/>
    </xf>
    <xf numFmtId="178" fontId="108" fillId="0" borderId="28" xfId="1" applyNumberFormat="1" applyFont="1" applyFill="1" applyBorder="1" applyAlignment="1">
      <alignment vertical="center"/>
    </xf>
    <xf numFmtId="179" fontId="145" fillId="29" borderId="0" xfId="54784" applyNumberFormat="1" applyFont="1" applyFill="1" applyBorder="1" applyAlignment="1">
      <alignment horizontal="left"/>
      <protection locked="0"/>
    </xf>
    <xf numFmtId="179" fontId="139" fillId="0" borderId="0" xfId="54781" applyNumberFormat="1" applyFont="1" applyFill="1" applyBorder="1" applyAlignment="1" applyProtection="1">
      <alignment horizontal="left"/>
    </xf>
    <xf numFmtId="178" fontId="27" fillId="0" borderId="0" xfId="1" applyNumberFormat="1" applyFont="1" applyFill="1" applyAlignment="1">
      <alignment vertical="center"/>
    </xf>
    <xf numFmtId="179" fontId="27" fillId="0" borderId="0" xfId="54781" applyNumberFormat="1" applyFont="1" applyFill="1" applyBorder="1" applyProtection="1">
      <protection locked="0"/>
    </xf>
    <xf numFmtId="178" fontId="135" fillId="0" borderId="47" xfId="1" applyNumberFormat="1" applyFont="1" applyFill="1" applyBorder="1" applyAlignment="1" applyProtection="1">
      <alignment horizontal="right" vertical="top"/>
      <protection locked="0"/>
    </xf>
    <xf numFmtId="178" fontId="135" fillId="0" borderId="60" xfId="1" applyNumberFormat="1" applyFont="1" applyFill="1" applyBorder="1" applyAlignment="1" applyProtection="1">
      <alignment horizontal="right" vertical="top"/>
      <protection locked="0"/>
    </xf>
    <xf numFmtId="178" fontId="135" fillId="0" borderId="48" xfId="1" applyNumberFormat="1" applyFont="1" applyFill="1" applyBorder="1" applyAlignment="1" applyProtection="1">
      <alignment horizontal="right"/>
      <protection locked="0"/>
    </xf>
    <xf numFmtId="178" fontId="135" fillId="0" borderId="0" xfId="1" applyNumberFormat="1" applyFont="1" applyFill="1" applyBorder="1" applyAlignment="1" applyProtection="1">
      <alignment horizontal="right"/>
      <protection locked="0"/>
    </xf>
    <xf numFmtId="178" fontId="135" fillId="0" borderId="3" xfId="1" applyNumberFormat="1" applyFont="1" applyFill="1" applyBorder="1" applyAlignment="1" applyProtection="1">
      <alignment horizontal="right"/>
      <protection locked="0"/>
    </xf>
    <xf numFmtId="178" fontId="135" fillId="0" borderId="30" xfId="1" applyNumberFormat="1" applyFont="1" applyFill="1" applyBorder="1" applyAlignment="1" applyProtection="1">
      <alignment horizontal="right"/>
      <protection locked="0"/>
    </xf>
    <xf numFmtId="178" fontId="27" fillId="0" borderId="52" xfId="1" applyNumberFormat="1" applyFont="1" applyFill="1" applyBorder="1" applyAlignment="1" applyProtection="1">
      <alignment horizontal="right"/>
      <protection locked="0"/>
    </xf>
    <xf numFmtId="178" fontId="27" fillId="0" borderId="12" xfId="1" applyNumberFormat="1" applyFont="1" applyFill="1" applyBorder="1" applyAlignment="1" applyProtection="1">
      <alignment horizontal="right"/>
      <protection locked="0"/>
    </xf>
    <xf numFmtId="178" fontId="27" fillId="0" borderId="50" xfId="1" applyNumberFormat="1" applyFont="1" applyFill="1" applyBorder="1" applyAlignment="1" applyProtection="1">
      <alignment horizontal="right"/>
      <protection locked="0"/>
    </xf>
    <xf numFmtId="178" fontId="139" fillId="0" borderId="51" xfId="1" applyNumberFormat="1" applyFont="1" applyFill="1" applyBorder="1" applyAlignment="1" applyProtection="1">
      <alignment horizontal="center"/>
    </xf>
    <xf numFmtId="178" fontId="139" fillId="0" borderId="0" xfId="1" applyNumberFormat="1" applyFont="1" applyFill="1" applyBorder="1" applyAlignment="1" applyProtection="1">
      <alignment horizontal="center"/>
    </xf>
    <xf numFmtId="178" fontId="139" fillId="0" borderId="21" xfId="1" applyNumberFormat="1" applyFont="1" applyFill="1" applyBorder="1" applyAlignment="1" applyProtection="1">
      <alignment horizontal="center"/>
    </xf>
    <xf numFmtId="178" fontId="27" fillId="0" borderId="51" xfId="1" applyNumberFormat="1" applyFont="1" applyFill="1" applyBorder="1" applyAlignment="1" applyProtection="1">
      <alignment horizontal="right"/>
    </xf>
    <xf numFmtId="178" fontId="27" fillId="0" borderId="0" xfId="1" applyNumberFormat="1" applyFont="1" applyFill="1" applyBorder="1" applyAlignment="1" applyProtection="1">
      <alignment horizontal="right"/>
    </xf>
    <xf numFmtId="178" fontId="27" fillId="0" borderId="21" xfId="1" applyNumberFormat="1" applyFont="1" applyFill="1" applyBorder="1" applyAlignment="1" applyProtection="1">
      <alignment horizontal="right"/>
    </xf>
    <xf numFmtId="178" fontId="135" fillId="0" borderId="52" xfId="1" applyNumberFormat="1" applyFont="1" applyFill="1" applyBorder="1" applyAlignment="1" applyProtection="1">
      <alignment horizontal="right"/>
    </xf>
    <xf numFmtId="178" fontId="135" fillId="0" borderId="12" xfId="1" applyNumberFormat="1" applyFont="1" applyFill="1" applyBorder="1" applyAlignment="1" applyProtection="1">
      <alignment horizontal="right"/>
    </xf>
    <xf numFmtId="178" fontId="135" fillId="0" borderId="50" xfId="1" applyNumberFormat="1" applyFont="1" applyFill="1" applyBorder="1" applyAlignment="1" applyProtection="1">
      <alignment horizontal="right"/>
    </xf>
    <xf numFmtId="178" fontId="140" fillId="0" borderId="51" xfId="1" applyNumberFormat="1" applyFont="1" applyFill="1" applyBorder="1" applyAlignment="1" applyProtection="1">
      <alignment horizontal="right"/>
    </xf>
    <xf numFmtId="178" fontId="27" fillId="0" borderId="51" xfId="1" applyNumberFormat="1" applyFont="1" applyFill="1" applyBorder="1" applyProtection="1"/>
    <xf numFmtId="178" fontId="27" fillId="0" borderId="0" xfId="1" applyNumberFormat="1" applyFont="1" applyFill="1" applyBorder="1" applyProtection="1"/>
    <xf numFmtId="178" fontId="27" fillId="0" borderId="21" xfId="1" applyNumberFormat="1" applyFont="1" applyFill="1" applyBorder="1" applyProtection="1"/>
    <xf numFmtId="178" fontId="27" fillId="29" borderId="21" xfId="1" applyNumberFormat="1" applyFont="1" applyFill="1" applyBorder="1" applyAlignment="1" applyProtection="1">
      <alignment horizontal="right"/>
    </xf>
    <xf numFmtId="178" fontId="27" fillId="0" borderId="48" xfId="1" applyNumberFormat="1" applyFont="1" applyFill="1" applyBorder="1" applyProtection="1"/>
    <xf numFmtId="178" fontId="27" fillId="0" borderId="3" xfId="1" applyNumberFormat="1" applyFont="1" applyFill="1" applyBorder="1" applyAlignment="1" applyProtection="1">
      <alignment horizontal="right"/>
    </xf>
    <xf numFmtId="178" fontId="27" fillId="0" borderId="30" xfId="1" applyNumberFormat="1" applyFont="1" applyFill="1" applyBorder="1" applyAlignment="1" applyProtection="1">
      <alignment horizontal="right"/>
    </xf>
    <xf numFmtId="178" fontId="135" fillId="0" borderId="51" xfId="1" applyNumberFormat="1" applyFont="1" applyFill="1" applyBorder="1" applyProtection="1"/>
    <xf numFmtId="178" fontId="135" fillId="0" borderId="0" xfId="1" applyNumberFormat="1" applyFont="1" applyFill="1" applyBorder="1" applyProtection="1"/>
    <xf numFmtId="178" fontId="135" fillId="0" borderId="21" xfId="1" applyNumberFormat="1" applyFont="1" applyFill="1" applyBorder="1" applyProtection="1"/>
    <xf numFmtId="178" fontId="135" fillId="0" borderId="47" xfId="1" applyNumberFormat="1" applyFont="1" applyFill="1" applyBorder="1" applyAlignment="1" applyProtection="1">
      <alignment horizontal="right"/>
    </xf>
    <xf numFmtId="178" fontId="135" fillId="0" borderId="60" xfId="1" applyNumberFormat="1" applyFont="1" applyFill="1" applyBorder="1" applyAlignment="1" applyProtection="1">
      <alignment horizontal="right"/>
    </xf>
    <xf numFmtId="178" fontId="135" fillId="0" borderId="32" xfId="1" applyNumberFormat="1" applyFont="1" applyFill="1" applyBorder="1" applyAlignment="1" applyProtection="1">
      <alignment horizontal="right"/>
    </xf>
    <xf numFmtId="178" fontId="27" fillId="0" borderId="48" xfId="1" applyNumberFormat="1" applyFont="1" applyFill="1" applyBorder="1" applyAlignment="1" applyProtection="1">
      <alignment horizontal="right"/>
    </xf>
    <xf numFmtId="178" fontId="135" fillId="0" borderId="64" xfId="1" applyNumberFormat="1" applyFont="1" applyFill="1" applyBorder="1" applyProtection="1"/>
    <xf numFmtId="178" fontId="135" fillId="0" borderId="53" xfId="1" applyNumberFormat="1" applyFont="1" applyFill="1" applyBorder="1" applyProtection="1"/>
    <xf numFmtId="178" fontId="135" fillId="0" borderId="65" xfId="1" applyNumberFormat="1" applyFont="1" applyFill="1" applyBorder="1" applyProtection="1"/>
    <xf numFmtId="178" fontId="141" fillId="0" borderId="66" xfId="1" applyNumberFormat="1" applyFont="1" applyFill="1" applyBorder="1" applyAlignment="1" applyProtection="1">
      <alignment horizontal="right"/>
    </xf>
    <xf numFmtId="178" fontId="141" fillId="0" borderId="51" xfId="1" applyNumberFormat="1" applyFont="1" applyBorder="1" applyProtection="1">
      <protection locked="0"/>
    </xf>
    <xf numFmtId="178" fontId="141" fillId="0" borderId="0" xfId="1" applyNumberFormat="1" applyFont="1" applyBorder="1" applyProtection="1">
      <protection locked="0"/>
    </xf>
    <xf numFmtId="178" fontId="141" fillId="0" borderId="21" xfId="1" applyNumberFormat="1" applyFont="1" applyBorder="1" applyProtection="1">
      <protection locked="0"/>
    </xf>
    <xf numFmtId="178" fontId="139" fillId="0" borderId="51" xfId="1" applyNumberFormat="1" applyFont="1" applyFill="1" applyBorder="1" applyAlignment="1" applyProtection="1">
      <alignment horizontal="right"/>
      <protection locked="0"/>
    </xf>
    <xf numFmtId="178" fontId="139" fillId="0" borderId="0" xfId="1" applyNumberFormat="1" applyFont="1" applyFill="1" applyBorder="1" applyAlignment="1" applyProtection="1">
      <alignment horizontal="right"/>
      <protection locked="0"/>
    </xf>
    <xf numFmtId="178" fontId="139" fillId="0" borderId="21" xfId="1" applyNumberFormat="1" applyFont="1" applyFill="1" applyBorder="1" applyAlignment="1" applyProtection="1">
      <alignment horizontal="right"/>
      <protection locked="0"/>
    </xf>
    <xf numFmtId="178" fontId="135" fillId="0" borderId="51" xfId="1" applyNumberFormat="1" applyFont="1" applyFill="1" applyBorder="1" applyAlignment="1" applyProtection="1">
      <alignment horizontal="right"/>
      <protection locked="0"/>
    </xf>
    <xf numFmtId="178" fontId="135" fillId="0" borderId="21" xfId="1" applyNumberFormat="1" applyFont="1" applyFill="1" applyBorder="1" applyAlignment="1" applyProtection="1">
      <alignment horizontal="right"/>
      <protection locked="0"/>
    </xf>
    <xf numFmtId="178" fontId="27" fillId="0" borderId="68" xfId="1" applyNumberFormat="1" applyFont="1" applyFill="1" applyBorder="1" applyAlignment="1" applyProtection="1">
      <alignment horizontal="right"/>
      <protection locked="0"/>
    </xf>
    <xf numFmtId="178" fontId="27" fillId="0" borderId="67" xfId="1" applyNumberFormat="1" applyFont="1" applyFill="1" applyBorder="1" applyAlignment="1" applyProtection="1">
      <alignment horizontal="right"/>
      <protection locked="0"/>
    </xf>
    <xf numFmtId="178" fontId="27" fillId="0" borderId="69" xfId="1" applyNumberFormat="1" applyFont="1" applyFill="1" applyBorder="1" applyAlignment="1" applyProtection="1">
      <alignment horizontal="right"/>
      <protection locked="0"/>
    </xf>
    <xf numFmtId="178" fontId="27" fillId="0" borderId="51" xfId="1" applyNumberFormat="1" applyFont="1" applyFill="1" applyBorder="1" applyAlignment="1" applyProtection="1">
      <alignment horizontal="right"/>
      <protection locked="0"/>
    </xf>
    <xf numFmtId="178" fontId="27" fillId="0" borderId="0" xfId="1" applyNumberFormat="1" applyFont="1" applyFill="1" applyBorder="1" applyAlignment="1" applyProtection="1">
      <alignment horizontal="right"/>
      <protection locked="0"/>
    </xf>
    <xf numFmtId="178" fontId="27" fillId="0" borderId="21" xfId="1" applyNumberFormat="1" applyFont="1" applyFill="1" applyBorder="1" applyAlignment="1" applyProtection="1">
      <alignment horizontal="right"/>
      <protection locked="0"/>
    </xf>
    <xf numFmtId="178" fontId="135" fillId="0" borderId="58" xfId="1" applyNumberFormat="1" applyFont="1" applyFill="1" applyBorder="1" applyAlignment="1" applyProtection="1">
      <alignment horizontal="right"/>
      <protection locked="0"/>
    </xf>
    <xf numFmtId="178" fontId="135" fillId="0" borderId="57" xfId="1" applyNumberFormat="1" applyFont="1" applyFill="1" applyBorder="1" applyAlignment="1" applyProtection="1">
      <alignment horizontal="right"/>
      <protection locked="0"/>
    </xf>
    <xf numFmtId="178" fontId="135" fillId="0" borderId="70" xfId="1" applyNumberFormat="1" applyFont="1" applyFill="1" applyBorder="1" applyAlignment="1" applyProtection="1">
      <alignment horizontal="right"/>
      <protection locked="0"/>
    </xf>
    <xf numFmtId="178" fontId="135" fillId="0" borderId="39" xfId="1" applyNumberFormat="1" applyFont="1" applyFill="1" applyBorder="1" applyAlignment="1" applyProtection="1">
      <alignment horizontal="right"/>
      <protection locked="0"/>
    </xf>
    <xf numFmtId="178" fontId="135" fillId="0" borderId="61" xfId="1" applyNumberFormat="1" applyFont="1" applyFill="1" applyBorder="1" applyAlignment="1" applyProtection="1">
      <alignment horizontal="right"/>
      <protection locked="0"/>
    </xf>
    <xf numFmtId="178" fontId="135" fillId="0" borderId="34" xfId="1" applyNumberFormat="1" applyFont="1" applyFill="1" applyBorder="1" applyAlignment="1" applyProtection="1">
      <alignment horizontal="right"/>
      <protection locked="0"/>
    </xf>
    <xf numFmtId="178" fontId="141" fillId="0" borderId="0" xfId="1" applyNumberFormat="1" applyFont="1" applyFill="1" applyBorder="1" applyAlignment="1" applyProtection="1">
      <alignment horizontal="right"/>
      <protection locked="0"/>
    </xf>
    <xf numFmtId="178" fontId="135" fillId="43" borderId="51" xfId="1" applyNumberFormat="1" applyFont="1" applyFill="1" applyBorder="1" applyAlignment="1" applyProtection="1">
      <alignment horizontal="right"/>
    </xf>
    <xf numFmtId="178" fontId="135" fillId="43" borderId="0" xfId="1" applyNumberFormat="1" applyFont="1" applyFill="1" applyBorder="1" applyAlignment="1" applyProtection="1">
      <alignment horizontal="right"/>
    </xf>
    <xf numFmtId="178" fontId="137" fillId="0" borderId="0" xfId="1" applyNumberFormat="1" applyFont="1" applyFill="1" applyAlignment="1">
      <alignment vertical="center"/>
    </xf>
    <xf numFmtId="178" fontId="27" fillId="23" borderId="0" xfId="1" applyNumberFormat="1" applyFont="1" applyFill="1" applyBorder="1" applyProtection="1">
      <protection locked="0"/>
    </xf>
    <xf numFmtId="178" fontId="135" fillId="23" borderId="51" xfId="1" applyNumberFormat="1" applyFont="1" applyFill="1" applyBorder="1" applyAlignment="1" applyProtection="1">
      <alignment horizontal="right" vertical="top"/>
      <protection locked="0"/>
    </xf>
    <xf numFmtId="178" fontId="135" fillId="0" borderId="0" xfId="1" applyNumberFormat="1" applyFont="1" applyFill="1" applyAlignment="1" applyProtection="1">
      <alignment horizontal="right" vertical="top"/>
      <protection locked="0"/>
    </xf>
    <xf numFmtId="178" fontId="135" fillId="43" borderId="48" xfId="1" applyNumberFormat="1" applyFont="1" applyFill="1" applyBorder="1" applyAlignment="1" applyProtection="1">
      <alignment horizontal="right"/>
      <protection locked="0"/>
    </xf>
    <xf numFmtId="178" fontId="135" fillId="43" borderId="0" xfId="1" applyNumberFormat="1" applyFont="1" applyFill="1" applyBorder="1" applyAlignment="1" applyProtection="1">
      <alignment horizontal="right"/>
      <protection locked="0"/>
    </xf>
    <xf numFmtId="178" fontId="135" fillId="43" borderId="3" xfId="1" applyNumberFormat="1" applyFont="1" applyFill="1" applyBorder="1" applyAlignment="1" applyProtection="1">
      <alignment horizontal="right"/>
      <protection locked="0"/>
    </xf>
    <xf numFmtId="178" fontId="135" fillId="43" borderId="30" xfId="1" applyNumberFormat="1" applyFont="1" applyFill="1" applyBorder="1" applyAlignment="1" applyProtection="1">
      <alignment horizontal="right"/>
      <protection locked="0"/>
    </xf>
    <xf numFmtId="178" fontId="135" fillId="44" borderId="48" xfId="1" applyNumberFormat="1" applyFont="1" applyFill="1" applyBorder="1" applyAlignment="1" applyProtection="1">
      <alignment horizontal="right"/>
      <protection locked="0"/>
    </xf>
    <xf numFmtId="178" fontId="135" fillId="44" borderId="0" xfId="1" applyNumberFormat="1" applyFont="1" applyFill="1" applyBorder="1" applyAlignment="1" applyProtection="1">
      <alignment horizontal="right"/>
      <protection locked="0"/>
    </xf>
    <xf numFmtId="178" fontId="135" fillId="44" borderId="3" xfId="1" applyNumberFormat="1" applyFont="1" applyFill="1" applyBorder="1" applyAlignment="1" applyProtection="1">
      <alignment horizontal="right"/>
      <protection locked="0"/>
    </xf>
    <xf numFmtId="178" fontId="135" fillId="44" borderId="30" xfId="1" applyNumberFormat="1" applyFont="1" applyFill="1" applyBorder="1" applyAlignment="1" applyProtection="1">
      <alignment horizontal="right"/>
      <protection locked="0"/>
    </xf>
    <xf numFmtId="178" fontId="135" fillId="23" borderId="51" xfId="1" applyNumberFormat="1" applyFont="1" applyFill="1" applyBorder="1" applyAlignment="1" applyProtection="1">
      <alignment horizontal="right"/>
      <protection locked="0"/>
    </xf>
    <xf numFmtId="178" fontId="27" fillId="0" borderId="0" xfId="1" applyNumberFormat="1" applyFont="1" applyFill="1" applyProtection="1">
      <protection locked="0"/>
    </xf>
    <xf numFmtId="178" fontId="27" fillId="43" borderId="52" xfId="1" applyNumberFormat="1" applyFont="1" applyFill="1" applyBorder="1" applyAlignment="1" applyProtection="1">
      <alignment horizontal="right"/>
      <protection locked="0"/>
    </xf>
    <xf numFmtId="178" fontId="27" fillId="43" borderId="12" xfId="1" applyNumberFormat="1" applyFont="1" applyFill="1" applyBorder="1" applyAlignment="1" applyProtection="1">
      <alignment horizontal="right"/>
      <protection locked="0"/>
    </xf>
    <xf numFmtId="178" fontId="27" fillId="43" borderId="50" xfId="1" applyNumberFormat="1" applyFont="1" applyFill="1" applyBorder="1" applyAlignment="1" applyProtection="1">
      <alignment horizontal="right"/>
      <protection locked="0"/>
    </xf>
    <xf numFmtId="178" fontId="27" fillId="44" borderId="52" xfId="1" applyNumberFormat="1" applyFont="1" applyFill="1" applyBorder="1" applyAlignment="1" applyProtection="1">
      <alignment horizontal="right"/>
      <protection locked="0"/>
    </xf>
    <xf numFmtId="178" fontId="27" fillId="44" borderId="12" xfId="1" applyNumberFormat="1" applyFont="1" applyFill="1" applyBorder="1" applyAlignment="1" applyProtection="1">
      <alignment horizontal="right"/>
      <protection locked="0"/>
    </xf>
    <xf numFmtId="178" fontId="27" fillId="44" borderId="50" xfId="1" applyNumberFormat="1" applyFont="1" applyFill="1" applyBorder="1" applyAlignment="1" applyProtection="1">
      <alignment horizontal="right"/>
      <protection locked="0"/>
    </xf>
    <xf numFmtId="178" fontId="27" fillId="23" borderId="51" xfId="1" applyNumberFormat="1" applyFont="1" applyFill="1" applyBorder="1" applyAlignment="1" applyProtection="1">
      <alignment horizontal="right"/>
      <protection locked="0"/>
    </xf>
    <xf numFmtId="178" fontId="27" fillId="0" borderId="0" xfId="1" applyNumberFormat="1" applyFont="1" applyFill="1" applyAlignment="1" applyProtection="1">
      <alignment horizontal="right"/>
      <protection locked="0"/>
    </xf>
    <xf numFmtId="178" fontId="139" fillId="43" borderId="51" xfId="1" applyNumberFormat="1" applyFont="1" applyFill="1" applyBorder="1" applyAlignment="1" applyProtection="1">
      <alignment horizontal="center"/>
    </xf>
    <xf numFmtId="178" fontId="139" fillId="43" borderId="0" xfId="1" applyNumberFormat="1" applyFont="1" applyFill="1" applyBorder="1" applyAlignment="1" applyProtection="1">
      <alignment horizontal="center"/>
    </xf>
    <xf numFmtId="178" fontId="139" fillId="43" borderId="21" xfId="1" applyNumberFormat="1" applyFont="1" applyFill="1" applyBorder="1" applyAlignment="1" applyProtection="1">
      <alignment horizontal="center"/>
    </xf>
    <xf numFmtId="178" fontId="139" fillId="44" borderId="51" xfId="1" applyNumberFormat="1" applyFont="1" applyFill="1" applyBorder="1" applyAlignment="1" applyProtection="1">
      <alignment horizontal="center"/>
    </xf>
    <xf numFmtId="178" fontId="139" fillId="44" borderId="0" xfId="1" applyNumberFormat="1" applyFont="1" applyFill="1" applyBorder="1" applyAlignment="1" applyProtection="1">
      <alignment horizontal="center"/>
    </xf>
    <xf numFmtId="178" fontId="139" fillId="44" borderId="21" xfId="1" applyNumberFormat="1" applyFont="1" applyFill="1" applyBorder="1" applyAlignment="1" applyProtection="1">
      <alignment horizontal="center"/>
    </xf>
    <xf numFmtId="178" fontId="139" fillId="23" borderId="51" xfId="1" applyNumberFormat="1" applyFont="1" applyFill="1" applyBorder="1" applyAlignment="1" applyProtection="1">
      <alignment horizontal="center"/>
    </xf>
    <xf numFmtId="178" fontId="27" fillId="43" borderId="51" xfId="1" applyNumberFormat="1" applyFont="1" applyFill="1" applyBorder="1" applyAlignment="1" applyProtection="1">
      <alignment horizontal="right"/>
    </xf>
    <xf numFmtId="178" fontId="27" fillId="43" borderId="0" xfId="1" applyNumberFormat="1" applyFont="1" applyFill="1" applyBorder="1" applyAlignment="1" applyProtection="1">
      <alignment horizontal="right"/>
    </xf>
    <xf numFmtId="178" fontId="27" fillId="43" borderId="21" xfId="1" applyNumberFormat="1" applyFont="1" applyFill="1" applyBorder="1" applyAlignment="1" applyProtection="1">
      <alignment horizontal="right"/>
    </xf>
    <xf numFmtId="178" fontId="27" fillId="44" borderId="51" xfId="1" applyNumberFormat="1" applyFont="1" applyFill="1" applyBorder="1" applyAlignment="1" applyProtection="1">
      <alignment horizontal="right"/>
    </xf>
    <xf numFmtId="178" fontId="27" fillId="44" borderId="0" xfId="1" applyNumberFormat="1" applyFont="1" applyFill="1" applyBorder="1" applyAlignment="1" applyProtection="1">
      <alignment horizontal="right"/>
    </xf>
    <xf numFmtId="178" fontId="27" fillId="44" borderId="21" xfId="1" applyNumberFormat="1" applyFont="1" applyFill="1" applyBorder="1" applyAlignment="1" applyProtection="1">
      <alignment horizontal="right"/>
    </xf>
    <xf numFmtId="178" fontId="27" fillId="23" borderId="51" xfId="1" applyNumberFormat="1" applyFont="1" applyFill="1" applyBorder="1" applyAlignment="1" applyProtection="1">
      <alignment horizontal="right"/>
    </xf>
    <xf numFmtId="178" fontId="27" fillId="0" borderId="0" xfId="1" applyNumberFormat="1" applyFont="1" applyFill="1" applyBorder="1" applyProtection="1">
      <protection locked="0"/>
    </xf>
    <xf numFmtId="178" fontId="135" fillId="0" borderId="0" xfId="1" applyNumberFormat="1" applyFont="1" applyFill="1" applyBorder="1" applyProtection="1">
      <protection locked="0"/>
    </xf>
    <xf numFmtId="178" fontId="135" fillId="43" borderId="52" xfId="1" applyNumberFormat="1" applyFont="1" applyFill="1" applyBorder="1" applyAlignment="1" applyProtection="1">
      <alignment horizontal="right"/>
    </xf>
    <xf numFmtId="178" fontId="135" fillId="43" borderId="12" xfId="1" applyNumberFormat="1" applyFont="1" applyFill="1" applyBorder="1" applyAlignment="1" applyProtection="1">
      <alignment horizontal="right"/>
    </xf>
    <xf numFmtId="178" fontId="135" fillId="43" borderId="50" xfId="1" applyNumberFormat="1" applyFont="1" applyFill="1" applyBorder="1" applyAlignment="1" applyProtection="1">
      <alignment horizontal="right"/>
    </xf>
    <xf numFmtId="178" fontId="135" fillId="44" borderId="52" xfId="1" applyNumberFormat="1" applyFont="1" applyFill="1" applyBorder="1" applyAlignment="1" applyProtection="1">
      <alignment horizontal="right"/>
    </xf>
    <xf numFmtId="178" fontId="135" fillId="44" borderId="12" xfId="1" applyNumberFormat="1" applyFont="1" applyFill="1" applyBorder="1" applyAlignment="1" applyProtection="1">
      <alignment horizontal="right"/>
    </xf>
    <xf numFmtId="178" fontId="135" fillId="23" borderId="51" xfId="1" applyNumberFormat="1" applyFont="1" applyFill="1" applyBorder="1" applyAlignment="1" applyProtection="1">
      <alignment horizontal="right"/>
    </xf>
    <xf numFmtId="178" fontId="142" fillId="43" borderId="51" xfId="1" applyNumberFormat="1" applyFont="1" applyFill="1" applyBorder="1" applyProtection="1"/>
    <xf numFmtId="178" fontId="142" fillId="43" borderId="0" xfId="1" applyNumberFormat="1" applyFont="1" applyFill="1" applyBorder="1" applyProtection="1"/>
    <xf numFmtId="178" fontId="142" fillId="43" borderId="21" xfId="1" applyNumberFormat="1" applyFont="1" applyFill="1" applyBorder="1" applyProtection="1"/>
    <xf numFmtId="178" fontId="142" fillId="44" borderId="51" xfId="1" applyNumberFormat="1" applyFont="1" applyFill="1" applyBorder="1" applyProtection="1"/>
    <xf numFmtId="178" fontId="142" fillId="44" borderId="0" xfId="1" applyNumberFormat="1" applyFont="1" applyFill="1" applyBorder="1" applyProtection="1"/>
    <xf numFmtId="178" fontId="142" fillId="44" borderId="21" xfId="1" applyNumberFormat="1" applyFont="1" applyFill="1" applyBorder="1" applyProtection="1"/>
    <xf numFmtId="178" fontId="142" fillId="23" borderId="51" xfId="1" applyNumberFormat="1" applyFont="1" applyFill="1" applyBorder="1" applyProtection="1"/>
    <xf numFmtId="178" fontId="142" fillId="0" borderId="0" xfId="1" applyNumberFormat="1" applyFont="1" applyFill="1" applyProtection="1">
      <protection locked="0"/>
    </xf>
    <xf numFmtId="178" fontId="135" fillId="43" borderId="21" xfId="1" applyNumberFormat="1" applyFont="1" applyFill="1" applyBorder="1" applyAlignment="1" applyProtection="1">
      <alignment horizontal="right"/>
    </xf>
    <xf numFmtId="178" fontId="135" fillId="44" borderId="51" xfId="1" applyNumberFormat="1" applyFont="1" applyFill="1" applyBorder="1" applyAlignment="1" applyProtection="1">
      <alignment horizontal="right"/>
    </xf>
    <xf numFmtId="178" fontId="135" fillId="44" borderId="0" xfId="1" applyNumberFormat="1" applyFont="1" applyFill="1" applyBorder="1" applyAlignment="1" applyProtection="1">
      <alignment horizontal="right"/>
    </xf>
    <xf numFmtId="178" fontId="135" fillId="44" borderId="21" xfId="1" applyNumberFormat="1" applyFont="1" applyFill="1" applyBorder="1" applyAlignment="1" applyProtection="1">
      <alignment horizontal="right"/>
    </xf>
    <xf numFmtId="178" fontId="135" fillId="0" borderId="0" xfId="1" applyNumberFormat="1" applyFont="1" applyFill="1" applyProtection="1">
      <protection locked="0"/>
    </xf>
    <xf numFmtId="178" fontId="143" fillId="43" borderId="51" xfId="1" applyNumberFormat="1" applyFont="1" applyFill="1" applyBorder="1" applyProtection="1"/>
    <xf numFmtId="178" fontId="143" fillId="43" borderId="0" xfId="1" applyNumberFormat="1" applyFont="1" applyFill="1" applyBorder="1" applyProtection="1"/>
    <xf numFmtId="178" fontId="143" fillId="43" borderId="21" xfId="1" applyNumberFormat="1" applyFont="1" applyFill="1" applyBorder="1" applyProtection="1"/>
    <xf numFmtId="178" fontId="143" fillId="44" borderId="51" xfId="1" applyNumberFormat="1" applyFont="1" applyFill="1" applyBorder="1" applyProtection="1"/>
    <xf numFmtId="178" fontId="143" fillId="44" borderId="0" xfId="1" applyNumberFormat="1" applyFont="1" applyFill="1" applyBorder="1" applyProtection="1"/>
    <xf numFmtId="178" fontId="143" fillId="44" borderId="21" xfId="1" applyNumberFormat="1" applyFont="1" applyFill="1" applyBorder="1" applyProtection="1"/>
    <xf numFmtId="178" fontId="143" fillId="23" borderId="51" xfId="1" applyNumberFormat="1" applyFont="1" applyFill="1" applyBorder="1" applyProtection="1"/>
    <xf numFmtId="178" fontId="143" fillId="0" borderId="0" xfId="1" applyNumberFormat="1" applyFont="1" applyFill="1" applyProtection="1">
      <protection locked="0"/>
    </xf>
    <xf numFmtId="178" fontId="27" fillId="43" borderId="51" xfId="1" applyNumberFormat="1" applyFont="1" applyFill="1" applyBorder="1" applyProtection="1"/>
    <xf numFmtId="178" fontId="27" fillId="43" borderId="0" xfId="1" applyNumberFormat="1" applyFont="1" applyFill="1" applyBorder="1" applyProtection="1"/>
    <xf numFmtId="178" fontId="27" fillId="43" borderId="21" xfId="1" applyNumberFormat="1" applyFont="1" applyFill="1" applyBorder="1" applyProtection="1"/>
    <xf numFmtId="178" fontId="27" fillId="44" borderId="51" xfId="1" applyNumberFormat="1" applyFont="1" applyFill="1" applyBorder="1" applyProtection="1"/>
    <xf numFmtId="178" fontId="27" fillId="44" borderId="0" xfId="1" applyNumberFormat="1" applyFont="1" applyFill="1" applyBorder="1" applyProtection="1"/>
    <xf numFmtId="178" fontId="27" fillId="44" borderId="21" xfId="1" applyNumberFormat="1" applyFont="1" applyFill="1" applyBorder="1" applyProtection="1"/>
    <xf numFmtId="178" fontId="27" fillId="23" borderId="51" xfId="1" applyNumberFormat="1" applyFont="1" applyFill="1" applyBorder="1" applyProtection="1"/>
    <xf numFmtId="178" fontId="27" fillId="43" borderId="48" xfId="1" applyNumberFormat="1" applyFont="1" applyFill="1" applyBorder="1" applyProtection="1"/>
    <xf numFmtId="178" fontId="27" fillId="43" borderId="3" xfId="1" applyNumberFormat="1" applyFont="1" applyFill="1" applyBorder="1" applyAlignment="1" applyProtection="1">
      <alignment horizontal="right"/>
    </xf>
    <xf numFmtId="178" fontId="27" fillId="43" borderId="30" xfId="1" applyNumberFormat="1" applyFont="1" applyFill="1" applyBorder="1" applyAlignment="1" applyProtection="1">
      <alignment horizontal="right"/>
    </xf>
    <xf numFmtId="178" fontId="27" fillId="44" borderId="48" xfId="1" applyNumberFormat="1" applyFont="1" applyFill="1" applyBorder="1" applyProtection="1"/>
    <xf numFmtId="178" fontId="27" fillId="44" borderId="3" xfId="1" applyNumberFormat="1" applyFont="1" applyFill="1" applyBorder="1" applyAlignment="1" applyProtection="1">
      <alignment horizontal="right"/>
    </xf>
    <xf numFmtId="178" fontId="27" fillId="44" borderId="30" xfId="1" applyNumberFormat="1" applyFont="1" applyFill="1" applyBorder="1" applyAlignment="1" applyProtection="1">
      <alignment horizontal="right"/>
    </xf>
    <xf numFmtId="178" fontId="135" fillId="43" borderId="51" xfId="1" applyNumberFormat="1" applyFont="1" applyFill="1" applyBorder="1" applyProtection="1"/>
    <xf numFmtId="178" fontId="135" fillId="43" borderId="0" xfId="1" applyNumberFormat="1" applyFont="1" applyFill="1" applyBorder="1" applyProtection="1"/>
    <xf numFmtId="178" fontId="135" fillId="43" borderId="21" xfId="1" applyNumberFormat="1" applyFont="1" applyFill="1" applyBorder="1" applyProtection="1"/>
    <xf numFmtId="178" fontId="135" fillId="44" borderId="51" xfId="1" applyNumberFormat="1" applyFont="1" applyFill="1" applyBorder="1" applyProtection="1"/>
    <xf numFmtId="178" fontId="135" fillId="44" borderId="0" xfId="1" applyNumberFormat="1" applyFont="1" applyFill="1" applyBorder="1" applyProtection="1"/>
    <xf numFmtId="178" fontId="135" fillId="44" borderId="21" xfId="1" applyNumberFormat="1" applyFont="1" applyFill="1" applyBorder="1" applyProtection="1"/>
    <xf numFmtId="178" fontId="135" fillId="23" borderId="51" xfId="1" applyNumberFormat="1" applyFont="1" applyFill="1" applyBorder="1" applyProtection="1"/>
    <xf numFmtId="178" fontId="135" fillId="43" borderId="47" xfId="1" applyNumberFormat="1" applyFont="1" applyFill="1" applyBorder="1" applyAlignment="1" applyProtection="1">
      <alignment horizontal="right"/>
    </xf>
    <xf numFmtId="178" fontId="135" fillId="43" borderId="60" xfId="1" applyNumberFormat="1" applyFont="1" applyFill="1" applyBorder="1" applyAlignment="1" applyProtection="1">
      <alignment horizontal="right"/>
    </xf>
    <xf numFmtId="178" fontId="135" fillId="43" borderId="32" xfId="1" applyNumberFormat="1" applyFont="1" applyFill="1" applyBorder="1" applyAlignment="1" applyProtection="1">
      <alignment horizontal="right"/>
    </xf>
    <xf numFmtId="178" fontId="135" fillId="44" borderId="47" xfId="1" applyNumberFormat="1" applyFont="1" applyFill="1" applyBorder="1" applyAlignment="1" applyProtection="1">
      <alignment horizontal="right"/>
    </xf>
    <xf numFmtId="178" fontId="135" fillId="44" borderId="60" xfId="1" applyNumberFormat="1" applyFont="1" applyFill="1" applyBorder="1" applyAlignment="1" applyProtection="1">
      <alignment horizontal="right"/>
    </xf>
    <xf numFmtId="178" fontId="135" fillId="44" borderId="32" xfId="1" applyNumberFormat="1" applyFont="1" applyFill="1" applyBorder="1" applyAlignment="1" applyProtection="1">
      <alignment horizontal="right"/>
    </xf>
    <xf numFmtId="178" fontId="27" fillId="43" borderId="48" xfId="1" applyNumberFormat="1" applyFont="1" applyFill="1" applyBorder="1" applyAlignment="1" applyProtection="1">
      <alignment horizontal="right"/>
    </xf>
    <xf numFmtId="178" fontId="27" fillId="44" borderId="48" xfId="1" applyNumberFormat="1" applyFont="1" applyFill="1" applyBorder="1" applyAlignment="1" applyProtection="1">
      <alignment horizontal="right"/>
    </xf>
    <xf numFmtId="178" fontId="135" fillId="43" borderId="64" xfId="1" applyNumberFormat="1" applyFont="1" applyFill="1" applyBorder="1" applyProtection="1"/>
    <xf numFmtId="178" fontId="135" fillId="43" borderId="53" xfId="1" applyNumberFormat="1" applyFont="1" applyFill="1" applyBorder="1" applyProtection="1"/>
    <xf numFmtId="178" fontId="135" fillId="43" borderId="65" xfId="1" applyNumberFormat="1" applyFont="1" applyFill="1" applyBorder="1" applyProtection="1"/>
    <xf numFmtId="178" fontId="135" fillId="44" borderId="64" xfId="1" applyNumberFormat="1" applyFont="1" applyFill="1" applyBorder="1" applyProtection="1"/>
    <xf numFmtId="178" fontId="135" fillId="44" borderId="53" xfId="1" applyNumberFormat="1" applyFont="1" applyFill="1" applyBorder="1" applyProtection="1"/>
    <xf numFmtId="178" fontId="135" fillId="44" borderId="65" xfId="1" applyNumberFormat="1" applyFont="1" applyFill="1" applyBorder="1" applyProtection="1"/>
    <xf numFmtId="178" fontId="141" fillId="43" borderId="51" xfId="1" applyNumberFormat="1" applyFont="1" applyFill="1" applyBorder="1" applyAlignment="1" applyProtection="1">
      <alignment horizontal="right"/>
      <protection locked="0"/>
    </xf>
    <xf numFmtId="178" fontId="141" fillId="43" borderId="0" xfId="1" applyNumberFormat="1" applyFont="1" applyFill="1" applyBorder="1" applyAlignment="1" applyProtection="1">
      <alignment horizontal="right"/>
      <protection locked="0"/>
    </xf>
    <xf numFmtId="178" fontId="141" fillId="43" borderId="21" xfId="1" applyNumberFormat="1" applyFont="1" applyFill="1" applyBorder="1" applyAlignment="1" applyProtection="1">
      <alignment horizontal="right"/>
      <protection locked="0"/>
    </xf>
    <xf numFmtId="178" fontId="141" fillId="44" borderId="51" xfId="1" applyNumberFormat="1" applyFont="1" applyFill="1" applyBorder="1" applyAlignment="1" applyProtection="1">
      <alignment horizontal="right"/>
      <protection locked="0"/>
    </xf>
    <xf numFmtId="178" fontId="141" fillId="44" borderId="0" xfId="1" applyNumberFormat="1" applyFont="1" applyFill="1" applyBorder="1" applyAlignment="1" applyProtection="1">
      <alignment horizontal="right"/>
      <protection locked="0"/>
    </xf>
    <xf numFmtId="178" fontId="141" fillId="44" borderId="21" xfId="1" applyNumberFormat="1" applyFont="1" applyFill="1" applyBorder="1" applyAlignment="1" applyProtection="1">
      <alignment horizontal="right"/>
      <protection locked="0"/>
    </xf>
    <xf numFmtId="178" fontId="141" fillId="23" borderId="51" xfId="1" applyNumberFormat="1" applyFont="1" applyFill="1" applyBorder="1" applyAlignment="1" applyProtection="1">
      <alignment horizontal="right"/>
      <protection locked="0"/>
    </xf>
    <xf numFmtId="178" fontId="141" fillId="0" borderId="0" xfId="1" applyNumberFormat="1" applyFont="1" applyFill="1" applyProtection="1">
      <protection locked="0"/>
    </xf>
    <xf numFmtId="178" fontId="141" fillId="43" borderId="51" xfId="1" applyNumberFormat="1" applyFont="1" applyFill="1" applyBorder="1" applyProtection="1">
      <protection locked="0"/>
    </xf>
    <xf numFmtId="178" fontId="141" fillId="43" borderId="0" xfId="1" applyNumberFormat="1" applyFont="1" applyFill="1" applyBorder="1" applyProtection="1">
      <protection locked="0"/>
    </xf>
    <xf numFmtId="178" fontId="141" fillId="43" borderId="21" xfId="1" applyNumberFormat="1" applyFont="1" applyFill="1" applyBorder="1" applyProtection="1">
      <protection locked="0"/>
    </xf>
    <xf numFmtId="178" fontId="141" fillId="44" borderId="51" xfId="1" applyNumberFormat="1" applyFont="1" applyFill="1" applyBorder="1" applyProtection="1">
      <protection locked="0"/>
    </xf>
    <xf numFmtId="178" fontId="141" fillId="44" borderId="0" xfId="1" applyNumberFormat="1" applyFont="1" applyFill="1" applyBorder="1" applyProtection="1">
      <protection locked="0"/>
    </xf>
    <xf numFmtId="178" fontId="141" fillId="44" borderId="21" xfId="1" applyNumberFormat="1" applyFont="1" applyFill="1" applyBorder="1" applyProtection="1">
      <protection locked="0"/>
    </xf>
    <xf numFmtId="178" fontId="144" fillId="23" borderId="51" xfId="1" applyNumberFormat="1" applyFont="1" applyFill="1" applyBorder="1" applyProtection="1">
      <protection locked="0"/>
    </xf>
    <xf numFmtId="178" fontId="139" fillId="43" borderId="0" xfId="1" applyNumberFormat="1" applyFont="1" applyFill="1" applyBorder="1" applyAlignment="1" applyProtection="1">
      <alignment horizontal="right"/>
      <protection locked="0"/>
    </xf>
    <xf numFmtId="178" fontId="139" fillId="43" borderId="21" xfId="1" applyNumberFormat="1" applyFont="1" applyFill="1" applyBorder="1" applyAlignment="1" applyProtection="1">
      <alignment horizontal="right"/>
      <protection locked="0"/>
    </xf>
    <xf numFmtId="178" fontId="139" fillId="44" borderId="0" xfId="1" applyNumberFormat="1" applyFont="1" applyFill="1" applyBorder="1" applyAlignment="1" applyProtection="1">
      <alignment horizontal="right"/>
      <protection locked="0"/>
    </xf>
    <xf numFmtId="178" fontId="139" fillId="44" borderId="21" xfId="1" applyNumberFormat="1" applyFont="1" applyFill="1" applyBorder="1" applyAlignment="1" applyProtection="1">
      <alignment horizontal="right"/>
      <protection locked="0"/>
    </xf>
    <xf numFmtId="178" fontId="139" fillId="23" borderId="51" xfId="1" applyNumberFormat="1" applyFont="1" applyFill="1" applyBorder="1" applyAlignment="1" applyProtection="1">
      <alignment horizontal="right"/>
      <protection locked="0"/>
    </xf>
    <xf numFmtId="178" fontId="139" fillId="0" borderId="0" xfId="1" applyNumberFormat="1" applyFont="1" applyFill="1" applyProtection="1">
      <protection locked="0"/>
    </xf>
    <xf numFmtId="178" fontId="135" fillId="43" borderId="51" xfId="1" applyNumberFormat="1" applyFont="1" applyFill="1" applyBorder="1" applyAlignment="1" applyProtection="1">
      <alignment horizontal="right"/>
      <protection locked="0"/>
    </xf>
    <xf numFmtId="178" fontId="135" fillId="43" borderId="21" xfId="1" applyNumberFormat="1" applyFont="1" applyFill="1" applyBorder="1" applyAlignment="1" applyProtection="1">
      <alignment horizontal="right"/>
      <protection locked="0"/>
    </xf>
    <xf numFmtId="178" fontId="135" fillId="44" borderId="51" xfId="1" applyNumberFormat="1" applyFont="1" applyFill="1" applyBorder="1" applyAlignment="1" applyProtection="1">
      <alignment horizontal="right"/>
      <protection locked="0"/>
    </xf>
    <xf numFmtId="178" fontId="135" fillId="44" borderId="21" xfId="1" applyNumberFormat="1" applyFont="1" applyFill="1" applyBorder="1" applyAlignment="1" applyProtection="1">
      <alignment horizontal="right"/>
      <protection locked="0"/>
    </xf>
    <xf numFmtId="178" fontId="27" fillId="43" borderId="51" xfId="1" applyNumberFormat="1" applyFont="1" applyFill="1" applyBorder="1" applyAlignment="1" applyProtection="1">
      <alignment horizontal="right"/>
      <protection locked="0"/>
    </xf>
    <xf numFmtId="178" fontId="27" fillId="43" borderId="0" xfId="1" applyNumberFormat="1" applyFont="1" applyFill="1" applyBorder="1" applyAlignment="1" applyProtection="1">
      <alignment horizontal="right"/>
      <protection locked="0"/>
    </xf>
    <xf numFmtId="178" fontId="27" fillId="43" borderId="21" xfId="1" applyNumberFormat="1" applyFont="1" applyFill="1" applyBorder="1" applyAlignment="1" applyProtection="1">
      <alignment horizontal="right"/>
      <protection locked="0"/>
    </xf>
    <xf numFmtId="178" fontId="27" fillId="44" borderId="51" xfId="1" applyNumberFormat="1" applyFont="1" applyFill="1" applyBorder="1" applyAlignment="1" applyProtection="1">
      <alignment horizontal="right"/>
      <protection locked="0"/>
    </xf>
    <xf numFmtId="178" fontId="27" fillId="44" borderId="0" xfId="1" applyNumberFormat="1" applyFont="1" applyFill="1" applyBorder="1" applyAlignment="1" applyProtection="1">
      <alignment horizontal="right"/>
      <protection locked="0"/>
    </xf>
    <xf numFmtId="178" fontId="27" fillId="44" borderId="21" xfId="1" applyNumberFormat="1" applyFont="1" applyFill="1" applyBorder="1" applyAlignment="1" applyProtection="1">
      <alignment horizontal="right"/>
      <protection locked="0"/>
    </xf>
    <xf numFmtId="178" fontId="27" fillId="43" borderId="68" xfId="1" applyNumberFormat="1" applyFont="1" applyFill="1" applyBorder="1" applyAlignment="1" applyProtection="1">
      <alignment horizontal="right"/>
      <protection locked="0"/>
    </xf>
    <xf numFmtId="178" fontId="27" fillId="43" borderId="67" xfId="1" applyNumberFormat="1" applyFont="1" applyFill="1" applyBorder="1" applyAlignment="1" applyProtection="1">
      <alignment horizontal="right"/>
      <protection locked="0"/>
    </xf>
    <xf numFmtId="178" fontId="27" fillId="43" borderId="69" xfId="1" applyNumberFormat="1" applyFont="1" applyFill="1" applyBorder="1" applyAlignment="1" applyProtection="1">
      <alignment horizontal="right"/>
      <protection locked="0"/>
    </xf>
    <xf numFmtId="178" fontId="27" fillId="44" borderId="68" xfId="1" applyNumberFormat="1" applyFont="1" applyFill="1" applyBorder="1" applyAlignment="1" applyProtection="1">
      <alignment horizontal="right"/>
      <protection locked="0"/>
    </xf>
    <xf numFmtId="178" fontId="27" fillId="44" borderId="67" xfId="1" applyNumberFormat="1" applyFont="1" applyFill="1" applyBorder="1" applyAlignment="1" applyProtection="1">
      <alignment horizontal="right"/>
      <protection locked="0"/>
    </xf>
    <xf numFmtId="178" fontId="27" fillId="44" borderId="69" xfId="1" applyNumberFormat="1" applyFont="1" applyFill="1" applyBorder="1" applyAlignment="1" applyProtection="1">
      <alignment horizontal="right"/>
      <protection locked="0"/>
    </xf>
    <xf numFmtId="178" fontId="135" fillId="43" borderId="58" xfId="1" applyNumberFormat="1" applyFont="1" applyFill="1" applyBorder="1" applyAlignment="1" applyProtection="1">
      <alignment horizontal="right"/>
      <protection locked="0"/>
    </xf>
    <xf numFmtId="178" fontId="135" fillId="43" borderId="57" xfId="1" applyNumberFormat="1" applyFont="1" applyFill="1" applyBorder="1" applyAlignment="1" applyProtection="1">
      <alignment horizontal="right"/>
      <protection locked="0"/>
    </xf>
    <xf numFmtId="178" fontId="135" fillId="43" borderId="70" xfId="1" applyNumberFormat="1" applyFont="1" applyFill="1" applyBorder="1" applyAlignment="1" applyProtection="1">
      <alignment horizontal="right"/>
      <protection locked="0"/>
    </xf>
    <xf numFmtId="178" fontId="135" fillId="44" borderId="58" xfId="1" applyNumberFormat="1" applyFont="1" applyFill="1" applyBorder="1" applyAlignment="1" applyProtection="1">
      <alignment horizontal="right"/>
      <protection locked="0"/>
    </xf>
    <xf numFmtId="178" fontId="135" fillId="44" borderId="57" xfId="1" applyNumberFormat="1" applyFont="1" applyFill="1" applyBorder="1" applyAlignment="1" applyProtection="1">
      <alignment horizontal="right"/>
      <protection locked="0"/>
    </xf>
    <xf numFmtId="178" fontId="135" fillId="44" borderId="70" xfId="1" applyNumberFormat="1" applyFont="1" applyFill="1" applyBorder="1" applyAlignment="1" applyProtection="1">
      <alignment horizontal="right"/>
      <protection locked="0"/>
    </xf>
    <xf numFmtId="178" fontId="135" fillId="43" borderId="39" xfId="1" applyNumberFormat="1" applyFont="1" applyFill="1" applyBorder="1" applyAlignment="1" applyProtection="1">
      <alignment horizontal="right"/>
      <protection locked="0"/>
    </xf>
    <xf numFmtId="178" fontId="135" fillId="43" borderId="61" xfId="1" applyNumberFormat="1" applyFont="1" applyFill="1" applyBorder="1" applyAlignment="1" applyProtection="1">
      <alignment horizontal="right"/>
      <protection locked="0"/>
    </xf>
    <xf numFmtId="178" fontId="135" fillId="43" borderId="34" xfId="1" applyNumberFormat="1" applyFont="1" applyFill="1" applyBorder="1" applyAlignment="1" applyProtection="1">
      <alignment horizontal="right"/>
      <protection locked="0"/>
    </xf>
    <xf numFmtId="178" fontId="135" fillId="44" borderId="39" xfId="1" applyNumberFormat="1" applyFont="1" applyFill="1" applyBorder="1" applyAlignment="1" applyProtection="1">
      <alignment horizontal="right"/>
      <protection locked="0"/>
    </xf>
    <xf numFmtId="178" fontId="135" fillId="44" borderId="61" xfId="1" applyNumberFormat="1" applyFont="1" applyFill="1" applyBorder="1" applyAlignment="1" applyProtection="1">
      <alignment horizontal="right"/>
      <protection locked="0"/>
    </xf>
    <xf numFmtId="178" fontId="135" fillId="44" borderId="34" xfId="1" applyNumberFormat="1" applyFont="1" applyFill="1" applyBorder="1" applyAlignment="1" applyProtection="1">
      <alignment horizontal="right"/>
      <protection locked="0"/>
    </xf>
    <xf numFmtId="178" fontId="141" fillId="0" borderId="0" xfId="1" applyNumberFormat="1" applyFont="1" applyFill="1" applyAlignment="1" applyProtection="1">
      <alignment horizontal="right" vertical="top"/>
      <protection locked="0"/>
    </xf>
    <xf numFmtId="178" fontId="141" fillId="23" borderId="0" xfId="1" applyNumberFormat="1" applyFont="1" applyFill="1" applyBorder="1" applyProtection="1">
      <protection locked="0"/>
    </xf>
    <xf numFmtId="231" fontId="27" fillId="0" borderId="0" xfId="1" applyNumberFormat="1" applyFont="1" applyFill="1" applyAlignment="1">
      <alignment vertical="center"/>
    </xf>
    <xf numFmtId="178" fontId="26" fillId="0" borderId="28" xfId="49953" applyNumberFormat="1" applyFont="1" applyFill="1" applyBorder="1" applyAlignment="1">
      <alignment horizontal="right"/>
    </xf>
    <xf numFmtId="235" fontId="112" fillId="45" borderId="0" xfId="1206" applyFont="1" applyFill="1" applyBorder="1" applyAlignment="1">
      <alignment horizontal="left" vertical="center"/>
    </xf>
    <xf numFmtId="178" fontId="23" fillId="0" borderId="61" xfId="49953" applyNumberFormat="1" applyFont="1" applyFill="1" applyBorder="1" applyAlignment="1">
      <alignment horizontal="right"/>
    </xf>
    <xf numFmtId="178" fontId="23" fillId="0" borderId="35" xfId="49953" applyNumberFormat="1" applyFont="1" applyFill="1" applyBorder="1" applyAlignment="1">
      <alignment horizontal="right"/>
    </xf>
    <xf numFmtId="178" fontId="26" fillId="0" borderId="0" xfId="49953" applyNumberFormat="1" applyFont="1" applyFill="1" applyBorder="1" applyAlignment="1">
      <alignment horizontal="left"/>
    </xf>
    <xf numFmtId="178" fontId="26" fillId="0" borderId="0" xfId="1" applyNumberFormat="1" applyFont="1" applyFill="1" applyBorder="1" applyAlignment="1">
      <alignment horizontal="right"/>
    </xf>
    <xf numFmtId="178" fontId="26" fillId="0" borderId="28" xfId="1" applyNumberFormat="1" applyFont="1" applyFill="1" applyBorder="1" applyAlignment="1">
      <alignment horizontal="right"/>
    </xf>
    <xf numFmtId="235" fontId="116" fillId="0" borderId="0" xfId="3293" applyNumberFormat="1" applyFont="1" applyAlignment="1">
      <alignment horizontal="left" vertical="center" indent="1"/>
    </xf>
    <xf numFmtId="235" fontId="114" fillId="0" borderId="0" xfId="3293" applyNumberFormat="1" applyFont="1" applyFill="1" applyAlignment="1">
      <alignment horizontal="left" vertical="center" indent="2"/>
    </xf>
    <xf numFmtId="235" fontId="114" fillId="0" borderId="0" xfId="3293" applyNumberFormat="1" applyFont="1" applyFill="1" applyAlignment="1">
      <alignment horizontal="left" vertical="center" indent="1"/>
    </xf>
    <xf numFmtId="235" fontId="116" fillId="0" borderId="0" xfId="3293" applyNumberFormat="1" applyFont="1" applyFill="1" applyAlignment="1">
      <alignment horizontal="left" vertical="center" indent="2"/>
    </xf>
    <xf numFmtId="235" fontId="26" fillId="0" borderId="0" xfId="54799" applyNumberFormat="1" applyFont="1" applyFill="1"/>
    <xf numFmtId="178" fontId="26" fillId="0" borderId="0" xfId="1" applyNumberFormat="1" applyFont="1" applyFill="1" applyAlignment="1">
      <alignment horizontal="right"/>
    </xf>
    <xf numFmtId="235" fontId="26" fillId="0" borderId="0" xfId="54799" applyNumberFormat="1" applyFont="1" applyFill="1" applyAlignment="1">
      <alignment horizontal="left"/>
    </xf>
    <xf numFmtId="235" fontId="34" fillId="0" borderId="0" xfId="54799" applyNumberFormat="1" applyFont="1" applyFill="1" applyAlignment="1"/>
    <xf numFmtId="178" fontId="34" fillId="0" borderId="0" xfId="1" applyNumberFormat="1" applyFont="1" applyFill="1" applyBorder="1" applyAlignment="1">
      <alignment horizontal="right"/>
    </xf>
    <xf numFmtId="179" fontId="34" fillId="0" borderId="0" xfId="54784" applyNumberFormat="1" applyFont="1" applyFill="1" applyBorder="1" applyAlignment="1">
      <alignment horizontal="left"/>
      <protection locked="0"/>
    </xf>
    <xf numFmtId="178" fontId="108" fillId="0" borderId="0" xfId="1" applyNumberFormat="1" applyFont="1" applyFill="1" applyAlignment="1"/>
    <xf numFmtId="178" fontId="23" fillId="0" borderId="0" xfId="1" applyNumberFormat="1" applyFont="1" applyFill="1" applyAlignment="1"/>
    <xf numFmtId="178" fontId="23" fillId="0" borderId="35" xfId="1" applyNumberFormat="1" applyFont="1" applyFill="1" applyBorder="1" applyAlignment="1">
      <alignment horizontal="right"/>
    </xf>
    <xf numFmtId="178" fontId="23" fillId="0" borderId="61" xfId="1" applyNumberFormat="1" applyFont="1" applyFill="1" applyBorder="1" applyAlignment="1">
      <alignment horizontal="right"/>
    </xf>
    <xf numFmtId="235" fontId="26" fillId="0" borderId="0" xfId="0" applyNumberFormat="1" applyFont="1" applyFill="1" applyBorder="1" applyAlignment="1">
      <alignment horizontal="left"/>
    </xf>
    <xf numFmtId="178" fontId="36" fillId="0" borderId="0" xfId="1" applyNumberFormat="1" applyFont="1" applyFill="1" applyBorder="1" applyAlignment="1">
      <alignment horizontal="right"/>
    </xf>
    <xf numFmtId="235" fontId="26" fillId="0" borderId="0" xfId="54799" applyNumberFormat="1" applyFont="1" applyFill="1" applyAlignment="1"/>
    <xf numFmtId="235" fontId="26" fillId="0" borderId="0" xfId="54799" applyNumberFormat="1" applyFont="1" applyFill="1" applyAlignment="1">
      <alignment horizontal="left" indent="1"/>
    </xf>
    <xf numFmtId="178" fontId="36" fillId="0" borderId="0" xfId="1" applyNumberFormat="1" applyFont="1" applyFill="1" applyBorder="1" applyAlignment="1">
      <alignment horizontal="right" indent="1"/>
    </xf>
    <xf numFmtId="235" fontId="23" fillId="0" borderId="0" xfId="54799" applyNumberFormat="1" applyFont="1" applyFill="1"/>
    <xf numFmtId="178" fontId="23" fillId="0" borderId="28" xfId="1" applyNumberFormat="1" applyFont="1" applyFill="1" applyBorder="1" applyAlignment="1">
      <alignment horizontal="right"/>
    </xf>
    <xf numFmtId="178" fontId="23" fillId="0" borderId="1" xfId="1" applyNumberFormat="1" applyFont="1" applyFill="1" applyBorder="1" applyAlignment="1">
      <alignment horizontal="right"/>
    </xf>
    <xf numFmtId="235" fontId="23" fillId="0" borderId="0" xfId="54799" applyNumberFormat="1" applyFont="1" applyFill="1" applyBorder="1" applyAlignment="1"/>
    <xf numFmtId="14" fontId="23" fillId="0" borderId="0" xfId="54799" applyNumberFormat="1" applyFont="1" applyFill="1" applyBorder="1" applyAlignment="1">
      <alignment horizontal="left"/>
    </xf>
    <xf numFmtId="235" fontId="124" fillId="0" borderId="0" xfId="0" applyFont="1"/>
    <xf numFmtId="235" fontId="26" fillId="0" borderId="0" xfId="3293" applyFont="1"/>
    <xf numFmtId="235" fontId="26" fillId="0" borderId="0" xfId="3293" applyFont="1" applyFill="1"/>
    <xf numFmtId="178" fontId="26" fillId="0" borderId="28" xfId="49953" applyNumberFormat="1" applyFont="1" applyFill="1" applyBorder="1"/>
    <xf numFmtId="235" fontId="23" fillId="0" borderId="0" xfId="3293" applyFont="1"/>
    <xf numFmtId="178" fontId="23" fillId="0" borderId="35" xfId="49953" applyNumberFormat="1" applyFont="1" applyFill="1" applyBorder="1"/>
    <xf numFmtId="235" fontId="23" fillId="0" borderId="0" xfId="3293" applyFont="1" applyFill="1"/>
    <xf numFmtId="178" fontId="26" fillId="0" borderId="0" xfId="1" applyNumberFormat="1" applyFont="1" applyBorder="1"/>
    <xf numFmtId="178" fontId="26" fillId="0" borderId="0" xfId="1" applyNumberFormat="1" applyFont="1" applyBorder="1" applyAlignment="1">
      <alignment horizontal="right"/>
    </xf>
    <xf numFmtId="178" fontId="23" fillId="0" borderId="28" xfId="49953" applyNumberFormat="1" applyFont="1" applyFill="1" applyBorder="1" applyAlignment="1">
      <alignment horizontal="right"/>
    </xf>
    <xf numFmtId="235" fontId="26" fillId="0" borderId="0" xfId="3293" applyFont="1" applyBorder="1"/>
    <xf numFmtId="235" fontId="26" fillId="0" borderId="0" xfId="3293" applyNumberFormat="1" applyFont="1" applyBorder="1" applyAlignment="1"/>
    <xf numFmtId="235" fontId="23" fillId="0" borderId="0" xfId="3293" applyNumberFormat="1" applyFont="1" applyBorder="1" applyAlignment="1"/>
    <xf numFmtId="235" fontId="23" fillId="0" borderId="0" xfId="3293" applyNumberFormat="1" applyFont="1" applyFill="1" applyBorder="1" applyAlignment="1"/>
    <xf numFmtId="235" fontId="112" fillId="0" borderId="0" xfId="54792" applyNumberFormat="1" applyFont="1" applyFill="1" applyBorder="1" applyAlignment="1">
      <alignment vertical="center"/>
    </xf>
    <xf numFmtId="235" fontId="112" fillId="0" borderId="0" xfId="54792" quotePrefix="1" applyNumberFormat="1" applyFont="1" applyFill="1" applyBorder="1" applyAlignment="1">
      <alignment vertical="center"/>
    </xf>
    <xf numFmtId="235" fontId="36" fillId="0" borderId="0" xfId="3293" applyFont="1"/>
    <xf numFmtId="235" fontId="114" fillId="0" borderId="0" xfId="54792" applyNumberFormat="1" applyFont="1" applyFill="1" applyBorder="1" applyAlignment="1">
      <alignment horizontal="left" vertical="center" indent="2"/>
    </xf>
    <xf numFmtId="235" fontId="114" fillId="0" borderId="0" xfId="54792" applyNumberFormat="1" applyFont="1" applyFill="1" applyBorder="1" applyAlignment="1">
      <alignment horizontal="left" vertical="center" indent="1"/>
    </xf>
    <xf numFmtId="235" fontId="114" fillId="0" borderId="0" xfId="54792" applyNumberFormat="1" applyFont="1" applyFill="1" applyBorder="1" applyAlignment="1">
      <alignment vertical="center"/>
    </xf>
    <xf numFmtId="235" fontId="36" fillId="0" borderId="0" xfId="54792" applyNumberFormat="1" applyFont="1" applyFill="1" applyBorder="1" applyAlignment="1">
      <alignment horizontal="left" vertical="center" indent="2"/>
    </xf>
    <xf numFmtId="235" fontId="26" fillId="0" borderId="0" xfId="54792" applyNumberFormat="1" applyFont="1" applyFill="1" applyBorder="1" applyAlignment="1">
      <alignment vertical="center"/>
    </xf>
    <xf numFmtId="235" fontId="113" fillId="0" borderId="0" xfId="54792" applyNumberFormat="1" applyFont="1" applyFill="1" applyBorder="1" applyAlignment="1">
      <alignment vertical="center"/>
    </xf>
    <xf numFmtId="235" fontId="23" fillId="0" borderId="0" xfId="54795" applyFont="1" applyFill="1" applyBorder="1" applyAlignment="1" applyProtection="1">
      <alignment vertical="center"/>
      <protection locked="0"/>
    </xf>
    <xf numFmtId="179" fontId="23" fillId="29" borderId="0" xfId="54784" applyNumberFormat="1" applyFont="1" applyFill="1" applyBorder="1" applyAlignment="1">
      <alignment horizontal="left"/>
      <protection locked="0"/>
    </xf>
    <xf numFmtId="235" fontId="26" fillId="0" borderId="0" xfId="3293" applyNumberFormat="1" applyFont="1" applyFill="1" applyBorder="1"/>
    <xf numFmtId="43" fontId="26" fillId="0" borderId="0" xfId="49953" applyFont="1" applyFill="1" applyBorder="1" applyAlignment="1">
      <alignment horizontal="left"/>
    </xf>
    <xf numFmtId="178" fontId="23" fillId="0" borderId="0" xfId="49953" applyNumberFormat="1" applyFont="1" applyBorder="1" applyAlignment="1">
      <alignment horizontal="right" vertical="center"/>
    </xf>
    <xf numFmtId="178" fontId="23" fillId="0" borderId="1" xfId="49953" applyNumberFormat="1" applyFont="1" applyFill="1" applyBorder="1" applyAlignment="1">
      <alignment horizontal="right"/>
    </xf>
    <xf numFmtId="178" fontId="26" fillId="0" borderId="1" xfId="49953" applyNumberFormat="1" applyFont="1" applyFill="1" applyBorder="1"/>
    <xf numFmtId="235" fontId="23" fillId="0" borderId="0" xfId="54785" applyFont="1" applyFill="1" applyBorder="1" applyAlignment="1" applyProtection="1">
      <alignment horizontal="left" vertical="center"/>
      <protection locked="0"/>
    </xf>
    <xf numFmtId="235" fontId="26" fillId="0" borderId="0" xfId="54785" applyFont="1" applyFill="1" applyBorder="1" applyAlignment="1" applyProtection="1">
      <alignment horizontal="left" vertical="center" indent="1"/>
      <protection locked="0"/>
    </xf>
    <xf numFmtId="178" fontId="26" fillId="0" borderId="1" xfId="49953" applyNumberFormat="1" applyFont="1" applyBorder="1"/>
    <xf numFmtId="235" fontId="26" fillId="0" borderId="0" xfId="54785" applyFont="1" applyFill="1" applyBorder="1" applyAlignment="1" applyProtection="1">
      <alignment horizontal="left" vertical="center" indent="2"/>
      <protection locked="0"/>
    </xf>
    <xf numFmtId="235" fontId="23" fillId="0" borderId="0" xfId="54785" applyFont="1" applyFill="1" applyBorder="1" applyAlignment="1" applyProtection="1">
      <alignment vertical="center"/>
      <protection locked="0"/>
    </xf>
    <xf numFmtId="235" fontId="26" fillId="0" borderId="0" xfId="54785" applyFont="1" applyFill="1" applyBorder="1">
      <alignment vertical="center"/>
      <protection locked="0"/>
    </xf>
    <xf numFmtId="235" fontId="23" fillId="0" borderId="0" xfId="54785" applyFont="1" applyFill="1" applyBorder="1">
      <alignment vertical="center"/>
      <protection locked="0"/>
    </xf>
    <xf numFmtId="235" fontId="30" fillId="0" borderId="0" xfId="54785" applyFont="1" applyFill="1" applyBorder="1">
      <alignment vertical="center"/>
      <protection locked="0"/>
    </xf>
    <xf numFmtId="178" fontId="23" fillId="0" borderId="61" xfId="49953" applyNumberFormat="1" applyFont="1" applyFill="1" applyBorder="1"/>
    <xf numFmtId="178" fontId="23" fillId="0" borderId="36" xfId="49953" applyNumberFormat="1" applyFont="1" applyFill="1" applyBorder="1"/>
    <xf numFmtId="235" fontId="23" fillId="0" borderId="0" xfId="3293" applyNumberFormat="1" applyFont="1" applyFill="1" applyBorder="1"/>
    <xf numFmtId="178" fontId="23" fillId="0" borderId="0" xfId="49953" applyNumberFormat="1" applyFont="1" applyBorder="1" applyAlignment="1">
      <alignment horizontal="center" vertical="center"/>
    </xf>
    <xf numFmtId="178" fontId="23" fillId="0" borderId="0" xfId="49953" applyNumberFormat="1" applyFont="1" applyFill="1" applyBorder="1" applyAlignment="1">
      <alignment horizontal="center" vertical="center"/>
    </xf>
    <xf numFmtId="43" fontId="23" fillId="0" borderId="0" xfId="49953" applyFont="1" applyFill="1" applyBorder="1" applyAlignment="1">
      <alignment horizontal="left"/>
    </xf>
    <xf numFmtId="43" fontId="26" fillId="0" borderId="0" xfId="49953" applyFont="1" applyFill="1" applyBorder="1" applyAlignment="1">
      <alignment horizontal="left" indent="1"/>
    </xf>
    <xf numFmtId="178" fontId="26" fillId="0" borderId="0" xfId="49953" applyNumberFormat="1" applyFont="1" applyFill="1" applyBorder="1" applyAlignment="1"/>
    <xf numFmtId="43" fontId="23" fillId="0" borderId="0" xfId="49953" applyFont="1" applyFill="1" applyBorder="1" applyAlignment="1">
      <alignment horizontal="left" indent="1"/>
    </xf>
    <xf numFmtId="178" fontId="23" fillId="0" borderId="0" xfId="49953" applyNumberFormat="1" applyFont="1" applyFill="1" applyBorder="1" applyAlignment="1"/>
    <xf numFmtId="43" fontId="23" fillId="0" borderId="0" xfId="49953" applyFont="1" applyFill="1" applyBorder="1" applyAlignment="1">
      <alignment horizontal="left" indent="3"/>
    </xf>
    <xf numFmtId="43" fontId="26" fillId="0" borderId="0" xfId="49953" applyFont="1" applyFill="1" applyBorder="1" applyAlignment="1">
      <alignment horizontal="left" indent="3"/>
    </xf>
    <xf numFmtId="235" fontId="26" fillId="0" borderId="0" xfId="54792" applyNumberFormat="1" applyFont="1" applyFill="1" applyBorder="1" applyAlignment="1">
      <alignment horizontal="left" vertical="center" indent="1"/>
    </xf>
    <xf numFmtId="178" fontId="26" fillId="0" borderId="0" xfId="1" applyNumberFormat="1" applyFont="1"/>
    <xf numFmtId="178" fontId="23" fillId="0" borderId="0" xfId="1" applyNumberFormat="1" applyFont="1" applyBorder="1"/>
    <xf numFmtId="178" fontId="23" fillId="0" borderId="0" xfId="1" applyNumberFormat="1" applyFont="1" applyBorder="1" applyAlignment="1">
      <alignment horizontal="right"/>
    </xf>
    <xf numFmtId="178" fontId="23" fillId="0" borderId="28" xfId="1" applyNumberFormat="1" applyFont="1" applyFill="1" applyBorder="1"/>
    <xf numFmtId="178" fontId="23" fillId="0" borderId="0" xfId="1" applyNumberFormat="1" applyFont="1"/>
    <xf numFmtId="178" fontId="36" fillId="0" borderId="0" xfId="1" applyNumberFormat="1" applyFont="1" applyBorder="1"/>
    <xf numFmtId="178" fontId="36" fillId="0" borderId="28" xfId="1" applyNumberFormat="1" applyFont="1" applyFill="1" applyBorder="1"/>
    <xf numFmtId="178" fontId="36" fillId="0" borderId="0" xfId="1" applyNumberFormat="1" applyFont="1"/>
    <xf numFmtId="178" fontId="23" fillId="0" borderId="28" xfId="1" applyNumberFormat="1" applyFont="1" applyBorder="1"/>
    <xf numFmtId="178" fontId="23" fillId="0" borderId="61" xfId="1" applyNumberFormat="1" applyFont="1" applyBorder="1"/>
    <xf numFmtId="235" fontId="32" fillId="0" borderId="0" xfId="3293" applyFont="1" applyFill="1" applyBorder="1"/>
    <xf numFmtId="178" fontId="32" fillId="0" borderId="0" xfId="1" applyNumberFormat="1" applyFont="1" applyBorder="1"/>
    <xf numFmtId="178" fontId="32" fillId="0" borderId="28" xfId="1" applyNumberFormat="1" applyFont="1" applyFill="1" applyBorder="1"/>
    <xf numFmtId="235" fontId="32" fillId="0" borderId="0" xfId="3293" applyFont="1" applyFill="1"/>
    <xf numFmtId="235" fontId="26" fillId="0" borderId="0" xfId="3293" applyFont="1" applyFill="1" applyAlignment="1">
      <alignment horizontal="left" indent="1"/>
    </xf>
    <xf numFmtId="178" fontId="23" fillId="0" borderId="0" xfId="1" applyNumberFormat="1" applyFont="1" applyFill="1"/>
    <xf numFmtId="178" fontId="26" fillId="0" borderId="1" xfId="1" applyNumberFormat="1" applyFont="1" applyFill="1" applyBorder="1" applyAlignment="1">
      <alignment horizontal="left" indent="1"/>
    </xf>
    <xf numFmtId="178" fontId="26" fillId="0" borderId="0" xfId="1" applyNumberFormat="1" applyFont="1" applyFill="1" applyBorder="1" applyAlignment="1">
      <alignment horizontal="left" indent="1"/>
    </xf>
    <xf numFmtId="178" fontId="26" fillId="0" borderId="0" xfId="1" applyNumberFormat="1" applyFont="1" applyFill="1" applyAlignment="1">
      <alignment horizontal="left" indent="1"/>
    </xf>
    <xf numFmtId="178" fontId="26" fillId="0" borderId="1" xfId="1" applyNumberFormat="1" applyFont="1" applyFill="1" applyBorder="1"/>
    <xf numFmtId="178" fontId="26" fillId="0" borderId="0" xfId="1" applyNumberFormat="1" applyFont="1" applyFill="1" applyBorder="1" applyAlignment="1"/>
    <xf numFmtId="178" fontId="26" fillId="0" borderId="0" xfId="1" applyNumberFormat="1" applyFont="1" applyFill="1" applyAlignment="1"/>
    <xf numFmtId="178" fontId="34" fillId="0" borderId="0" xfId="1" applyNumberFormat="1" applyFont="1" applyFill="1" applyAlignment="1"/>
    <xf numFmtId="235" fontId="23" fillId="0" borderId="0" xfId="1" applyNumberFormat="1" applyFont="1" applyFill="1" applyAlignment="1">
      <alignment horizontal="right"/>
    </xf>
    <xf numFmtId="178" fontId="23" fillId="0" borderId="0" xfId="1" applyNumberFormat="1" applyFont="1" applyFill="1" applyAlignment="1">
      <alignment horizontal="right"/>
    </xf>
    <xf numFmtId="235" fontId="23" fillId="0" borderId="0" xfId="1" applyNumberFormat="1" applyFont="1" applyFill="1" applyAlignment="1">
      <alignment horizontal="left"/>
    </xf>
    <xf numFmtId="179" fontId="30" fillId="0" borderId="0" xfId="54784" applyNumberFormat="1" applyFont="1" applyFill="1" applyBorder="1" applyAlignment="1">
      <alignment horizontal="left"/>
      <protection locked="0"/>
    </xf>
    <xf numFmtId="235" fontId="23" fillId="0" borderId="0" xfId="54732" applyFont="1" applyFill="1" applyBorder="1" applyAlignment="1" applyProtection="1">
      <alignment horizontal="right" vertical="center"/>
      <protection locked="0"/>
    </xf>
    <xf numFmtId="235" fontId="23" fillId="0" borderId="0" xfId="1" applyNumberFormat="1" applyFont="1" applyFill="1" applyBorder="1" applyAlignment="1">
      <alignment horizontal="right"/>
    </xf>
    <xf numFmtId="235" fontId="23" fillId="0" borderId="0" xfId="54766" applyFont="1" applyFill="1" applyBorder="1" applyProtection="1">
      <alignment vertical="center"/>
      <protection locked="0"/>
    </xf>
    <xf numFmtId="178" fontId="23" fillId="0" borderId="0" xfId="54800" applyNumberFormat="1" applyFont="1" applyFill="1" applyBorder="1">
      <alignment vertical="center"/>
    </xf>
    <xf numFmtId="178" fontId="26" fillId="0" borderId="0" xfId="54800" applyNumberFormat="1" applyFont="1" applyFill="1" applyBorder="1" applyAlignment="1">
      <alignment vertical="top"/>
    </xf>
    <xf numFmtId="235" fontId="30" fillId="0" borderId="0" xfId="54766" applyFont="1" applyFill="1" applyBorder="1" applyAlignment="1" applyProtection="1">
      <alignment vertical="top"/>
      <protection locked="0"/>
    </xf>
    <xf numFmtId="235" fontId="23" fillId="0" borderId="0" xfId="54766" applyFont="1" applyFill="1" applyBorder="1" applyAlignment="1" applyProtection="1">
      <alignment vertical="top"/>
      <protection locked="0"/>
    </xf>
    <xf numFmtId="178" fontId="23" fillId="0" borderId="0" xfId="54800" applyNumberFormat="1" applyFont="1" applyFill="1" applyBorder="1" applyAlignment="1">
      <alignment vertical="top"/>
    </xf>
    <xf numFmtId="178" fontId="23" fillId="0" borderId="0" xfId="54800" applyNumberFormat="1" applyFont="1" applyFill="1" applyBorder="1" applyAlignment="1">
      <alignment horizontal="left" vertical="center"/>
    </xf>
    <xf numFmtId="178" fontId="23" fillId="0" borderId="28" xfId="1" applyNumberFormat="1" applyFont="1" applyFill="1" applyBorder="1" applyAlignment="1" applyProtection="1">
      <alignment horizontal="right" vertical="top"/>
      <protection locked="0"/>
    </xf>
    <xf numFmtId="178" fontId="108" fillId="0" borderId="0" xfId="54800" applyNumberFormat="1" applyFont="1" applyFill="1" applyBorder="1">
      <alignment vertical="center"/>
    </xf>
    <xf numFmtId="178" fontId="26" fillId="0" borderId="0" xfId="54800" applyNumberFormat="1" applyFont="1" applyFill="1" applyBorder="1">
      <alignment vertical="center"/>
    </xf>
    <xf numFmtId="178" fontId="23" fillId="0" borderId="33" xfId="1" applyNumberFormat="1" applyFont="1" applyFill="1" applyBorder="1" applyAlignment="1" applyProtection="1">
      <alignment vertical="top"/>
      <protection locked="0"/>
    </xf>
    <xf numFmtId="178" fontId="34" fillId="0" borderId="0" xfId="54800" applyNumberFormat="1" applyFont="1" applyFill="1" applyBorder="1">
      <alignment vertical="center"/>
    </xf>
    <xf numFmtId="235" fontId="23" fillId="0" borderId="0" xfId="3293" applyFont="1" applyBorder="1"/>
    <xf numFmtId="178" fontId="114" fillId="0" borderId="0" xfId="54804" applyNumberFormat="1" applyFont="1" applyFill="1" applyBorder="1">
      <alignment vertical="center"/>
    </xf>
    <xf numFmtId="178" fontId="26" fillId="0" borderId="0" xfId="49953" applyNumberFormat="1" applyFont="1" applyFill="1" applyBorder="1" applyAlignment="1">
      <alignment horizontal="left" vertical="center" indent="1"/>
    </xf>
    <xf numFmtId="178" fontId="26" fillId="0" borderId="1" xfId="1" applyNumberFormat="1" applyFont="1" applyFill="1" applyBorder="1" applyAlignment="1" applyProtection="1">
      <alignment vertical="center" wrapText="1"/>
      <protection locked="0"/>
    </xf>
    <xf numFmtId="178" fontId="26" fillId="0" borderId="0" xfId="1" applyNumberFormat="1" applyFont="1" applyFill="1" applyBorder="1" applyAlignment="1" applyProtection="1">
      <alignment vertical="center" wrapText="1"/>
      <protection locked="0"/>
    </xf>
    <xf numFmtId="178" fontId="23" fillId="0" borderId="28" xfId="1" applyNumberFormat="1" applyFont="1" applyFill="1" applyBorder="1" applyAlignment="1" applyProtection="1">
      <alignment vertical="top"/>
      <protection locked="0"/>
    </xf>
    <xf numFmtId="235" fontId="26" fillId="0" borderId="0" xfId="0" applyFont="1" applyBorder="1"/>
    <xf numFmtId="178" fontId="114" fillId="0" borderId="0" xfId="54800" applyNumberFormat="1" applyFont="1" applyFill="1" applyBorder="1">
      <alignment vertical="center"/>
    </xf>
    <xf numFmtId="178" fontId="26" fillId="0" borderId="28" xfId="1" applyNumberFormat="1" applyFont="1" applyFill="1" applyBorder="1" applyAlignment="1" applyProtection="1">
      <alignment vertical="center" wrapText="1"/>
      <protection locked="0"/>
    </xf>
    <xf numFmtId="178" fontId="114" fillId="0" borderId="0" xfId="54800" applyNumberFormat="1" applyFont="1" applyFill="1" applyBorder="1" applyAlignment="1">
      <alignment horizontal="left" vertical="center" indent="1"/>
    </xf>
    <xf numFmtId="178" fontId="34" fillId="0" borderId="0" xfId="54804" applyNumberFormat="1" applyFont="1" applyFill="1" applyBorder="1">
      <alignment vertical="center"/>
    </xf>
    <xf numFmtId="235" fontId="23" fillId="0" borderId="0" xfId="0" applyFont="1" applyBorder="1"/>
    <xf numFmtId="178" fontId="23" fillId="0" borderId="0" xfId="49953" applyNumberFormat="1" applyFont="1" applyBorder="1" applyAlignment="1">
      <alignment horizontal="center" vertical="center"/>
    </xf>
    <xf numFmtId="178" fontId="23" fillId="0" borderId="60" xfId="49953" applyNumberFormat="1" applyFont="1" applyFill="1" applyBorder="1"/>
    <xf numFmtId="178" fontId="26" fillId="0" borderId="0" xfId="49953" applyNumberFormat="1" applyFont="1" applyBorder="1" applyAlignment="1">
      <alignment horizontal="center" vertical="center"/>
    </xf>
    <xf numFmtId="178" fontId="23" fillId="0" borderId="12" xfId="49953" applyNumberFormat="1" applyFont="1" applyFill="1" applyBorder="1" applyAlignment="1"/>
    <xf numFmtId="178" fontId="23" fillId="0" borderId="52" xfId="49953" applyNumberFormat="1" applyFont="1" applyFill="1" applyBorder="1" applyAlignment="1"/>
    <xf numFmtId="235" fontId="23" fillId="0" borderId="0" xfId="3293" applyNumberFormat="1" applyFont="1" applyFill="1" applyBorder="1" applyAlignment="1">
      <alignment horizontal="left" indent="3"/>
    </xf>
    <xf numFmtId="235" fontId="34" fillId="0" borderId="0" xfId="3293" applyNumberFormat="1" applyFont="1" applyFill="1" applyBorder="1" applyAlignment="1">
      <alignment horizontal="left" indent="3"/>
    </xf>
    <xf numFmtId="178" fontId="34" fillId="0" borderId="0" xfId="49953" applyNumberFormat="1" applyFont="1" applyFill="1" applyBorder="1"/>
    <xf numFmtId="178" fontId="34" fillId="0" borderId="0" xfId="49953" applyNumberFormat="1" applyFont="1" applyFill="1" applyBorder="1" applyAlignment="1">
      <alignment horizontal="right"/>
    </xf>
    <xf numFmtId="235" fontId="34" fillId="0" borderId="0" xfId="3293" applyNumberFormat="1" applyFont="1" applyFill="1" applyBorder="1"/>
    <xf numFmtId="178" fontId="23" fillId="0" borderId="28" xfId="49953" applyNumberFormat="1" applyFont="1" applyBorder="1" applyAlignment="1">
      <alignment horizontal="right" vertical="center"/>
    </xf>
    <xf numFmtId="178" fontId="23" fillId="0" borderId="28" xfId="49953" applyNumberFormat="1" applyFont="1" applyFill="1" applyBorder="1" applyAlignment="1">
      <alignment horizontal="center" vertical="center"/>
    </xf>
    <xf numFmtId="178" fontId="26" fillId="0" borderId="28" xfId="49953" applyNumberFormat="1" applyFont="1" applyFill="1" applyBorder="1" applyAlignment="1"/>
    <xf numFmtId="178" fontId="23" fillId="0" borderId="33" xfId="49953" applyNumberFormat="1" applyFont="1" applyFill="1" applyBorder="1"/>
    <xf numFmtId="178" fontId="23" fillId="0" borderId="28" xfId="49953" applyNumberFormat="1" applyFont="1" applyFill="1" applyBorder="1"/>
    <xf numFmtId="178" fontId="23" fillId="0" borderId="71" xfId="49953" applyNumberFormat="1" applyFont="1" applyFill="1" applyBorder="1" applyAlignment="1"/>
    <xf numFmtId="178" fontId="23" fillId="0" borderId="28" xfId="49953" applyNumberFormat="1" applyFont="1" applyFill="1" applyBorder="1" applyAlignment="1"/>
    <xf numFmtId="178" fontId="26" fillId="0" borderId="28" xfId="49953" applyNumberFormat="1" applyFont="1" applyFill="1" applyBorder="1" applyAlignment="1">
      <alignment horizontal="center" vertical="center"/>
    </xf>
    <xf numFmtId="178" fontId="26" fillId="0" borderId="0" xfId="54808" applyNumberFormat="1" applyFont="1" applyFill="1" applyBorder="1" applyAlignment="1" applyProtection="1">
      <alignment horizontal="left" vertical="center"/>
      <protection locked="0"/>
    </xf>
    <xf numFmtId="178" fontId="23" fillId="0" borderId="0" xfId="49953" applyNumberFormat="1" applyFont="1" applyFill="1" applyBorder="1" applyAlignment="1">
      <alignment horizontal="right" vertical="center"/>
    </xf>
    <xf numFmtId="235" fontId="118" fillId="45" borderId="0" xfId="54786" applyFont="1" applyFill="1" applyAlignment="1">
      <alignment horizontal="left" vertical="center"/>
    </xf>
    <xf numFmtId="235" fontId="96" fillId="45" borderId="0" xfId="54786" applyFont="1" applyFill="1" applyAlignment="1">
      <alignment horizontal="left" vertical="center"/>
    </xf>
    <xf numFmtId="41" fontId="96" fillId="45" borderId="0" xfId="54786" applyNumberFormat="1" applyFont="1" applyFill="1" applyAlignment="1">
      <alignment horizontal="center" vertical="center"/>
    </xf>
    <xf numFmtId="178" fontId="96" fillId="45" borderId="0" xfId="54808" applyNumberFormat="1" applyFont="1" applyFill="1" applyAlignment="1">
      <alignment horizontal="center" vertical="center"/>
    </xf>
    <xf numFmtId="178" fontId="96" fillId="36" borderId="0" xfId="54808" applyNumberFormat="1" applyFont="1" applyFill="1" applyAlignment="1">
      <alignment horizontal="center" vertical="center"/>
    </xf>
    <xf numFmtId="235" fontId="96" fillId="45" borderId="0" xfId="54786" applyFont="1" applyFill="1" applyAlignment="1">
      <alignment horizontal="center" vertical="center"/>
    </xf>
    <xf numFmtId="235" fontId="96" fillId="45" borderId="0" xfId="54790" applyFont="1" applyFill="1">
      <alignment vertical="center"/>
      <protection locked="0"/>
    </xf>
    <xf numFmtId="178" fontId="96" fillId="45" borderId="0" xfId="54808" applyNumberFormat="1" applyFont="1" applyFill="1" applyProtection="1">
      <alignment vertical="center"/>
      <protection locked="0"/>
    </xf>
    <xf numFmtId="235" fontId="110" fillId="0" borderId="0" xfId="54786" applyFont="1" applyFill="1" applyAlignment="1">
      <alignment horizontal="center" vertical="center"/>
    </xf>
    <xf numFmtId="178" fontId="110" fillId="0" borderId="0" xfId="49915" applyNumberFormat="1" applyFont="1" applyFill="1" applyAlignment="1">
      <alignment horizontal="center" vertical="center"/>
    </xf>
    <xf numFmtId="235" fontId="96" fillId="0" borderId="0" xfId="54786" applyFont="1" applyFill="1" applyAlignment="1">
      <alignment horizontal="center" vertical="center"/>
    </xf>
    <xf numFmtId="235" fontId="96" fillId="36" borderId="0" xfId="54786" applyFont="1" applyFill="1" applyAlignment="1">
      <alignment horizontal="center" vertical="center"/>
    </xf>
    <xf numFmtId="235" fontId="110" fillId="45" borderId="0" xfId="54786" applyFont="1" applyFill="1" applyAlignment="1">
      <alignment horizontal="center" vertical="center"/>
    </xf>
    <xf numFmtId="235" fontId="110" fillId="36" borderId="0" xfId="54786" applyFont="1" applyFill="1" applyAlignment="1">
      <alignment horizontal="center" vertical="center"/>
    </xf>
    <xf numFmtId="41" fontId="123" fillId="49" borderId="17" xfId="54786" applyNumberFormat="1" applyFont="1" applyFill="1" applyBorder="1" applyAlignment="1">
      <alignment horizontal="right" vertical="center"/>
    </xf>
    <xf numFmtId="178" fontId="118" fillId="45" borderId="0" xfId="54808" applyNumberFormat="1" applyFont="1" applyFill="1" applyAlignment="1">
      <alignment horizontal="center" vertical="center"/>
    </xf>
    <xf numFmtId="235" fontId="118" fillId="45" borderId="0" xfId="54786" applyFont="1" applyFill="1" applyAlignment="1">
      <alignment horizontal="right" vertical="center"/>
    </xf>
    <xf numFmtId="178" fontId="118" fillId="45" borderId="0" xfId="1" applyNumberFormat="1" applyFont="1" applyFill="1" applyAlignment="1">
      <alignment horizontal="left" vertical="center"/>
    </xf>
    <xf numFmtId="178" fontId="96" fillId="45" borderId="0" xfId="1" applyNumberFormat="1" applyFont="1" applyFill="1" applyAlignment="1">
      <alignment horizontal="left" vertical="center"/>
    </xf>
    <xf numFmtId="178" fontId="96" fillId="45" borderId="0" xfId="1" applyNumberFormat="1" applyFont="1" applyFill="1" applyAlignment="1">
      <alignment horizontal="center" vertical="center"/>
    </xf>
    <xf numFmtId="178" fontId="118" fillId="45" borderId="0" xfId="1" quotePrefix="1" applyNumberFormat="1" applyFont="1" applyFill="1" applyBorder="1" applyAlignment="1" applyProtection="1">
      <alignment horizontal="left" vertical="center"/>
      <protection locked="0"/>
    </xf>
    <xf numFmtId="178" fontId="118" fillId="45" borderId="0" xfId="1" applyNumberFormat="1" applyFont="1" applyFill="1" applyBorder="1" applyAlignment="1" applyProtection="1">
      <alignment horizontal="left" vertical="center"/>
      <protection locked="0"/>
    </xf>
    <xf numFmtId="178" fontId="118" fillId="45" borderId="0" xfId="1" applyNumberFormat="1" applyFont="1" applyFill="1" applyBorder="1" applyAlignment="1" applyProtection="1">
      <alignment vertical="center"/>
      <protection locked="0"/>
    </xf>
    <xf numFmtId="178" fontId="96" fillId="45" borderId="0" xfId="1" applyNumberFormat="1" applyFont="1" applyFill="1" applyAlignment="1" applyProtection="1">
      <alignment vertical="center"/>
      <protection locked="0"/>
    </xf>
    <xf numFmtId="178" fontId="118" fillId="37" borderId="12" xfId="1" applyNumberFormat="1" applyFont="1" applyFill="1" applyBorder="1" applyAlignment="1">
      <alignment vertical="center"/>
    </xf>
    <xf numFmtId="178" fontId="118" fillId="37" borderId="17" xfId="1" applyNumberFormat="1" applyFont="1" applyFill="1" applyBorder="1" applyAlignment="1">
      <alignment horizontal="center" vertical="center"/>
    </xf>
    <xf numFmtId="178" fontId="118" fillId="37" borderId="50" xfId="1" applyNumberFormat="1" applyFont="1" applyFill="1" applyBorder="1" applyAlignment="1">
      <alignment horizontal="center" vertical="center"/>
    </xf>
    <xf numFmtId="178" fontId="110" fillId="0" borderId="17" xfId="1" applyNumberFormat="1" applyFont="1" applyFill="1" applyBorder="1" applyAlignment="1">
      <alignment horizontal="right" vertical="center"/>
    </xf>
    <xf numFmtId="178" fontId="110" fillId="36" borderId="17" xfId="1" applyNumberFormat="1" applyFont="1" applyFill="1" applyBorder="1" applyAlignment="1">
      <alignment horizontal="right" vertical="center"/>
    </xf>
    <xf numFmtId="178" fontId="96" fillId="36" borderId="17" xfId="1" applyNumberFormat="1" applyFont="1" applyFill="1" applyBorder="1" applyAlignment="1">
      <alignment horizontal="right" vertical="center"/>
    </xf>
    <xf numFmtId="178" fontId="96" fillId="46" borderId="17" xfId="1" applyNumberFormat="1" applyFont="1" applyFill="1" applyBorder="1" applyAlignment="1">
      <alignment horizontal="right" vertical="center"/>
    </xf>
    <xf numFmtId="178" fontId="110" fillId="46" borderId="17" xfId="1" applyNumberFormat="1" applyFont="1" applyFill="1" applyBorder="1" applyAlignment="1">
      <alignment horizontal="right" vertical="center"/>
    </xf>
    <xf numFmtId="178" fontId="123" fillId="47" borderId="17" xfId="1" applyNumberFormat="1" applyFont="1" applyFill="1" applyBorder="1" applyAlignment="1">
      <alignment horizontal="right" vertical="center"/>
    </xf>
    <xf numFmtId="178" fontId="96" fillId="36" borderId="17" xfId="1" applyNumberFormat="1" applyFont="1" applyFill="1" applyBorder="1" applyAlignment="1">
      <alignment horizontal="center" vertical="center"/>
    </xf>
    <xf numFmtId="178" fontId="96" fillId="35" borderId="17" xfId="1" applyNumberFormat="1" applyFont="1" applyFill="1" applyBorder="1" applyAlignment="1">
      <alignment horizontal="right" vertical="center"/>
    </xf>
    <xf numFmtId="178" fontId="123" fillId="48" borderId="17" xfId="1" applyNumberFormat="1" applyFont="1" applyFill="1" applyBorder="1" applyAlignment="1">
      <alignment horizontal="right" vertical="center"/>
    </xf>
    <xf numFmtId="178" fontId="118" fillId="45" borderId="61" xfId="1" applyNumberFormat="1" applyFont="1" applyFill="1" applyBorder="1" applyAlignment="1">
      <alignment horizontal="left" vertical="center"/>
    </xf>
    <xf numFmtId="178" fontId="118" fillId="45" borderId="61" xfId="1" applyNumberFormat="1" applyFont="1" applyFill="1" applyBorder="1" applyAlignment="1">
      <alignment horizontal="left" vertical="top"/>
    </xf>
    <xf numFmtId="178" fontId="118" fillId="45" borderId="61" xfId="1" applyNumberFormat="1" applyFont="1" applyFill="1" applyBorder="1" applyAlignment="1">
      <alignment horizontal="center" vertical="center"/>
    </xf>
    <xf numFmtId="235" fontId="124" fillId="0" borderId="0" xfId="54813" applyFont="1" applyFill="1" applyBorder="1" applyProtection="1">
      <alignment vertical="center"/>
      <protection locked="0"/>
    </xf>
    <xf numFmtId="178" fontId="26" fillId="0" borderId="0" xfId="54814" applyNumberFormat="1" applyFont="1" applyFill="1">
      <alignment vertical="center"/>
    </xf>
    <xf numFmtId="235" fontId="23" fillId="0" borderId="0" xfId="54813" applyFont="1" applyFill="1" applyBorder="1" applyProtection="1">
      <alignment vertical="center"/>
      <protection locked="0"/>
    </xf>
    <xf numFmtId="178" fontId="23" fillId="0" borderId="0" xfId="54814" applyNumberFormat="1" applyFont="1" applyFill="1">
      <alignment vertical="center"/>
    </xf>
    <xf numFmtId="235" fontId="23" fillId="0" borderId="0" xfId="54816" applyFont="1" applyFill="1" applyProtection="1">
      <alignment vertical="center"/>
      <protection locked="0"/>
    </xf>
    <xf numFmtId="178" fontId="26" fillId="0" borderId="1" xfId="54814" applyNumberFormat="1" applyFont="1" applyFill="1" applyBorder="1" applyAlignment="1" applyProtection="1">
      <alignment vertical="center"/>
      <protection locked="0"/>
    </xf>
    <xf numFmtId="178" fontId="26" fillId="0" borderId="0" xfId="54814" applyNumberFormat="1" applyFont="1" applyFill="1" applyBorder="1" applyAlignment="1" applyProtection="1">
      <alignment vertical="center"/>
      <protection locked="0"/>
    </xf>
    <xf numFmtId="178" fontId="26" fillId="0" borderId="28" xfId="54814" applyNumberFormat="1" applyFont="1" applyFill="1" applyBorder="1" applyAlignment="1" applyProtection="1">
      <alignment vertical="center"/>
      <protection locked="0"/>
    </xf>
    <xf numFmtId="178" fontId="26" fillId="0" borderId="1" xfId="54814" applyNumberFormat="1" applyFont="1" applyFill="1" applyBorder="1" applyAlignment="1" applyProtection="1">
      <alignment vertical="center"/>
    </xf>
    <xf numFmtId="178" fontId="26" fillId="0" borderId="0" xfId="54814" applyNumberFormat="1" applyFont="1" applyFill="1" applyBorder="1" applyAlignment="1" applyProtection="1">
      <alignment vertical="center"/>
    </xf>
    <xf numFmtId="178" fontId="26" fillId="0" borderId="28" xfId="54814" applyNumberFormat="1" applyFont="1" applyFill="1" applyBorder="1" applyAlignment="1" applyProtection="1">
      <alignment vertical="center"/>
    </xf>
    <xf numFmtId="235" fontId="26" fillId="0" borderId="0" xfId="54816" applyFont="1" applyFill="1" applyBorder="1">
      <alignment vertical="center"/>
      <protection locked="0"/>
    </xf>
    <xf numFmtId="235" fontId="26" fillId="0" borderId="0" xfId="54816" applyFont="1" applyFill="1" applyAlignment="1" applyProtection="1">
      <alignment horizontal="left" vertical="center" indent="2"/>
      <protection locked="0"/>
    </xf>
    <xf numFmtId="235" fontId="23" fillId="0" borderId="0" xfId="54816" applyFont="1" applyFill="1" applyAlignment="1" applyProtection="1">
      <alignment horizontal="left" vertical="center"/>
      <protection locked="0"/>
    </xf>
    <xf numFmtId="178" fontId="26" fillId="0" borderId="4" xfId="54814" applyNumberFormat="1" applyFont="1" applyFill="1" applyBorder="1" applyAlignment="1" applyProtection="1">
      <alignment vertical="center"/>
      <protection locked="0"/>
    </xf>
    <xf numFmtId="178" fontId="26" fillId="0" borderId="3" xfId="54814" applyNumberFormat="1" applyFont="1" applyFill="1" applyBorder="1" applyAlignment="1" applyProtection="1">
      <alignment vertical="center"/>
      <protection locked="0"/>
    </xf>
    <xf numFmtId="178" fontId="26" fillId="0" borderId="31" xfId="54814" applyNumberFormat="1" applyFont="1" applyFill="1" applyBorder="1" applyAlignment="1" applyProtection="1">
      <alignment vertical="center"/>
      <protection locked="0"/>
    </xf>
    <xf numFmtId="178" fontId="26" fillId="0" borderId="4" xfId="54814" applyNumberFormat="1" applyFont="1" applyFill="1" applyBorder="1" applyAlignment="1" applyProtection="1">
      <alignment vertical="center"/>
    </xf>
    <xf numFmtId="178" fontId="26" fillId="0" borderId="31" xfId="54814" applyNumberFormat="1" applyFont="1" applyFill="1" applyBorder="1" applyAlignment="1" applyProtection="1">
      <alignment vertical="center"/>
    </xf>
    <xf numFmtId="178" fontId="26" fillId="0" borderId="3" xfId="54814" applyNumberFormat="1" applyFont="1" applyFill="1" applyBorder="1" applyAlignment="1" applyProtection="1">
      <alignment vertical="center"/>
    </xf>
    <xf numFmtId="178" fontId="23" fillId="0" borderId="61" xfId="1" applyNumberFormat="1" applyFont="1" applyFill="1" applyBorder="1" applyAlignment="1" applyProtection="1">
      <alignment vertical="center" wrapText="1"/>
      <protection locked="0"/>
    </xf>
    <xf numFmtId="178" fontId="114" fillId="0" borderId="0" xfId="54814" applyNumberFormat="1" applyFont="1" applyFill="1">
      <alignment vertical="center"/>
    </xf>
    <xf numFmtId="178" fontId="133" fillId="0" borderId="1" xfId="54814" applyNumberFormat="1" applyFont="1" applyFill="1" applyBorder="1" applyAlignment="1" applyProtection="1">
      <alignment vertical="center" wrapText="1"/>
      <protection locked="0"/>
    </xf>
    <xf numFmtId="178" fontId="133" fillId="0" borderId="0" xfId="54814" applyNumberFormat="1" applyFont="1" applyFill="1" applyBorder="1" applyAlignment="1" applyProtection="1">
      <alignment vertical="center" wrapText="1"/>
      <protection locked="0"/>
    </xf>
    <xf numFmtId="178" fontId="114" fillId="0" borderId="0" xfId="54814" applyNumberFormat="1" applyFont="1" applyFill="1" applyBorder="1" applyAlignment="1">
      <alignment vertical="center"/>
    </xf>
    <xf numFmtId="178" fontId="114" fillId="0" borderId="0" xfId="1" applyNumberFormat="1" applyFont="1" applyFill="1" applyBorder="1" applyAlignment="1">
      <alignment vertical="center"/>
    </xf>
    <xf numFmtId="178" fontId="114" fillId="0" borderId="0" xfId="54814" applyNumberFormat="1" applyFont="1" applyFill="1" applyAlignment="1">
      <alignment vertical="center"/>
    </xf>
    <xf numFmtId="235" fontId="112" fillId="0" borderId="0" xfId="54813" applyFont="1" applyFill="1" applyBorder="1" applyAlignment="1" applyProtection="1">
      <alignment horizontal="left" vertical="center"/>
      <protection locked="0"/>
    </xf>
    <xf numFmtId="178" fontId="112" fillId="0" borderId="0" xfId="54814" applyNumberFormat="1" applyFont="1" applyFill="1" applyAlignment="1">
      <alignment horizontal="center" vertical="center"/>
    </xf>
    <xf numFmtId="178" fontId="114" fillId="0" borderId="0" xfId="54814" applyNumberFormat="1" applyFont="1" applyFill="1" applyAlignment="1">
      <alignment horizontal="right" vertical="center"/>
    </xf>
    <xf numFmtId="38" fontId="114" fillId="0" borderId="0" xfId="54813" applyNumberFormat="1" applyFont="1" applyFill="1" applyBorder="1" applyAlignment="1" applyProtection="1">
      <alignment vertical="center"/>
    </xf>
    <xf numFmtId="178" fontId="114" fillId="0" borderId="1" xfId="54814" applyNumberFormat="1" applyFont="1" applyFill="1" applyBorder="1" applyAlignment="1">
      <alignment vertical="center"/>
    </xf>
    <xf numFmtId="178" fontId="114" fillId="0" borderId="28" xfId="54814" applyNumberFormat="1" applyFont="1" applyFill="1" applyBorder="1" applyAlignment="1">
      <alignment vertical="center"/>
    </xf>
    <xf numFmtId="178" fontId="112" fillId="0" borderId="0" xfId="54814" applyNumberFormat="1" applyFont="1" applyFill="1">
      <alignment vertical="center"/>
    </xf>
    <xf numFmtId="178" fontId="134" fillId="0" borderId="36" xfId="54814" applyNumberFormat="1" applyFont="1" applyFill="1" applyBorder="1" applyAlignment="1" applyProtection="1">
      <alignment vertical="center" wrapText="1"/>
      <protection locked="0"/>
    </xf>
    <xf numFmtId="178" fontId="134" fillId="0" borderId="61" xfId="54814" applyNumberFormat="1" applyFont="1" applyFill="1" applyBorder="1" applyAlignment="1" applyProtection="1">
      <alignment vertical="center" wrapText="1"/>
      <protection locked="0"/>
    </xf>
    <xf numFmtId="178" fontId="134" fillId="0" borderId="35" xfId="54814" applyNumberFormat="1" applyFont="1" applyFill="1" applyBorder="1" applyAlignment="1" applyProtection="1">
      <alignment vertical="center" wrapText="1"/>
      <protection locked="0"/>
    </xf>
    <xf numFmtId="178" fontId="26" fillId="0" borderId="1" xfId="1" applyNumberFormat="1" applyFont="1" applyFill="1" applyBorder="1" applyAlignment="1">
      <alignment horizontal="right"/>
    </xf>
    <xf numFmtId="178" fontId="23" fillId="0" borderId="36" xfId="1" applyNumberFormat="1" applyFont="1" applyFill="1" applyBorder="1" applyAlignment="1">
      <alignment horizontal="right"/>
    </xf>
    <xf numFmtId="178" fontId="26" fillId="0" borderId="28" xfId="1" applyNumberFormat="1" applyFont="1" applyFill="1" applyBorder="1" applyAlignment="1"/>
    <xf numFmtId="178" fontId="26" fillId="0" borderId="1" xfId="1" applyNumberFormat="1" applyFont="1" applyFill="1" applyBorder="1" applyAlignment="1"/>
    <xf numFmtId="178" fontId="26" fillId="0" borderId="38" xfId="1" applyNumberFormat="1" applyFont="1" applyFill="1" applyBorder="1" applyAlignment="1" applyProtection="1">
      <alignment vertical="center"/>
      <protection locked="0"/>
    </xf>
    <xf numFmtId="178" fontId="96" fillId="0" borderId="0" xfId="1" applyNumberFormat="1" applyFont="1" applyFill="1" applyAlignment="1">
      <alignment horizontal="left" vertical="center"/>
    </xf>
    <xf numFmtId="178" fontId="110" fillId="0" borderId="0" xfId="1" applyNumberFormat="1" applyFont="1" applyFill="1" applyAlignment="1">
      <alignment horizontal="left" vertical="center"/>
    </xf>
    <xf numFmtId="178" fontId="148" fillId="0" borderId="51" xfId="1" applyNumberFormat="1" applyFont="1" applyFill="1" applyBorder="1" applyAlignment="1" applyProtection="1">
      <alignment horizontal="right"/>
    </xf>
    <xf numFmtId="43" fontId="112" fillId="0" borderId="0" xfId="1" applyFont="1" applyFill="1" applyBorder="1" applyAlignment="1">
      <alignment vertical="center"/>
    </xf>
    <xf numFmtId="235" fontId="114" fillId="0" borderId="0" xfId="54821" applyFont="1" applyFill="1" applyBorder="1" applyAlignment="1">
      <alignment horizontal="left" vertical="center"/>
    </xf>
    <xf numFmtId="235" fontId="114" fillId="0" borderId="0" xfId="54821" applyFont="1" applyFill="1" applyBorder="1">
      <alignment vertical="center"/>
    </xf>
    <xf numFmtId="235" fontId="114" fillId="0" borderId="0" xfId="54821" applyFont="1" applyFill="1" applyBorder="1" applyAlignment="1">
      <alignment vertical="center"/>
    </xf>
    <xf numFmtId="178" fontId="114" fillId="0" borderId="0" xfId="1" applyNumberFormat="1" applyFont="1" applyFill="1" applyBorder="1" applyAlignment="1">
      <alignment horizontal="left" vertical="center"/>
    </xf>
    <xf numFmtId="43" fontId="114" fillId="0" borderId="0" xfId="1" applyFont="1" applyFill="1" applyBorder="1" applyAlignment="1">
      <alignment horizontal="left" vertical="center"/>
    </xf>
    <xf numFmtId="14" fontId="114" fillId="0" borderId="0" xfId="54821" applyNumberFormat="1" applyFont="1" applyFill="1" applyBorder="1">
      <alignment vertical="center"/>
    </xf>
    <xf numFmtId="14" fontId="26" fillId="0" borderId="0" xfId="54822" applyNumberFormat="1" applyFont="1" applyFill="1" applyBorder="1">
      <alignment vertical="center"/>
    </xf>
    <xf numFmtId="43" fontId="112" fillId="0" borderId="0" xfId="1" applyFont="1" applyFill="1" applyBorder="1" applyAlignment="1">
      <alignment horizontal="left" vertical="center"/>
    </xf>
    <xf numFmtId="235" fontId="112" fillId="0" borderId="0" xfId="54821" applyFont="1" applyFill="1" applyBorder="1" applyAlignment="1">
      <alignment horizontal="left" vertical="center"/>
    </xf>
    <xf numFmtId="235" fontId="112" fillId="0" borderId="0" xfId="54821" applyFont="1" applyFill="1" applyBorder="1" applyAlignment="1">
      <alignment vertical="center"/>
    </xf>
    <xf numFmtId="178" fontId="112" fillId="0" borderId="0" xfId="1" applyNumberFormat="1" applyFont="1" applyFill="1" applyBorder="1" applyAlignment="1">
      <alignment vertical="center"/>
    </xf>
    <xf numFmtId="235" fontId="112" fillId="0" borderId="0" xfId="54821" applyFont="1" applyFill="1" applyBorder="1" applyAlignment="1">
      <alignment horizontal="right" vertical="center"/>
    </xf>
    <xf numFmtId="14" fontId="112" fillId="0" borderId="0" xfId="54821" applyNumberFormat="1" applyFont="1" applyFill="1" applyBorder="1" applyAlignment="1">
      <alignment horizontal="right" vertical="center"/>
    </xf>
    <xf numFmtId="14" fontId="112" fillId="0" borderId="0" xfId="54822" applyNumberFormat="1" applyFont="1" applyFill="1" applyBorder="1" applyAlignment="1">
      <alignment horizontal="right" vertical="center"/>
    </xf>
    <xf numFmtId="235" fontId="112" fillId="0" borderId="0" xfId="54821" applyNumberFormat="1" applyFont="1" applyFill="1" applyBorder="1" applyAlignment="1">
      <alignment horizontal="right" vertical="center"/>
    </xf>
    <xf numFmtId="43" fontId="114" fillId="0" borderId="0" xfId="1" applyFont="1" applyFill="1" applyBorder="1" applyAlignment="1">
      <alignment vertical="center"/>
    </xf>
    <xf numFmtId="14" fontId="114" fillId="0" borderId="0" xfId="1" applyNumberFormat="1" applyFont="1" applyFill="1" applyBorder="1" applyAlignment="1">
      <alignment horizontal="left" vertical="center"/>
    </xf>
    <xf numFmtId="14" fontId="114" fillId="0" borderId="0" xfId="54821" applyNumberFormat="1" applyFont="1" applyFill="1" applyBorder="1" applyAlignment="1">
      <alignment horizontal="left" vertical="center"/>
    </xf>
    <xf numFmtId="178" fontId="114" fillId="0" borderId="0" xfId="1" applyNumberFormat="1" applyFont="1" applyFill="1" applyBorder="1" applyAlignment="1">
      <alignment horizontal="right" vertical="center"/>
    </xf>
    <xf numFmtId="43" fontId="116" fillId="0" borderId="0" xfId="1" applyFont="1" applyFill="1" applyBorder="1" applyAlignment="1">
      <alignment horizontal="left" vertical="center"/>
    </xf>
    <xf numFmtId="4" fontId="114" fillId="0" borderId="0" xfId="54821" applyNumberFormat="1" applyFont="1" applyFill="1" applyBorder="1" applyAlignment="1">
      <alignment horizontal="right" vertical="center"/>
    </xf>
    <xf numFmtId="14" fontId="114" fillId="0" borderId="0" xfId="54822" applyNumberFormat="1" applyFont="1" applyFill="1" applyBorder="1" applyAlignment="1">
      <alignment horizontal="right" vertical="center"/>
    </xf>
    <xf numFmtId="14" fontId="114" fillId="0" borderId="0" xfId="54821" applyNumberFormat="1" applyFont="1" applyFill="1" applyBorder="1" applyAlignment="1">
      <alignment horizontal="right" vertical="center"/>
    </xf>
    <xf numFmtId="43" fontId="114" fillId="0" borderId="0" xfId="54822" applyFont="1" applyFill="1" applyBorder="1" applyAlignment="1">
      <alignment horizontal="right" vertical="center"/>
    </xf>
    <xf numFmtId="14" fontId="112" fillId="0" borderId="0" xfId="54821" applyNumberFormat="1" applyFont="1" applyFill="1" applyBorder="1" applyAlignment="1">
      <alignment horizontal="left" vertical="center"/>
    </xf>
    <xf numFmtId="235" fontId="112" fillId="0" borderId="0" xfId="54821" applyFont="1" applyFill="1" applyBorder="1">
      <alignment vertical="center"/>
    </xf>
    <xf numFmtId="178" fontId="112" fillId="0" borderId="0" xfId="1" applyNumberFormat="1" applyFont="1" applyFill="1" applyBorder="1" applyAlignment="1">
      <alignment horizontal="left" vertical="center"/>
    </xf>
    <xf numFmtId="43" fontId="112" fillId="0" borderId="61" xfId="1" applyFont="1" applyFill="1" applyBorder="1" applyAlignment="1">
      <alignment horizontal="left" vertical="center"/>
    </xf>
    <xf numFmtId="4" fontId="112" fillId="0" borderId="61" xfId="54821" applyNumberFormat="1" applyFont="1" applyFill="1" applyBorder="1" applyAlignment="1">
      <alignment horizontal="right" vertical="center"/>
    </xf>
    <xf numFmtId="178" fontId="112" fillId="0" borderId="61" xfId="1" applyNumberFormat="1" applyFont="1" applyFill="1" applyBorder="1" applyAlignment="1">
      <alignment horizontal="right" vertical="center"/>
    </xf>
    <xf numFmtId="4" fontId="112" fillId="0" borderId="0" xfId="54821" applyNumberFormat="1" applyFont="1" applyFill="1" applyBorder="1" applyAlignment="1">
      <alignment horizontal="right" vertical="center"/>
    </xf>
    <xf numFmtId="178" fontId="26" fillId="0" borderId="0" xfId="794" applyNumberFormat="1" applyFont="1" applyFill="1" applyBorder="1" applyAlignment="1" applyProtection="1">
      <alignment vertical="center"/>
    </xf>
    <xf numFmtId="235" fontId="22" fillId="0" borderId="0" xfId="0" applyFont="1" applyFill="1"/>
    <xf numFmtId="178" fontId="114" fillId="45" borderId="0" xfId="54808" applyNumberFormat="1" applyFont="1" applyFill="1" applyAlignment="1">
      <alignment horizontal="center" vertical="center"/>
    </xf>
    <xf numFmtId="178" fontId="114" fillId="36" borderId="0" xfId="54808" applyNumberFormat="1" applyFont="1" applyFill="1" applyAlignment="1">
      <alignment horizontal="center" vertical="center"/>
    </xf>
    <xf numFmtId="178" fontId="112" fillId="45" borderId="0" xfId="54808" applyNumberFormat="1" applyFont="1" applyFill="1" applyAlignment="1">
      <alignment horizontal="center" vertical="center"/>
    </xf>
    <xf numFmtId="41" fontId="149" fillId="49" borderId="17" xfId="54786" applyNumberFormat="1" applyFont="1" applyFill="1" applyBorder="1" applyAlignment="1">
      <alignment horizontal="right" vertical="center"/>
    </xf>
    <xf numFmtId="235" fontId="114" fillId="45" borderId="0" xfId="54786" applyFont="1" applyFill="1" applyAlignment="1">
      <alignment horizontal="center" vertical="center"/>
    </xf>
    <xf numFmtId="235" fontId="114" fillId="45" borderId="0" xfId="54786" applyFont="1" applyFill="1" applyAlignment="1">
      <alignment horizontal="left" vertical="center"/>
    </xf>
    <xf numFmtId="178" fontId="112" fillId="45" borderId="0" xfId="1" applyNumberFormat="1" applyFont="1" applyFill="1" applyBorder="1" applyAlignment="1">
      <alignment horizontal="left" vertical="center"/>
    </xf>
    <xf numFmtId="178" fontId="112" fillId="45" borderId="0" xfId="1" applyNumberFormat="1" applyFont="1" applyFill="1" applyBorder="1" applyAlignment="1">
      <alignment horizontal="center" vertical="center"/>
    </xf>
    <xf numFmtId="41" fontId="149" fillId="49" borderId="0" xfId="54786" applyNumberFormat="1" applyFont="1" applyFill="1" applyBorder="1" applyAlignment="1">
      <alignment horizontal="right" vertical="center"/>
    </xf>
    <xf numFmtId="235" fontId="114" fillId="45" borderId="40" xfId="54786" applyFont="1" applyFill="1" applyBorder="1" applyAlignment="1">
      <alignment horizontal="left" vertical="center"/>
    </xf>
    <xf numFmtId="178" fontId="114" fillId="45" borderId="41" xfId="1" applyNumberFormat="1" applyFont="1" applyFill="1" applyBorder="1" applyAlignment="1">
      <alignment horizontal="left" vertical="center"/>
    </xf>
    <xf numFmtId="178" fontId="114" fillId="45" borderId="41" xfId="1" applyNumberFormat="1" applyFont="1" applyFill="1" applyBorder="1" applyAlignment="1">
      <alignment horizontal="center" vertical="center"/>
    </xf>
    <xf numFmtId="235" fontId="112" fillId="45" borderId="43" xfId="54786" applyFont="1" applyFill="1" applyBorder="1" applyAlignment="1">
      <alignment horizontal="left" vertical="center"/>
    </xf>
    <xf numFmtId="178" fontId="112" fillId="45" borderId="0" xfId="1" applyNumberFormat="1" applyFont="1" applyFill="1" applyBorder="1" applyAlignment="1">
      <alignment horizontal="right" vertical="center"/>
    </xf>
    <xf numFmtId="178" fontId="112" fillId="45" borderId="44" xfId="1" applyNumberFormat="1" applyFont="1" applyFill="1" applyBorder="1" applyAlignment="1">
      <alignment horizontal="right" vertical="center"/>
    </xf>
    <xf numFmtId="178" fontId="114" fillId="0" borderId="43" xfId="1" applyNumberFormat="1" applyFont="1" applyBorder="1" applyAlignment="1">
      <alignment horizontal="left" vertical="center" indent="1"/>
    </xf>
    <xf numFmtId="178" fontId="114" fillId="45" borderId="0" xfId="1" applyNumberFormat="1" applyFont="1" applyFill="1" applyBorder="1" applyAlignment="1">
      <alignment horizontal="left" vertical="center"/>
    </xf>
    <xf numFmtId="178" fontId="114" fillId="45" borderId="0" xfId="1" applyNumberFormat="1" applyFont="1" applyFill="1" applyBorder="1" applyAlignment="1">
      <alignment horizontal="center" vertical="center"/>
    </xf>
    <xf numFmtId="178" fontId="114" fillId="45" borderId="43" xfId="1" applyNumberFormat="1" applyFont="1" applyFill="1" applyBorder="1" applyAlignment="1">
      <alignment horizontal="left" vertical="center" indent="1"/>
    </xf>
    <xf numFmtId="178" fontId="112" fillId="45" borderId="43" xfId="1" applyNumberFormat="1" applyFont="1" applyFill="1" applyBorder="1" applyAlignment="1">
      <alignment horizontal="left" vertical="center" indent="1"/>
    </xf>
    <xf numFmtId="235" fontId="114" fillId="45" borderId="43" xfId="54786" applyFont="1" applyFill="1" applyBorder="1" applyAlignment="1">
      <alignment horizontal="left" vertical="center"/>
    </xf>
    <xf numFmtId="178" fontId="114" fillId="45" borderId="43" xfId="1" applyNumberFormat="1" applyFont="1" applyFill="1" applyBorder="1" applyAlignment="1">
      <alignment horizontal="left" vertical="center"/>
    </xf>
    <xf numFmtId="178" fontId="96" fillId="45" borderId="45" xfId="1" applyNumberFormat="1" applyFont="1" applyFill="1" applyBorder="1" applyAlignment="1">
      <alignment horizontal="left" vertical="center"/>
    </xf>
    <xf numFmtId="178" fontId="23" fillId="0" borderId="0" xfId="1" applyNumberFormat="1" applyFont="1" applyFill="1" applyBorder="1" applyAlignment="1"/>
    <xf numFmtId="235" fontId="23" fillId="0" borderId="0" xfId="54799" applyNumberFormat="1" applyFont="1" applyFill="1" applyAlignment="1"/>
    <xf numFmtId="178" fontId="26" fillId="0" borderId="0" xfId="49948" applyNumberFormat="1" applyFont="1" applyFill="1" applyAlignment="1">
      <alignment vertical="center" wrapText="1"/>
    </xf>
    <xf numFmtId="43" fontId="34" fillId="0" borderId="0" xfId="49953" applyFont="1" applyFill="1" applyBorder="1" applyAlignment="1">
      <alignment horizontal="left" indent="1"/>
    </xf>
    <xf numFmtId="178" fontId="34" fillId="0" borderId="28" xfId="49953" applyNumberFormat="1" applyFont="1" applyFill="1" applyBorder="1" applyAlignment="1"/>
    <xf numFmtId="178" fontId="34" fillId="0" borderId="0" xfId="49953" applyNumberFormat="1" applyFont="1" applyFill="1" applyBorder="1" applyAlignment="1"/>
    <xf numFmtId="235" fontId="34" fillId="0" borderId="0" xfId="54732" applyFont="1" applyFill="1" applyAlignment="1" applyProtection="1">
      <alignment vertical="center"/>
      <protection locked="0"/>
    </xf>
    <xf numFmtId="178" fontId="34" fillId="0" borderId="0" xfId="54767" applyNumberFormat="1" applyFont="1" applyFill="1" applyBorder="1" applyAlignment="1" applyProtection="1">
      <alignment vertical="center"/>
      <protection locked="0"/>
    </xf>
    <xf numFmtId="178" fontId="34" fillId="0" borderId="0" xfId="54767" applyNumberFormat="1" applyFont="1" applyFill="1" applyBorder="1" applyProtection="1">
      <alignment vertical="center"/>
      <protection locked="0"/>
    </xf>
    <xf numFmtId="178" fontId="34" fillId="0" borderId="0" xfId="54767" applyNumberFormat="1" applyFont="1" applyFill="1" applyBorder="1" applyAlignment="1" applyProtection="1">
      <alignment vertical="center"/>
    </xf>
    <xf numFmtId="178" fontId="34" fillId="0" borderId="0" xfId="1" applyNumberFormat="1" applyFont="1" applyFill="1" applyBorder="1" applyAlignment="1" applyProtection="1">
      <alignment vertical="center"/>
    </xf>
    <xf numFmtId="43" fontId="141" fillId="0" borderId="51" xfId="1" applyFont="1" applyFill="1" applyBorder="1" applyAlignment="1" applyProtection="1">
      <alignment horizontal="right"/>
    </xf>
    <xf numFmtId="178" fontId="135" fillId="0" borderId="51" xfId="1" applyNumberFormat="1" applyFont="1" applyFill="1" applyBorder="1" applyAlignment="1" applyProtection="1">
      <alignment horizontal="right"/>
    </xf>
    <xf numFmtId="178" fontId="135" fillId="0" borderId="0" xfId="1" applyNumberFormat="1" applyFont="1" applyFill="1" applyBorder="1" applyAlignment="1" applyProtection="1">
      <alignment horizontal="right"/>
    </xf>
    <xf numFmtId="178" fontId="135" fillId="29" borderId="21" xfId="1" applyNumberFormat="1" applyFont="1" applyFill="1" applyBorder="1" applyAlignment="1" applyProtection="1">
      <alignment horizontal="right"/>
    </xf>
    <xf numFmtId="235" fontId="112" fillId="0" borderId="0" xfId="54813" applyFont="1" applyFill="1" applyBorder="1" applyProtection="1">
      <alignment vertical="center"/>
      <protection locked="0"/>
    </xf>
    <xf numFmtId="38" fontId="112" fillId="0" borderId="0" xfId="54813" applyNumberFormat="1" applyFont="1" applyFill="1" applyBorder="1" applyAlignment="1" applyProtection="1">
      <alignment vertical="center"/>
    </xf>
    <xf numFmtId="178" fontId="134" fillId="0" borderId="1" xfId="54814" applyNumberFormat="1" applyFont="1" applyFill="1" applyBorder="1" applyAlignment="1" applyProtection="1">
      <alignment vertical="center" wrapText="1"/>
      <protection locked="0"/>
    </xf>
    <xf numFmtId="178" fontId="134" fillId="0" borderId="0" xfId="54814" applyNumberFormat="1" applyFont="1" applyFill="1" applyBorder="1" applyAlignment="1" applyProtection="1">
      <alignment vertical="center" wrapText="1"/>
      <protection locked="0"/>
    </xf>
    <xf numFmtId="178" fontId="112" fillId="0" borderId="1" xfId="54814" applyNumberFormat="1" applyFont="1" applyFill="1" applyBorder="1" applyAlignment="1">
      <alignment vertical="center"/>
    </xf>
    <xf numFmtId="178" fontId="112" fillId="0" borderId="0" xfId="54814" applyNumberFormat="1" applyFont="1" applyFill="1" applyBorder="1" applyAlignment="1">
      <alignment vertical="center"/>
    </xf>
    <xf numFmtId="178" fontId="112" fillId="0" borderId="28" xfId="54814" applyNumberFormat="1" applyFont="1" applyFill="1" applyBorder="1" applyAlignment="1">
      <alignment vertical="center"/>
    </xf>
    <xf numFmtId="178" fontId="112" fillId="0" borderId="1" xfId="1" applyNumberFormat="1" applyFont="1" applyFill="1" applyBorder="1" applyAlignment="1">
      <alignment vertical="center"/>
    </xf>
    <xf numFmtId="178" fontId="118" fillId="45" borderId="0" xfId="1" applyNumberFormat="1" applyFont="1" applyFill="1" applyAlignment="1">
      <alignment horizontal="right" vertical="center"/>
    </xf>
    <xf numFmtId="178" fontId="118" fillId="45" borderId="0" xfId="1" applyNumberFormat="1" applyFont="1" applyFill="1" applyAlignment="1">
      <alignment horizontal="right" vertical="top"/>
    </xf>
    <xf numFmtId="178" fontId="118" fillId="45" borderId="0" xfId="1" applyNumberFormat="1" applyFont="1" applyFill="1" applyBorder="1" applyAlignment="1">
      <alignment horizontal="right" vertical="center"/>
    </xf>
    <xf numFmtId="178" fontId="118" fillId="45" borderId="0" xfId="1" quotePrefix="1" applyNumberFormat="1" applyFont="1" applyFill="1" applyAlignment="1">
      <alignment horizontal="right" vertical="center"/>
    </xf>
    <xf numFmtId="41" fontId="118" fillId="45" borderId="0" xfId="54786" applyNumberFormat="1" applyFont="1" applyFill="1" applyAlignment="1">
      <alignment horizontal="right" vertical="center"/>
    </xf>
    <xf numFmtId="178" fontId="118" fillId="45" borderId="0" xfId="54808" applyNumberFormat="1" applyFont="1" applyFill="1" applyAlignment="1">
      <alignment horizontal="right" vertical="center"/>
    </xf>
    <xf numFmtId="178" fontId="118" fillId="36" borderId="0" xfId="54808" applyNumberFormat="1" applyFont="1" applyFill="1" applyAlignment="1">
      <alignment horizontal="right" vertical="center"/>
    </xf>
    <xf numFmtId="178" fontId="157" fillId="0" borderId="0" xfId="1" applyNumberFormat="1" applyFont="1" applyBorder="1" applyAlignment="1">
      <alignment vertical="center"/>
    </xf>
    <xf numFmtId="178" fontId="118" fillId="45" borderId="16" xfId="1" applyNumberFormat="1" applyFont="1" applyFill="1" applyBorder="1" applyAlignment="1">
      <alignment horizontal="right" vertical="center"/>
    </xf>
    <xf numFmtId="178" fontId="112" fillId="0" borderId="28" xfId="54814" applyNumberFormat="1" applyFont="1" applyFill="1" applyBorder="1" applyAlignment="1" applyProtection="1">
      <alignment vertical="center"/>
      <protection locked="0"/>
    </xf>
    <xf numFmtId="178" fontId="114" fillId="0" borderId="28" xfId="54814" applyNumberFormat="1" applyFont="1" applyFill="1" applyBorder="1" applyAlignment="1" applyProtection="1">
      <alignment vertical="center"/>
      <protection locked="0"/>
    </xf>
    <xf numFmtId="178" fontId="26" fillId="0" borderId="28" xfId="1" applyNumberFormat="1" applyFont="1" applyFill="1" applyBorder="1" applyAlignment="1">
      <alignment horizontal="left" indent="1"/>
    </xf>
    <xf numFmtId="178" fontId="26" fillId="0" borderId="1" xfId="1" applyNumberFormat="1" applyFont="1" applyBorder="1" applyAlignment="1">
      <alignment horizontal="right" vertical="center"/>
    </xf>
    <xf numFmtId="178" fontId="36" fillId="0" borderId="28" xfId="1" applyNumberFormat="1" applyFont="1" applyFill="1" applyBorder="1" applyAlignment="1">
      <alignment horizontal="right" indent="1"/>
    </xf>
    <xf numFmtId="178" fontId="36" fillId="0" borderId="28" xfId="1" applyNumberFormat="1" applyFont="1" applyFill="1" applyBorder="1" applyAlignment="1">
      <alignment horizontal="right"/>
    </xf>
    <xf numFmtId="178" fontId="26" fillId="0" borderId="1" xfId="49953" applyNumberFormat="1" applyFont="1" applyFill="1" applyBorder="1" applyAlignment="1">
      <alignment horizontal="right" vertical="center"/>
    </xf>
    <xf numFmtId="178" fontId="26" fillId="0" borderId="1" xfId="49953" applyNumberFormat="1" applyFont="1" applyFill="1" applyBorder="1" applyAlignment="1">
      <alignment horizontal="right"/>
    </xf>
    <xf numFmtId="178" fontId="23" fillId="0" borderId="36" xfId="49953" applyNumberFormat="1" applyFont="1" applyFill="1" applyBorder="1" applyAlignment="1">
      <alignment horizontal="right"/>
    </xf>
    <xf numFmtId="178" fontId="23" fillId="0" borderId="3" xfId="1" applyNumberFormat="1" applyFont="1" applyFill="1" applyBorder="1" applyAlignment="1">
      <alignment horizontal="right" vertical="center"/>
    </xf>
    <xf numFmtId="232" fontId="26" fillId="0" borderId="0" xfId="1" applyNumberFormat="1" applyFont="1" applyFill="1" applyBorder="1" applyAlignment="1">
      <alignment horizontal="right" vertical="center"/>
    </xf>
    <xf numFmtId="178" fontId="32" fillId="0" borderId="1" xfId="1" applyNumberFormat="1" applyFont="1" applyFill="1" applyBorder="1" applyAlignment="1">
      <alignment vertical="center"/>
    </xf>
    <xf numFmtId="178" fontId="32" fillId="0" borderId="0" xfId="1" applyNumberFormat="1" applyFont="1" applyFill="1" applyBorder="1" applyAlignment="1">
      <alignment vertical="center"/>
    </xf>
    <xf numFmtId="49" fontId="26" fillId="0" borderId="0" xfId="54732" applyNumberFormat="1" applyFont="1" applyFill="1" applyBorder="1" applyAlignment="1" applyProtection="1">
      <alignment horizontal="left" vertical="center" indent="3"/>
      <protection locked="0"/>
    </xf>
    <xf numFmtId="49" fontId="26" fillId="0" borderId="0" xfId="54732" applyNumberFormat="1" applyFont="1" applyFill="1" applyBorder="1" applyAlignment="1" applyProtection="1">
      <alignment horizontal="left" vertical="center" indent="2"/>
      <protection locked="0"/>
    </xf>
    <xf numFmtId="43" fontId="26" fillId="0" borderId="0" xfId="1" applyFont="1" applyFill="1" applyAlignment="1" applyProtection="1">
      <alignment vertical="center"/>
      <protection locked="0"/>
    </xf>
    <xf numFmtId="178" fontId="114" fillId="0" borderId="0" xfId="1" applyNumberFormat="1" applyFont="1" applyFill="1" applyAlignment="1">
      <alignment vertical="center"/>
    </xf>
    <xf numFmtId="9" fontId="112" fillId="45" borderId="0" xfId="54712" applyFont="1" applyFill="1" applyBorder="1" applyAlignment="1">
      <alignment horizontal="left" vertical="center"/>
    </xf>
    <xf numFmtId="178" fontId="26" fillId="0" borderId="0" xfId="1" applyNumberFormat="1" applyFont="1" applyFill="1" applyBorder="1" applyAlignment="1" applyProtection="1">
      <alignment horizontal="right" vertical="top" wrapText="1"/>
      <protection locked="0"/>
    </xf>
    <xf numFmtId="43" fontId="26" fillId="0" borderId="0" xfId="1" applyFont="1" applyFill="1" applyBorder="1"/>
    <xf numFmtId="178" fontId="23" fillId="0" borderId="1" xfId="1" applyNumberFormat="1" applyFont="1" applyFill="1" applyBorder="1" applyAlignment="1" applyProtection="1">
      <alignment vertical="center" wrapText="1"/>
      <protection locked="0"/>
    </xf>
    <xf numFmtId="38" fontId="26" fillId="0" borderId="0" xfId="47124" applyNumberFormat="1" applyFont="1" applyFill="1" applyBorder="1" applyAlignment="1" applyProtection="1">
      <alignment vertical="center"/>
    </xf>
    <xf numFmtId="43" fontId="134" fillId="0" borderId="63" xfId="1" applyFont="1" applyBorder="1" applyAlignment="1">
      <alignment horizontal="right" vertical="center"/>
    </xf>
    <xf numFmtId="178" fontId="108" fillId="0" borderId="24" xfId="1" applyNumberFormat="1" applyFont="1" applyFill="1" applyBorder="1" applyAlignment="1" applyProtection="1">
      <alignment horizontal="right" vertical="center"/>
      <protection locked="0"/>
    </xf>
    <xf numFmtId="178" fontId="96" fillId="0" borderId="0" xfId="1" applyNumberFormat="1" applyFont="1" applyFill="1" applyAlignment="1">
      <alignment horizontal="center" vertical="center"/>
    </xf>
    <xf numFmtId="43" fontId="26" fillId="0" borderId="0" xfId="1" applyFont="1" applyFill="1" applyBorder="1" applyAlignment="1" applyProtection="1">
      <alignment vertical="center"/>
      <protection locked="0"/>
    </xf>
    <xf numFmtId="43" fontId="26" fillId="0" borderId="24" xfId="1" applyFont="1" applyFill="1" applyBorder="1" applyAlignment="1" applyProtection="1">
      <alignment vertical="center"/>
      <protection locked="0"/>
    </xf>
    <xf numFmtId="178" fontId="23" fillId="0" borderId="28" xfId="49953" applyNumberFormat="1" applyFont="1" applyFill="1" applyBorder="1" applyAlignment="1">
      <alignment horizontal="right" vertical="center"/>
    </xf>
    <xf numFmtId="43" fontId="26" fillId="0" borderId="0" xfId="1" applyFont="1" applyFill="1" applyAlignment="1"/>
    <xf numFmtId="43" fontId="26" fillId="0" borderId="0" xfId="1" applyFont="1" applyFill="1" applyAlignment="1">
      <alignment vertical="center"/>
    </xf>
    <xf numFmtId="49" fontId="23" fillId="0" borderId="0" xfId="54766" applyNumberFormat="1" applyFont="1" applyFill="1" applyBorder="1" applyAlignment="1" applyProtection="1">
      <alignment horizontal="left" vertical="center" indent="2"/>
      <protection locked="0"/>
    </xf>
    <xf numFmtId="43" fontId="23" fillId="0" borderId="0" xfId="1" applyFont="1" applyFill="1" applyBorder="1"/>
    <xf numFmtId="38" fontId="23" fillId="0" borderId="0" xfId="47124" applyNumberFormat="1" applyFont="1" applyFill="1" applyBorder="1" applyAlignment="1" applyProtection="1">
      <alignment horizontal="left" vertical="center" indent="3"/>
    </xf>
    <xf numFmtId="235" fontId="127" fillId="0" borderId="72" xfId="3258" applyNumberFormat="1" applyFont="1" applyFill="1" applyBorder="1">
      <alignment vertical="center"/>
    </xf>
    <xf numFmtId="235" fontId="114" fillId="0" borderId="72" xfId="3258" applyNumberFormat="1" applyFont="1" applyFill="1" applyBorder="1" applyAlignment="1">
      <alignment horizontal="left" vertical="center" indent="1"/>
    </xf>
    <xf numFmtId="235" fontId="114" fillId="0" borderId="72" xfId="3258" applyNumberFormat="1" applyFont="1" applyFill="1" applyBorder="1" applyAlignment="1">
      <alignment horizontal="left" vertical="center" wrapText="1" indent="1"/>
    </xf>
    <xf numFmtId="235" fontId="114" fillId="0" borderId="0" xfId="3258" applyNumberFormat="1" applyFont="1" applyFill="1" applyBorder="1" applyAlignment="1">
      <alignment horizontal="left" vertical="center" indent="1"/>
    </xf>
    <xf numFmtId="43" fontId="26" fillId="0" borderId="0" xfId="1" applyFont="1" applyFill="1"/>
    <xf numFmtId="43" fontId="96" fillId="45" borderId="0" xfId="1" applyFont="1" applyFill="1" applyAlignment="1">
      <alignment horizontal="center" vertical="center"/>
    </xf>
    <xf numFmtId="43" fontId="118" fillId="45" borderId="0" xfId="1" applyFont="1" applyFill="1" applyAlignment="1">
      <alignment horizontal="right" vertical="center"/>
    </xf>
    <xf numFmtId="43" fontId="114" fillId="45" borderId="0" xfId="1" applyFont="1" applyFill="1" applyAlignment="1">
      <alignment horizontal="center" vertical="center"/>
    </xf>
    <xf numFmtId="43" fontId="26" fillId="0" borderId="0" xfId="1" applyFont="1" applyFill="1" applyAlignment="1">
      <alignment horizontal="left" indent="1"/>
    </xf>
    <xf numFmtId="43" fontId="23" fillId="0" borderId="0" xfId="1" applyFont="1" applyFill="1" applyBorder="1" applyAlignment="1">
      <alignment horizontal="right"/>
    </xf>
    <xf numFmtId="43" fontId="23" fillId="0" borderId="0" xfId="1" applyFont="1" applyFill="1" applyAlignment="1"/>
    <xf numFmtId="178" fontId="24" fillId="0" borderId="0" xfId="1" applyNumberFormat="1" applyFont="1" applyFill="1" applyBorder="1" applyAlignment="1" applyProtection="1">
      <alignment horizontal="right"/>
      <protection locked="0"/>
    </xf>
    <xf numFmtId="235" fontId="0" fillId="0" borderId="0" xfId="0" applyNumberFormat="1" applyAlignment="1">
      <alignment vertical="center"/>
    </xf>
    <xf numFmtId="235" fontId="126" fillId="0" borderId="0" xfId="0" applyNumberFormat="1" applyFont="1" applyAlignment="1">
      <alignment vertical="center"/>
    </xf>
    <xf numFmtId="43" fontId="0" fillId="0" borderId="0" xfId="1" applyFont="1" applyAlignment="1">
      <alignment vertical="center"/>
    </xf>
    <xf numFmtId="43" fontId="0" fillId="0" borderId="0" xfId="0" applyNumberFormat="1" applyAlignment="1">
      <alignment vertical="center"/>
    </xf>
    <xf numFmtId="43" fontId="0" fillId="0" borderId="0" xfId="1" applyFont="1" applyFill="1" applyAlignment="1">
      <alignment vertical="center"/>
    </xf>
    <xf numFmtId="43" fontId="0" fillId="0" borderId="0" xfId="0" applyNumberFormat="1" applyFill="1" applyAlignment="1">
      <alignment vertical="center"/>
    </xf>
    <xf numFmtId="43" fontId="126" fillId="0" borderId="0" xfId="1" applyFont="1" applyAlignment="1">
      <alignment horizontal="left" vertical="center"/>
    </xf>
    <xf numFmtId="230" fontId="112" fillId="0" borderId="76" xfId="1" applyNumberFormat="1" applyFont="1" applyFill="1" applyBorder="1" applyAlignment="1">
      <alignment vertical="top"/>
    </xf>
    <xf numFmtId="230" fontId="128" fillId="0" borderId="16" xfId="1" applyNumberFormat="1" applyFont="1" applyBorder="1" applyAlignment="1">
      <alignment vertical="center"/>
    </xf>
    <xf numFmtId="230" fontId="158" fillId="0" borderId="0" xfId="1" applyNumberFormat="1" applyFont="1" applyAlignment="1">
      <alignment vertical="center"/>
    </xf>
    <xf numFmtId="230" fontId="158" fillId="0" borderId="0" xfId="1" applyNumberFormat="1" applyFont="1" applyBorder="1" applyAlignment="1">
      <alignment vertical="center"/>
    </xf>
    <xf numFmtId="235" fontId="149" fillId="0" borderId="0" xfId="0" applyNumberFormat="1" applyFont="1" applyBorder="1" applyAlignment="1">
      <alignment horizontal="right" vertical="center"/>
    </xf>
    <xf numFmtId="9" fontId="114" fillId="45" borderId="0" xfId="54712" applyFont="1" applyFill="1" applyAlignment="1">
      <alignment horizontal="center" vertical="center"/>
    </xf>
    <xf numFmtId="235" fontId="0" fillId="0" borderId="0" xfId="0" applyNumberFormat="1" applyAlignment="1">
      <alignment horizontal="center" vertical="center"/>
    </xf>
    <xf numFmtId="178" fontId="129" fillId="36" borderId="0" xfId="54945" applyNumberFormat="1" applyFont="1" applyFill="1">
      <alignment vertical="center"/>
    </xf>
    <xf numFmtId="178" fontId="129" fillId="36" borderId="60" xfId="54945" applyNumberFormat="1" applyFont="1" applyFill="1" applyBorder="1" applyAlignment="1">
      <alignment horizontal="right" vertical="center"/>
    </xf>
    <xf numFmtId="178" fontId="129" fillId="36" borderId="32" xfId="54945" applyNumberFormat="1" applyFont="1" applyFill="1" applyBorder="1" applyAlignment="1">
      <alignment horizontal="right" vertical="center"/>
    </xf>
    <xf numFmtId="178" fontId="129" fillId="36" borderId="3" xfId="54945" applyNumberFormat="1" applyFont="1" applyFill="1" applyBorder="1" applyAlignment="1">
      <alignment horizontal="right" vertical="center"/>
    </xf>
    <xf numFmtId="178" fontId="129" fillId="36" borderId="30" xfId="54945" applyNumberFormat="1" applyFont="1" applyFill="1" applyBorder="1" applyAlignment="1">
      <alignment horizontal="right" vertical="center"/>
    </xf>
    <xf numFmtId="178" fontId="129" fillId="36" borderId="51" xfId="54945" applyNumberFormat="1" applyFont="1" applyFill="1" applyBorder="1">
      <alignment vertical="center"/>
    </xf>
    <xf numFmtId="178" fontId="129" fillId="36" borderId="0" xfId="54945" applyNumberFormat="1" applyFont="1" applyFill="1" applyBorder="1">
      <alignment vertical="center"/>
    </xf>
    <xf numFmtId="178" fontId="129" fillId="36" borderId="0" xfId="54945" applyNumberFormat="1" applyFont="1" applyFill="1" applyBorder="1" applyAlignment="1">
      <alignment vertical="center"/>
    </xf>
    <xf numFmtId="178" fontId="129" fillId="36" borderId="21" xfId="54945" applyNumberFormat="1" applyFont="1" applyFill="1" applyBorder="1" applyAlignment="1">
      <alignment vertical="center"/>
    </xf>
    <xf numFmtId="178" fontId="129" fillId="36" borderId="51" xfId="54945" applyNumberFormat="1" applyFont="1" applyFill="1" applyBorder="1" applyAlignment="1">
      <alignment horizontal="left" vertical="center" indent="1"/>
    </xf>
    <xf numFmtId="178" fontId="129" fillId="36" borderId="0" xfId="54945" applyNumberFormat="1" applyFont="1" applyFill="1" applyBorder="1" applyAlignment="1">
      <alignment horizontal="left" vertical="center" indent="1"/>
    </xf>
    <xf numFmtId="178" fontId="129" fillId="36" borderId="21" xfId="54945" applyNumberFormat="1" applyFont="1" applyFill="1" applyBorder="1">
      <alignment vertical="center"/>
    </xf>
    <xf numFmtId="178" fontId="129" fillId="36" borderId="3" xfId="54945" applyNumberFormat="1" applyFont="1" applyFill="1" applyBorder="1">
      <alignment vertical="center"/>
    </xf>
    <xf numFmtId="178" fontId="129" fillId="36" borderId="30" xfId="54945" applyNumberFormat="1" applyFont="1" applyFill="1" applyBorder="1">
      <alignment vertical="center"/>
    </xf>
    <xf numFmtId="178" fontId="129" fillId="36" borderId="51" xfId="54945" quotePrefix="1" applyNumberFormat="1" applyFont="1" applyFill="1" applyBorder="1" applyAlignment="1">
      <alignment horizontal="left" vertical="center" indent="1"/>
    </xf>
    <xf numFmtId="178" fontId="129" fillId="36" borderId="0" xfId="54945" quotePrefix="1" applyNumberFormat="1" applyFont="1" applyFill="1" applyBorder="1" applyAlignment="1">
      <alignment horizontal="left" vertical="center" indent="1"/>
    </xf>
    <xf numFmtId="178" fontId="159" fillId="36" borderId="51" xfId="54945" applyNumberFormat="1" applyFont="1" applyFill="1" applyBorder="1" applyAlignment="1">
      <alignment vertical="center"/>
    </xf>
    <xf numFmtId="178" fontId="159" fillId="36" borderId="0" xfId="54945" applyNumberFormat="1" applyFont="1" applyFill="1" applyBorder="1" applyAlignment="1">
      <alignment vertical="center"/>
    </xf>
    <xf numFmtId="178" fontId="129" fillId="36" borderId="12" xfId="54945" applyNumberFormat="1" applyFont="1" applyFill="1" applyBorder="1">
      <alignment vertical="center"/>
    </xf>
    <xf numFmtId="178" fontId="129" fillId="36" borderId="50" xfId="54945" applyNumberFormat="1" applyFont="1" applyFill="1" applyBorder="1">
      <alignment vertical="center"/>
    </xf>
    <xf numFmtId="178" fontId="129" fillId="36" borderId="0" xfId="54945" applyNumberFormat="1" applyFont="1" applyFill="1" applyAlignment="1">
      <alignment horizontal="right" vertical="center"/>
    </xf>
    <xf numFmtId="178" fontId="101" fillId="0" borderId="0" xfId="54771" applyNumberFormat="1" applyFill="1" applyAlignment="1" applyProtection="1">
      <alignment vertical="center"/>
    </xf>
    <xf numFmtId="230" fontId="114" fillId="0" borderId="0" xfId="54767" applyNumberFormat="1" applyFont="1" applyBorder="1">
      <alignment vertical="center"/>
    </xf>
    <xf numFmtId="230" fontId="114" fillId="0" borderId="0" xfId="1" applyNumberFormat="1" applyFont="1" applyFill="1" applyBorder="1" applyAlignment="1">
      <alignment vertical="center"/>
    </xf>
    <xf numFmtId="230" fontId="112" fillId="0" borderId="0" xfId="1" applyNumberFormat="1" applyFont="1" applyFill="1" applyBorder="1" applyAlignment="1">
      <alignment horizontal="right" vertical="center"/>
    </xf>
    <xf numFmtId="178" fontId="128" fillId="0" borderId="0" xfId="54767" applyNumberFormat="1" applyFont="1">
      <alignment vertical="center"/>
    </xf>
    <xf numFmtId="178" fontId="160" fillId="0" borderId="0" xfId="54767" applyNumberFormat="1" applyFont="1" applyBorder="1" applyAlignment="1">
      <alignment horizontal="center" vertical="center"/>
    </xf>
    <xf numFmtId="178" fontId="161" fillId="39" borderId="0" xfId="54827" applyNumberFormat="1" applyFont="1" applyFill="1">
      <alignment vertical="center"/>
    </xf>
    <xf numFmtId="178" fontId="161" fillId="39" borderId="3" xfId="54827" applyNumberFormat="1" applyFont="1" applyFill="1" applyBorder="1">
      <alignment vertical="center"/>
    </xf>
    <xf numFmtId="178" fontId="161" fillId="39" borderId="76" xfId="54827" applyNumberFormat="1" applyFont="1" applyFill="1" applyBorder="1">
      <alignment vertical="center"/>
    </xf>
    <xf numFmtId="178" fontId="161" fillId="39" borderId="0" xfId="1" applyNumberFormat="1" applyFont="1" applyFill="1" applyAlignment="1">
      <alignment vertical="center"/>
    </xf>
    <xf numFmtId="178" fontId="161" fillId="39" borderId="61" xfId="54827" applyNumberFormat="1" applyFont="1" applyFill="1" applyBorder="1">
      <alignment vertical="center"/>
    </xf>
    <xf numFmtId="178" fontId="51" fillId="39" borderId="0" xfId="1" applyNumberFormat="1" applyFont="1" applyFill="1" applyAlignment="1">
      <alignment vertical="center"/>
    </xf>
    <xf numFmtId="235" fontId="161" fillId="39" borderId="0" xfId="0" applyNumberFormat="1" applyFont="1" applyFill="1" applyAlignment="1">
      <alignment vertical="center"/>
    </xf>
    <xf numFmtId="235" fontId="161" fillId="39" borderId="0" xfId="0" applyNumberFormat="1" applyFont="1" applyFill="1" applyAlignment="1">
      <alignment vertical="center" wrapText="1"/>
    </xf>
    <xf numFmtId="235" fontId="161" fillId="39" borderId="0" xfId="0" applyNumberFormat="1" applyFont="1" applyFill="1" applyAlignment="1">
      <alignment horizontal="right" vertical="center" wrapText="1"/>
    </xf>
    <xf numFmtId="235" fontId="161" fillId="39" borderId="0" xfId="54826" applyFont="1" applyFill="1">
      <alignment vertical="center"/>
    </xf>
    <xf numFmtId="235" fontId="161" fillId="39" borderId="0" xfId="54826" applyFont="1" applyFill="1" applyAlignment="1">
      <alignment horizontal="center" vertical="center"/>
    </xf>
    <xf numFmtId="235" fontId="161" fillId="39" borderId="0" xfId="0" applyNumberFormat="1" applyFont="1" applyFill="1" applyAlignment="1">
      <alignment horizontal="center" vertical="center"/>
    </xf>
    <xf numFmtId="235" fontId="161" fillId="39" borderId="0" xfId="0" applyNumberFormat="1" applyFont="1" applyFill="1" applyAlignment="1">
      <alignment horizontal="left" vertical="center" indent="1"/>
    </xf>
    <xf numFmtId="178" fontId="161" fillId="39" borderId="0" xfId="54945" applyNumberFormat="1" applyFont="1" applyFill="1">
      <alignment vertical="center"/>
    </xf>
    <xf numFmtId="235" fontId="161" fillId="39" borderId="3" xfId="0" applyNumberFormat="1" applyFont="1" applyFill="1" applyBorder="1" applyAlignment="1">
      <alignment vertical="center"/>
    </xf>
    <xf numFmtId="235" fontId="161" fillId="39" borderId="76" xfId="54826" applyFont="1" applyFill="1" applyBorder="1">
      <alignment vertical="center"/>
    </xf>
    <xf numFmtId="235" fontId="162" fillId="39" borderId="0" xfId="0" applyNumberFormat="1" applyFont="1" applyFill="1" applyAlignment="1">
      <alignment vertical="center"/>
    </xf>
    <xf numFmtId="178" fontId="163" fillId="39" borderId="0" xfId="54827" applyNumberFormat="1" applyFont="1" applyFill="1">
      <alignment vertical="center"/>
    </xf>
    <xf numFmtId="235" fontId="161" fillId="39" borderId="76" xfId="0" applyNumberFormat="1" applyFont="1" applyFill="1" applyBorder="1" applyAlignment="1">
      <alignment vertical="center"/>
    </xf>
    <xf numFmtId="235" fontId="162" fillId="39" borderId="0" xfId="54826" applyFont="1" applyFill="1">
      <alignment vertical="center"/>
    </xf>
    <xf numFmtId="235" fontId="161" fillId="39" borderId="61" xfId="54826" applyFont="1" applyFill="1" applyBorder="1">
      <alignment vertical="center"/>
    </xf>
    <xf numFmtId="178" fontId="161" fillId="39" borderId="0" xfId="54767" applyNumberFormat="1" applyFont="1" applyFill="1">
      <alignment vertical="center"/>
    </xf>
    <xf numFmtId="178" fontId="161" fillId="39" borderId="0" xfId="54767" applyNumberFormat="1" applyFont="1" applyFill="1" applyAlignment="1">
      <alignment horizontal="right" vertical="center"/>
    </xf>
    <xf numFmtId="178" fontId="161" fillId="39" borderId="0" xfId="54767" applyNumberFormat="1" applyFont="1" applyFill="1" applyBorder="1">
      <alignment vertical="center"/>
    </xf>
    <xf numFmtId="178" fontId="161" fillId="39" borderId="3" xfId="54767" applyNumberFormat="1" applyFont="1" applyFill="1" applyBorder="1">
      <alignment vertical="center"/>
    </xf>
    <xf numFmtId="235" fontId="161" fillId="39" borderId="0" xfId="54826" applyFont="1" applyFill="1" applyAlignment="1">
      <alignment vertical="center" wrapText="1"/>
    </xf>
    <xf numFmtId="235" fontId="161" fillId="39" borderId="40" xfId="54826" applyFont="1" applyFill="1" applyBorder="1">
      <alignment vertical="center"/>
    </xf>
    <xf numFmtId="235" fontId="161" fillId="39" borderId="41" xfId="54826" applyFont="1" applyFill="1" applyBorder="1">
      <alignment vertical="center"/>
    </xf>
    <xf numFmtId="235" fontId="161" fillId="39" borderId="42" xfId="54826" applyFont="1" applyFill="1" applyBorder="1">
      <alignment vertical="center"/>
    </xf>
    <xf numFmtId="235" fontId="161" fillId="39" borderId="43" xfId="54826" applyFont="1" applyFill="1" applyBorder="1">
      <alignment vertical="center"/>
    </xf>
    <xf numFmtId="235" fontId="161" fillId="39" borderId="0" xfId="54826" applyFont="1" applyFill="1" applyBorder="1">
      <alignment vertical="center"/>
    </xf>
    <xf numFmtId="235" fontId="161" fillId="39" borderId="44" xfId="54826" applyFont="1" applyFill="1" applyBorder="1">
      <alignment vertical="center"/>
    </xf>
    <xf numFmtId="235" fontId="161" fillId="39" borderId="45" xfId="54826" applyFont="1" applyFill="1" applyBorder="1">
      <alignment vertical="center"/>
    </xf>
    <xf numFmtId="235" fontId="161" fillId="39" borderId="16" xfId="54826" applyFont="1" applyFill="1" applyBorder="1">
      <alignment vertical="center"/>
    </xf>
    <xf numFmtId="235" fontId="161" fillId="39" borderId="46" xfId="54826" applyFont="1" applyFill="1" applyBorder="1">
      <alignment vertical="center"/>
    </xf>
    <xf numFmtId="235" fontId="30" fillId="0" borderId="0" xfId="54732" applyFont="1" applyFill="1" applyBorder="1" applyAlignment="1" applyProtection="1">
      <alignment horizontal="left" vertical="top"/>
      <protection locked="0"/>
    </xf>
    <xf numFmtId="178" fontId="161" fillId="0" borderId="0" xfId="54827" applyNumberFormat="1" applyFont="1" applyFill="1">
      <alignment vertical="center"/>
    </xf>
    <xf numFmtId="235" fontId="114" fillId="0" borderId="0" xfId="54754" applyFont="1" applyFill="1" applyBorder="1">
      <alignment vertical="center"/>
    </xf>
    <xf numFmtId="235" fontId="114" fillId="0" borderId="0" xfId="54754" applyFont="1" applyFill="1">
      <alignment vertical="center"/>
    </xf>
    <xf numFmtId="9" fontId="161" fillId="39" borderId="0" xfId="54712" applyFont="1" applyFill="1">
      <alignment vertical="center"/>
    </xf>
    <xf numFmtId="178" fontId="112" fillId="0" borderId="16" xfId="54767" applyNumberFormat="1" applyFont="1" applyBorder="1" applyAlignment="1">
      <alignment vertical="center"/>
    </xf>
    <xf numFmtId="9" fontId="114" fillId="0" borderId="0" xfId="54737" applyFont="1" applyFill="1" applyBorder="1" applyAlignment="1">
      <alignment horizontal="right" vertical="center"/>
    </xf>
    <xf numFmtId="178" fontId="128" fillId="0" borderId="0" xfId="54767" applyNumberFormat="1" applyFont="1" applyFill="1" applyBorder="1">
      <alignment vertical="center"/>
    </xf>
    <xf numFmtId="230" fontId="114" fillId="0" borderId="0" xfId="1" applyNumberFormat="1" applyFont="1" applyFill="1" applyBorder="1" applyAlignment="1">
      <alignment horizontal="right" vertical="center"/>
    </xf>
    <xf numFmtId="178" fontId="161" fillId="35" borderId="0" xfId="54827" applyNumberFormat="1" applyFont="1" applyFill="1">
      <alignment vertical="center"/>
    </xf>
    <xf numFmtId="178" fontId="51" fillId="35" borderId="0" xfId="1" applyNumberFormat="1" applyFont="1" applyFill="1" applyAlignment="1">
      <alignment vertical="center"/>
    </xf>
    <xf numFmtId="178" fontId="161" fillId="35" borderId="0" xfId="1" applyNumberFormat="1" applyFont="1" applyFill="1" applyAlignment="1">
      <alignment vertical="center"/>
    </xf>
    <xf numFmtId="235" fontId="161" fillId="42" borderId="0" xfId="0" applyNumberFormat="1" applyFont="1" applyFill="1" applyAlignment="1">
      <alignment vertical="center"/>
    </xf>
    <xf numFmtId="178" fontId="161" fillId="42" borderId="0" xfId="1" applyNumberFormat="1" applyFont="1" applyFill="1" applyAlignment="1">
      <alignment vertical="center"/>
    </xf>
    <xf numFmtId="235" fontId="23" fillId="36" borderId="0" xfId="49367" applyNumberFormat="1" applyFont="1" applyFill="1" applyBorder="1" applyAlignment="1" applyProtection="1">
      <alignment vertical="center"/>
      <protection locked="0"/>
    </xf>
    <xf numFmtId="178" fontId="26" fillId="36" borderId="0" xfId="54684" applyNumberFormat="1" applyFont="1" applyFill="1" applyAlignment="1" applyProtection="1">
      <alignment vertical="center"/>
      <protection locked="0"/>
    </xf>
    <xf numFmtId="178" fontId="26" fillId="36" borderId="0" xfId="54684" applyNumberFormat="1" applyFont="1" applyFill="1" applyBorder="1" applyAlignment="1" applyProtection="1">
      <alignment vertical="center"/>
      <protection locked="0"/>
    </xf>
    <xf numFmtId="10" fontId="26" fillId="36" borderId="0" xfId="54712" applyNumberFormat="1" applyFont="1" applyFill="1" applyAlignment="1" applyProtection="1">
      <alignment vertical="center"/>
      <protection locked="0"/>
    </xf>
    <xf numFmtId="178" fontId="26" fillId="36" borderId="0" xfId="1" applyNumberFormat="1" applyFont="1" applyFill="1" applyAlignment="1" applyProtection="1">
      <alignment vertical="center"/>
      <protection locked="0"/>
    </xf>
    <xf numFmtId="178" fontId="23" fillId="36" borderId="0" xfId="54684" applyNumberFormat="1" applyFont="1" applyFill="1" applyBorder="1" applyAlignment="1" applyProtection="1">
      <alignment horizontal="center" vertical="top"/>
      <protection locked="0"/>
    </xf>
    <xf numFmtId="178" fontId="23" fillId="36" borderId="21" xfId="54684" applyNumberFormat="1" applyFont="1" applyFill="1" applyBorder="1" applyAlignment="1" applyProtection="1">
      <alignment horizontal="center" vertical="top"/>
      <protection locked="0"/>
    </xf>
    <xf numFmtId="178" fontId="26" fillId="36" borderId="0" xfId="54684" applyNumberFormat="1" applyFont="1" applyFill="1" applyBorder="1" applyAlignment="1" applyProtection="1">
      <alignment vertical="top"/>
      <protection locked="0"/>
    </xf>
    <xf numFmtId="235" fontId="23" fillId="36" borderId="0" xfId="49367" applyNumberFormat="1" applyFont="1" applyFill="1" applyBorder="1" applyAlignment="1" applyProtection="1">
      <alignment horizontal="left" vertical="center" indent="1"/>
      <protection locked="0"/>
    </xf>
    <xf numFmtId="178" fontId="26" fillId="36" borderId="3" xfId="54684" applyNumberFormat="1" applyFont="1" applyFill="1" applyBorder="1" applyAlignment="1" applyProtection="1">
      <alignment horizontal="center" vertical="center"/>
      <protection locked="0"/>
    </xf>
    <xf numFmtId="235" fontId="26" fillId="36" borderId="0" xfId="49367" applyNumberFormat="1" applyFont="1" applyFill="1" applyBorder="1" applyAlignment="1" applyProtection="1">
      <alignment horizontal="left" vertical="center" indent="1"/>
      <protection locked="0"/>
    </xf>
    <xf numFmtId="178" fontId="26" fillId="36" borderId="0" xfId="54684" applyNumberFormat="1" applyFont="1" applyFill="1" applyBorder="1" applyAlignment="1" applyProtection="1">
      <alignment horizontal="right" vertical="center"/>
      <protection locked="0"/>
    </xf>
    <xf numFmtId="178" fontId="26" fillId="36" borderId="21" xfId="54684" applyNumberFormat="1" applyFont="1" applyFill="1" applyBorder="1" applyAlignment="1" applyProtection="1">
      <alignment horizontal="right" vertical="center"/>
      <protection locked="0"/>
    </xf>
    <xf numFmtId="235" fontId="26" fillId="36" borderId="0" xfId="47709" applyNumberFormat="1" applyFont="1" applyFill="1" applyBorder="1" applyAlignment="1">
      <alignment vertical="center"/>
    </xf>
    <xf numFmtId="178" fontId="26" fillId="36" borderId="21" xfId="54684" applyNumberFormat="1" applyFont="1" applyFill="1" applyBorder="1" applyAlignment="1" applyProtection="1">
      <alignment vertical="center"/>
      <protection locked="0"/>
    </xf>
    <xf numFmtId="235" fontId="37" fillId="36" borderId="0" xfId="49367" applyNumberFormat="1" applyFont="1" applyFill="1" applyBorder="1" applyAlignment="1" applyProtection="1">
      <alignment vertical="center"/>
      <protection locked="0"/>
    </xf>
    <xf numFmtId="178" fontId="23" fillId="36" borderId="5" xfId="54684" applyNumberFormat="1" applyFont="1" applyFill="1" applyBorder="1" applyAlignment="1" applyProtection="1">
      <alignment vertical="center"/>
      <protection locked="0"/>
    </xf>
    <xf numFmtId="178" fontId="23" fillId="36" borderId="32" xfId="54684" applyNumberFormat="1" applyFont="1" applyFill="1" applyBorder="1" applyAlignment="1" applyProtection="1">
      <alignment vertical="center"/>
      <protection locked="0"/>
    </xf>
    <xf numFmtId="178" fontId="23" fillId="36" borderId="0" xfId="54684" applyNumberFormat="1" applyFont="1" applyFill="1" applyBorder="1" applyAlignment="1" applyProtection="1">
      <alignment vertical="center"/>
      <protection locked="0"/>
    </xf>
    <xf numFmtId="178" fontId="23" fillId="36" borderId="21" xfId="54684" applyNumberFormat="1" applyFont="1" applyFill="1" applyBorder="1" applyAlignment="1" applyProtection="1">
      <alignment vertical="center"/>
      <protection locked="0"/>
    </xf>
    <xf numFmtId="235" fontId="111" fillId="36" borderId="0" xfId="49367" applyNumberFormat="1" applyFont="1" applyFill="1" applyBorder="1" applyAlignment="1" applyProtection="1">
      <alignment vertical="center"/>
      <protection locked="0"/>
    </xf>
    <xf numFmtId="235" fontId="165" fillId="36" borderId="0" xfId="49367" applyNumberFormat="1" applyFont="1" applyFill="1" applyBorder="1" applyAlignment="1" applyProtection="1">
      <alignment vertical="center"/>
      <protection locked="0"/>
    </xf>
    <xf numFmtId="178" fontId="26" fillId="36" borderId="0" xfId="3" applyNumberFormat="1" applyFont="1" applyFill="1" applyAlignment="1" applyProtection="1">
      <alignment vertical="center"/>
      <protection locked="0"/>
    </xf>
    <xf numFmtId="178" fontId="26" fillId="36" borderId="21" xfId="3" applyNumberFormat="1" applyFont="1" applyFill="1" applyBorder="1" applyAlignment="1" applyProtection="1">
      <alignment vertical="center"/>
      <protection locked="0"/>
    </xf>
    <xf numFmtId="235" fontId="32" fillId="36" borderId="0" xfId="47709" applyNumberFormat="1" applyFont="1" applyFill="1" applyBorder="1" applyAlignment="1">
      <alignment horizontal="left" vertical="center" indent="1"/>
    </xf>
    <xf numFmtId="178" fontId="32" fillId="36" borderId="0" xfId="3" applyNumberFormat="1" applyFont="1" applyFill="1" applyAlignment="1" applyProtection="1">
      <alignment vertical="center"/>
      <protection locked="0"/>
    </xf>
    <xf numFmtId="178" fontId="32" fillId="36" borderId="21" xfId="3" applyNumberFormat="1" applyFont="1" applyFill="1" applyBorder="1" applyAlignment="1" applyProtection="1">
      <alignment vertical="center"/>
      <protection locked="0"/>
    </xf>
    <xf numFmtId="178" fontId="32" fillId="36" borderId="0" xfId="54684" applyNumberFormat="1" applyFont="1" applyFill="1" applyBorder="1" applyAlignment="1" applyProtection="1">
      <alignment vertical="center"/>
      <protection locked="0"/>
    </xf>
    <xf numFmtId="235" fontId="32" fillId="36" borderId="0" xfId="49367" applyNumberFormat="1" applyFont="1" applyFill="1" applyAlignment="1" applyProtection="1">
      <alignment vertical="center"/>
      <protection locked="0"/>
    </xf>
    <xf numFmtId="235" fontId="37" fillId="36" borderId="0" xfId="54714" applyNumberFormat="1" applyFont="1" applyFill="1" applyBorder="1" applyAlignment="1"/>
    <xf numFmtId="178" fontId="23" fillId="36" borderId="34" xfId="54684" applyNumberFormat="1" applyFont="1" applyFill="1" applyBorder="1" applyAlignment="1" applyProtection="1">
      <alignment vertical="center"/>
      <protection locked="0"/>
    </xf>
    <xf numFmtId="178" fontId="23" fillId="36" borderId="76" xfId="54684" applyNumberFormat="1" applyFont="1" applyFill="1" applyBorder="1" applyAlignment="1" applyProtection="1">
      <alignment vertical="center"/>
      <protection locked="0"/>
    </xf>
    <xf numFmtId="178" fontId="32" fillId="36" borderId="0" xfId="54684" applyNumberFormat="1" applyFont="1" applyFill="1" applyAlignment="1" applyProtection="1">
      <alignment vertical="center"/>
      <protection locked="0"/>
    </xf>
    <xf numFmtId="178" fontId="34" fillId="36" borderId="0" xfId="54684" applyNumberFormat="1" applyFont="1" applyFill="1" applyAlignment="1" applyProtection="1">
      <alignment vertical="center"/>
      <protection locked="0"/>
    </xf>
    <xf numFmtId="178" fontId="34" fillId="36" borderId="0" xfId="54684" applyNumberFormat="1" applyFont="1" applyFill="1" applyBorder="1" applyAlignment="1" applyProtection="1">
      <alignment vertical="center"/>
      <protection locked="0"/>
    </xf>
    <xf numFmtId="235" fontId="34" fillId="36" borderId="0" xfId="49367" applyNumberFormat="1" applyFont="1" applyFill="1" applyAlignment="1" applyProtection="1">
      <alignment vertical="center"/>
      <protection locked="0"/>
    </xf>
    <xf numFmtId="235" fontId="114" fillId="36" borderId="0" xfId="54754" applyFont="1" applyFill="1">
      <alignment vertical="center"/>
    </xf>
    <xf numFmtId="235" fontId="114" fillId="0" borderId="0" xfId="54754" applyFont="1" applyAlignment="1">
      <alignment horizontal="center" vertical="center"/>
    </xf>
    <xf numFmtId="235" fontId="23" fillId="36" borderId="0" xfId="0" applyNumberFormat="1" applyFont="1" applyFill="1" applyBorder="1" applyAlignment="1" applyProtection="1">
      <alignment vertical="center"/>
      <protection locked="0"/>
    </xf>
    <xf numFmtId="178" fontId="26" fillId="36" borderId="0" xfId="1" applyNumberFormat="1" applyFont="1" applyFill="1" applyBorder="1" applyAlignment="1" applyProtection="1">
      <alignment vertical="center"/>
      <protection locked="0"/>
    </xf>
    <xf numFmtId="178" fontId="23" fillId="36" borderId="0" xfId="1" applyNumberFormat="1" applyFont="1" applyFill="1" applyAlignment="1" applyProtection="1">
      <alignment vertical="center"/>
      <protection locked="0"/>
    </xf>
    <xf numFmtId="235" fontId="26" fillId="36" borderId="0" xfId="0" applyNumberFormat="1" applyFont="1" applyFill="1" applyAlignment="1" applyProtection="1">
      <alignment vertical="center"/>
      <protection locked="0"/>
    </xf>
    <xf numFmtId="178" fontId="26" fillId="36" borderId="0" xfId="1" applyNumberFormat="1" applyFont="1" applyFill="1" applyAlignment="1" applyProtection="1">
      <alignment horizontal="right" vertical="center"/>
      <protection locked="0"/>
    </xf>
    <xf numFmtId="9" fontId="26" fillId="36" borderId="0" xfId="54712" applyFont="1" applyFill="1" applyAlignment="1" applyProtection="1">
      <alignment vertical="center"/>
      <protection locked="0"/>
    </xf>
    <xf numFmtId="178" fontId="23" fillId="36" borderId="0" xfId="1" applyNumberFormat="1" applyFont="1" applyFill="1" applyAlignment="1" applyProtection="1">
      <alignment horizontal="right" vertical="center"/>
      <protection locked="0"/>
    </xf>
    <xf numFmtId="235" fontId="26" fillId="36" borderId="0" xfId="0" applyNumberFormat="1" applyFont="1" applyFill="1" applyAlignment="1" applyProtection="1">
      <alignment horizontal="left" vertical="center"/>
      <protection locked="0"/>
    </xf>
    <xf numFmtId="178" fontId="26" fillId="36" borderId="0" xfId="1" applyNumberFormat="1" applyFont="1" applyFill="1" applyBorder="1" applyAlignment="1" applyProtection="1">
      <alignment horizontal="right" vertical="center"/>
      <protection locked="0"/>
    </xf>
    <xf numFmtId="178" fontId="23" fillId="36" borderId="0" xfId="1" applyNumberFormat="1" applyFont="1" applyFill="1" applyBorder="1" applyAlignment="1" applyProtection="1">
      <alignment horizontal="right"/>
      <protection locked="0"/>
    </xf>
    <xf numFmtId="235" fontId="26" fillId="36" borderId="0" xfId="0" applyNumberFormat="1" applyFont="1" applyFill="1" applyAlignment="1" applyProtection="1">
      <alignment horizontal="right" vertical="center"/>
      <protection locked="0"/>
    </xf>
    <xf numFmtId="178" fontId="23" fillId="36" borderId="0" xfId="1" applyNumberFormat="1" applyFont="1" applyFill="1" applyBorder="1" applyAlignment="1" applyProtection="1">
      <alignment horizontal="right" vertical="center"/>
      <protection locked="0"/>
    </xf>
    <xf numFmtId="235" fontId="26" fillId="36" borderId="0" xfId="0" applyNumberFormat="1" applyFont="1" applyFill="1" applyBorder="1" applyAlignment="1" applyProtection="1">
      <alignment vertical="center"/>
      <protection locked="0"/>
    </xf>
    <xf numFmtId="235" fontId="26" fillId="36" borderId="0" xfId="2" applyNumberFormat="1" applyFont="1" applyFill="1" applyBorder="1" applyAlignment="1">
      <alignment horizontal="left" vertical="center" indent="2"/>
    </xf>
    <xf numFmtId="235" fontId="32" fillId="36" borderId="0" xfId="2" applyNumberFormat="1" applyFont="1" applyFill="1" applyBorder="1" applyAlignment="1">
      <alignment horizontal="left" vertical="center" indent="3"/>
    </xf>
    <xf numFmtId="178" fontId="32" fillId="36" borderId="0" xfId="1" applyNumberFormat="1" applyFont="1" applyFill="1" applyAlignment="1" applyProtection="1">
      <alignment vertical="center"/>
      <protection locked="0"/>
    </xf>
    <xf numFmtId="178" fontId="32" fillId="36" borderId="0" xfId="1" applyNumberFormat="1" applyFont="1" applyFill="1" applyBorder="1" applyAlignment="1" applyProtection="1">
      <alignment vertical="center"/>
      <protection locked="0"/>
    </xf>
    <xf numFmtId="235" fontId="32" fillId="36" borderId="0" xfId="0" applyNumberFormat="1" applyFont="1" applyFill="1" applyAlignment="1" applyProtection="1">
      <alignment vertical="center"/>
      <protection locked="0"/>
    </xf>
    <xf numFmtId="49" fontId="26" fillId="36" borderId="0" xfId="2" applyNumberFormat="1" applyFont="1" applyFill="1" applyBorder="1" applyAlignment="1">
      <alignment horizontal="left" vertical="center" indent="2"/>
    </xf>
    <xf numFmtId="49" fontId="26" fillId="36" borderId="0" xfId="2" applyNumberFormat="1" applyFont="1" applyFill="1" applyBorder="1" applyAlignment="1">
      <alignment horizontal="left" vertical="center" indent="3"/>
    </xf>
    <xf numFmtId="178" fontId="23" fillId="36" borderId="3" xfId="1" applyNumberFormat="1" applyFont="1" applyFill="1" applyBorder="1" applyAlignment="1" applyProtection="1">
      <alignment horizontal="center" vertical="center"/>
      <protection locked="0"/>
    </xf>
    <xf numFmtId="235" fontId="26" fillId="36" borderId="0" xfId="2" applyNumberFormat="1" applyFont="1" applyFill="1" applyBorder="1" applyAlignment="1">
      <alignment vertical="center"/>
    </xf>
    <xf numFmtId="235" fontId="23" fillId="36" borderId="0" xfId="0" applyNumberFormat="1" applyFont="1" applyFill="1" applyAlignment="1" applyProtection="1">
      <alignment vertical="center"/>
      <protection locked="0"/>
    </xf>
    <xf numFmtId="178" fontId="23" fillId="36" borderId="5" xfId="1" applyNumberFormat="1" applyFont="1" applyFill="1" applyBorder="1" applyAlignment="1" applyProtection="1">
      <alignment vertical="center"/>
      <protection locked="0"/>
    </xf>
    <xf numFmtId="235" fontId="154" fillId="36" borderId="0" xfId="0" applyNumberFormat="1" applyFont="1" applyFill="1" applyAlignment="1" applyProtection="1">
      <alignment vertical="center"/>
      <protection locked="0"/>
    </xf>
    <xf numFmtId="178" fontId="154" fillId="36" borderId="0" xfId="1" applyNumberFormat="1" applyFont="1" applyFill="1" applyAlignment="1" applyProtection="1">
      <alignment vertical="center"/>
      <protection locked="0"/>
    </xf>
    <xf numFmtId="178" fontId="154" fillId="36" borderId="0" xfId="1" applyNumberFormat="1" applyFont="1" applyFill="1" applyBorder="1" applyAlignment="1" applyProtection="1">
      <alignment vertical="center"/>
      <protection locked="0"/>
    </xf>
    <xf numFmtId="178" fontId="156" fillId="36" borderId="0" xfId="1" applyNumberFormat="1" applyFont="1" applyFill="1" applyAlignment="1" applyProtection="1">
      <alignment vertical="center"/>
      <protection locked="0"/>
    </xf>
    <xf numFmtId="178" fontId="34" fillId="36" borderId="0" xfId="1" applyNumberFormat="1" applyFont="1" applyFill="1" applyAlignment="1" applyProtection="1">
      <alignment vertical="center"/>
      <protection locked="0"/>
    </xf>
    <xf numFmtId="178" fontId="34" fillId="36" borderId="0" xfId="1" applyNumberFormat="1" applyFont="1" applyFill="1" applyBorder="1" applyAlignment="1" applyProtection="1">
      <alignment vertical="center"/>
      <protection locked="0"/>
    </xf>
    <xf numFmtId="230" fontId="34" fillId="36" borderId="0" xfId="1" applyNumberFormat="1" applyFont="1" applyFill="1" applyAlignment="1" applyProtection="1">
      <alignment vertical="center"/>
      <protection locked="0"/>
    </xf>
    <xf numFmtId="235" fontId="34" fillId="36" borderId="0" xfId="0" applyNumberFormat="1" applyFont="1" applyFill="1" applyAlignment="1" applyProtection="1">
      <alignment vertical="center"/>
      <protection locked="0"/>
    </xf>
    <xf numFmtId="178" fontId="36" fillId="36" borderId="0" xfId="1" applyNumberFormat="1" applyFont="1" applyFill="1" applyAlignment="1" applyProtection="1">
      <alignment vertical="center"/>
      <protection locked="0"/>
    </xf>
    <xf numFmtId="235" fontId="26" fillId="36" borderId="0" xfId="0" applyNumberFormat="1" applyFont="1" applyFill="1" applyBorder="1" applyAlignment="1" applyProtection="1">
      <alignment horizontal="left" vertical="center" indent="2"/>
      <protection locked="0"/>
    </xf>
    <xf numFmtId="235" fontId="28" fillId="36" borderId="0" xfId="0" applyNumberFormat="1" applyFont="1" applyFill="1" applyBorder="1" applyAlignment="1" applyProtection="1">
      <alignment horizontal="left" vertical="center" indent="2"/>
      <protection locked="0"/>
    </xf>
    <xf numFmtId="235" fontId="37" fillId="36" borderId="0" xfId="0" applyNumberFormat="1" applyFont="1" applyFill="1" applyBorder="1" applyAlignment="1" applyProtection="1">
      <alignment vertical="center"/>
      <protection locked="0"/>
    </xf>
    <xf numFmtId="178" fontId="23" fillId="36" borderId="0" xfId="1" applyNumberFormat="1" applyFont="1" applyFill="1" applyBorder="1" applyAlignment="1" applyProtection="1">
      <alignment vertical="center"/>
      <protection locked="0"/>
    </xf>
    <xf numFmtId="178" fontId="32" fillId="36" borderId="0" xfId="3" applyNumberFormat="1" applyFont="1" applyFill="1" applyBorder="1" applyAlignment="1" applyProtection="1">
      <alignment vertical="center"/>
      <protection locked="0"/>
    </xf>
    <xf numFmtId="235" fontId="23" fillId="36" borderId="0" xfId="2" applyNumberFormat="1" applyFont="1" applyFill="1" applyBorder="1" applyAlignment="1">
      <alignment horizontal="justify" vertical="center"/>
    </xf>
    <xf numFmtId="43" fontId="26" fillId="36" borderId="0" xfId="1" applyFont="1" applyFill="1" applyAlignment="1" applyProtection="1">
      <alignment vertical="center"/>
      <protection locked="0"/>
    </xf>
    <xf numFmtId="235" fontId="26" fillId="36" borderId="0" xfId="2" applyNumberFormat="1" applyFont="1" applyFill="1" applyBorder="1" applyAlignment="1">
      <alignment horizontal="justify" vertical="center"/>
    </xf>
    <xf numFmtId="179" fontId="28" fillId="36" borderId="0" xfId="0" applyNumberFormat="1" applyFont="1" applyFill="1" applyAlignment="1" applyProtection="1">
      <protection locked="0"/>
    </xf>
    <xf numFmtId="235" fontId="32" fillId="36" borderId="0" xfId="2" applyNumberFormat="1" applyFont="1" applyFill="1" applyBorder="1" applyAlignment="1">
      <alignment horizontal="left" vertical="center" indent="2"/>
    </xf>
    <xf numFmtId="235" fontId="28" fillId="36" borderId="0" xfId="2" applyNumberFormat="1" applyFont="1" applyFill="1" applyBorder="1" applyAlignment="1">
      <alignment horizontal="left" vertical="center" indent="2"/>
    </xf>
    <xf numFmtId="235" fontId="26" fillId="36" borderId="0" xfId="0" applyNumberFormat="1" applyFont="1" applyFill="1" applyAlignment="1" applyProtection="1">
      <alignment horizontal="left" vertical="center" indent="2"/>
      <protection locked="0"/>
    </xf>
    <xf numFmtId="178" fontId="36" fillId="36" borderId="3" xfId="1" applyNumberFormat="1" applyFont="1" applyFill="1" applyBorder="1" applyAlignment="1" applyProtection="1">
      <alignment vertical="center"/>
      <protection locked="0"/>
    </xf>
    <xf numFmtId="178" fontId="36" fillId="36" borderId="0" xfId="1" applyNumberFormat="1" applyFont="1" applyFill="1" applyBorder="1" applyAlignment="1" applyProtection="1">
      <alignment vertical="center"/>
      <protection locked="0"/>
    </xf>
    <xf numFmtId="178" fontId="26" fillId="36" borderId="3" xfId="1" applyNumberFormat="1" applyFont="1" applyFill="1" applyBorder="1" applyAlignment="1" applyProtection="1">
      <alignment vertical="center"/>
      <protection locked="0"/>
    </xf>
    <xf numFmtId="235" fontId="36" fillId="36" borderId="3" xfId="0" applyNumberFormat="1" applyFont="1" applyFill="1" applyBorder="1" applyAlignment="1" applyProtection="1">
      <alignment vertical="center"/>
      <protection locked="0"/>
    </xf>
    <xf numFmtId="235" fontId="36" fillId="36" borderId="0" xfId="0" applyNumberFormat="1" applyFont="1" applyFill="1" applyAlignment="1" applyProtection="1">
      <alignment vertical="center"/>
      <protection locked="0"/>
    </xf>
    <xf numFmtId="179" fontId="26" fillId="36" borderId="0" xfId="0" applyNumberFormat="1" applyFont="1" applyFill="1" applyAlignment="1" applyProtection="1">
      <protection locked="0"/>
    </xf>
    <xf numFmtId="235" fontId="26" fillId="36" borderId="0" xfId="2" applyNumberFormat="1" applyFont="1" applyFill="1" applyBorder="1" applyAlignment="1">
      <alignment horizontal="left" vertical="center" indent="1"/>
    </xf>
    <xf numFmtId="178" fontId="107" fillId="36" borderId="0" xfId="1" applyNumberFormat="1" applyFont="1" applyFill="1" applyAlignment="1" applyProtection="1">
      <alignment vertical="center"/>
      <protection locked="0"/>
    </xf>
    <xf numFmtId="235" fontId="28" fillId="36" borderId="0" xfId="2" applyNumberFormat="1" applyFont="1" applyFill="1" applyBorder="1" applyAlignment="1">
      <alignment horizontal="left" vertical="center" indent="1"/>
    </xf>
    <xf numFmtId="179" fontId="26" fillId="36" borderId="0" xfId="0" applyNumberFormat="1" applyFont="1" applyFill="1" applyAlignment="1" applyProtection="1">
      <alignment horizontal="left" indent="1"/>
      <protection locked="0"/>
    </xf>
    <xf numFmtId="235" fontId="28" fillId="36" borderId="0" xfId="2" applyNumberFormat="1" applyFont="1" applyFill="1" applyBorder="1" applyAlignment="1">
      <alignment horizontal="left" vertical="center" wrapText="1"/>
    </xf>
    <xf numFmtId="235" fontId="38" fillId="36" borderId="0" xfId="5" applyNumberFormat="1" applyFont="1" applyFill="1" applyBorder="1"/>
    <xf numFmtId="3" fontId="23" fillId="36" borderId="7" xfId="0" applyNumberFormat="1" applyFont="1" applyFill="1" applyBorder="1" applyAlignment="1" applyProtection="1">
      <alignment vertical="center"/>
      <protection locked="0"/>
    </xf>
    <xf numFmtId="3" fontId="23" fillId="36" borderId="0" xfId="0" applyNumberFormat="1" applyFont="1" applyFill="1" applyBorder="1" applyAlignment="1" applyProtection="1">
      <alignment vertical="center"/>
      <protection locked="0"/>
    </xf>
    <xf numFmtId="9" fontId="27" fillId="0" borderId="0" xfId="54712" applyFont="1" applyFill="1" applyBorder="1" applyAlignment="1" applyProtection="1">
      <alignment horizontal="right"/>
      <protection locked="0"/>
    </xf>
    <xf numFmtId="10" fontId="27" fillId="0" borderId="0" xfId="54712" applyNumberFormat="1" applyFont="1" applyFill="1" applyBorder="1" applyAlignment="1" applyProtection="1">
      <alignment horizontal="right"/>
      <protection locked="0"/>
    </xf>
    <xf numFmtId="235" fontId="26" fillId="0" borderId="0" xfId="0" applyNumberFormat="1" applyFont="1" applyFill="1" applyAlignment="1" applyProtection="1">
      <alignment horizontal="right" vertical="center"/>
      <protection locked="0"/>
    </xf>
    <xf numFmtId="235" fontId="154" fillId="0" borderId="0" xfId="0" applyNumberFormat="1" applyFont="1" applyFill="1" applyAlignment="1" applyProtection="1">
      <alignment vertical="center"/>
      <protection locked="0"/>
    </xf>
    <xf numFmtId="235" fontId="23" fillId="0" borderId="0" xfId="0" applyNumberFormat="1" applyFont="1" applyFill="1" applyAlignment="1" applyProtection="1">
      <alignment vertical="center"/>
      <protection locked="0"/>
    </xf>
    <xf numFmtId="235" fontId="36" fillId="0" borderId="0" xfId="0" applyNumberFormat="1" applyFont="1" applyFill="1" applyAlignment="1" applyProtection="1">
      <alignment vertical="center"/>
      <protection locked="0"/>
    </xf>
    <xf numFmtId="9" fontId="26" fillId="0" borderId="0" xfId="54712" applyFont="1" applyFill="1">
      <alignment vertical="center"/>
    </xf>
    <xf numFmtId="178" fontId="32" fillId="0" borderId="0" xfId="1" applyNumberFormat="1" applyFont="1" applyFill="1" applyAlignment="1" applyProtection="1">
      <alignment vertical="center"/>
      <protection locked="0"/>
    </xf>
    <xf numFmtId="178" fontId="32" fillId="0" borderId="1" xfId="1" applyNumberFormat="1" applyFont="1" applyFill="1" applyBorder="1" applyAlignment="1" applyProtection="1">
      <alignment vertical="center"/>
      <protection locked="0"/>
    </xf>
    <xf numFmtId="178" fontId="23" fillId="0" borderId="3" xfId="1" applyNumberFormat="1" applyFont="1" applyFill="1" applyBorder="1" applyAlignment="1" applyProtection="1">
      <alignment horizontal="center" vertical="center"/>
      <protection locked="0"/>
    </xf>
    <xf numFmtId="178" fontId="23" fillId="0" borderId="4" xfId="1" applyNumberFormat="1" applyFont="1" applyFill="1" applyBorder="1" applyAlignment="1" applyProtection="1">
      <alignment horizontal="center" vertical="center"/>
      <protection locked="0"/>
    </xf>
    <xf numFmtId="178" fontId="154" fillId="0" borderId="0" xfId="1" applyNumberFormat="1" applyFont="1" applyFill="1" applyAlignment="1" applyProtection="1">
      <alignment vertical="center"/>
      <protection locked="0"/>
    </xf>
    <xf numFmtId="178" fontId="154" fillId="0" borderId="0" xfId="1" applyNumberFormat="1" applyFont="1" applyFill="1" applyBorder="1" applyAlignment="1" applyProtection="1">
      <alignment vertical="center"/>
      <protection locked="0"/>
    </xf>
    <xf numFmtId="178" fontId="32" fillId="0" borderId="0" xfId="1" applyNumberFormat="1" applyFont="1" applyFill="1" applyBorder="1" applyAlignment="1" applyProtection="1">
      <alignment vertical="center"/>
      <protection locked="0"/>
    </xf>
    <xf numFmtId="178" fontId="154" fillId="0" borderId="1" xfId="1" applyNumberFormat="1" applyFont="1" applyFill="1" applyBorder="1" applyAlignment="1" applyProtection="1">
      <alignment vertical="center"/>
      <protection locked="0"/>
    </xf>
    <xf numFmtId="178" fontId="108" fillId="0" borderId="0" xfId="1" applyNumberFormat="1" applyFont="1" applyFill="1" applyAlignment="1" applyProtection="1">
      <alignment vertical="center"/>
      <protection locked="0"/>
    </xf>
    <xf numFmtId="178" fontId="34" fillId="0" borderId="1" xfId="1" applyNumberFormat="1" applyFont="1" applyFill="1" applyBorder="1" applyAlignment="1" applyProtection="1">
      <alignment vertical="center"/>
      <protection locked="0"/>
    </xf>
    <xf numFmtId="178" fontId="26" fillId="0" borderId="0" xfId="3" applyNumberFormat="1" applyFont="1" applyFill="1" applyAlignment="1" applyProtection="1">
      <alignment vertical="center"/>
      <protection locked="0"/>
    </xf>
    <xf numFmtId="9" fontId="26" fillId="0" borderId="0" xfId="54712" applyFont="1" applyFill="1" applyBorder="1" applyAlignment="1" applyProtection="1">
      <alignment vertical="center"/>
      <protection locked="0"/>
    </xf>
    <xf numFmtId="178" fontId="36" fillId="0" borderId="3" xfId="1" applyNumberFormat="1" applyFont="1" applyFill="1" applyBorder="1" applyAlignment="1" applyProtection="1">
      <alignment vertical="center"/>
      <protection locked="0"/>
    </xf>
    <xf numFmtId="178" fontId="36" fillId="0" borderId="4" xfId="1" applyNumberFormat="1" applyFont="1" applyFill="1" applyBorder="1" applyAlignment="1" applyProtection="1">
      <alignment vertical="center"/>
      <protection locked="0"/>
    </xf>
    <xf numFmtId="3" fontId="23" fillId="0" borderId="7" xfId="0" applyNumberFormat="1" applyFont="1" applyFill="1" applyBorder="1" applyAlignment="1" applyProtection="1">
      <alignment vertical="center"/>
      <protection locked="0"/>
    </xf>
    <xf numFmtId="178" fontId="156" fillId="0" borderId="0" xfId="1" applyNumberFormat="1" applyFont="1" applyFill="1" applyAlignment="1" applyProtection="1">
      <alignment vertical="center"/>
      <protection locked="0"/>
    </xf>
    <xf numFmtId="178" fontId="114" fillId="45" borderId="0" xfId="1" applyNumberFormat="1" applyFont="1" applyFill="1" applyBorder="1" applyAlignment="1">
      <alignment horizontal="right" vertical="center"/>
    </xf>
    <xf numFmtId="235" fontId="26" fillId="0" borderId="0" xfId="0" applyNumberFormat="1" applyFont="1" applyFill="1" applyAlignment="1">
      <alignment vertical="center"/>
    </xf>
    <xf numFmtId="49" fontId="28" fillId="0" borderId="0" xfId="54732" applyNumberFormat="1" applyFont="1" applyFill="1" applyBorder="1" applyAlignment="1" applyProtection="1">
      <alignment horizontal="left" vertical="center" indent="2"/>
      <protection locked="0"/>
    </xf>
    <xf numFmtId="178" fontId="23" fillId="36" borderId="28" xfId="1" applyNumberFormat="1" applyFont="1" applyFill="1" applyBorder="1" applyAlignment="1" applyProtection="1">
      <alignment horizontal="right" vertical="center"/>
      <protection locked="0"/>
    </xf>
    <xf numFmtId="178" fontId="26" fillId="36" borderId="28" xfId="1" applyNumberFormat="1" applyFont="1" applyFill="1" applyBorder="1" applyAlignment="1" applyProtection="1">
      <alignment vertical="center"/>
      <protection locked="0"/>
    </xf>
    <xf numFmtId="178" fontId="23" fillId="36" borderId="33" xfId="1" applyNumberFormat="1" applyFont="1" applyFill="1" applyBorder="1" applyAlignment="1" applyProtection="1">
      <alignment vertical="center"/>
      <protection locked="0"/>
    </xf>
    <xf numFmtId="235" fontId="28" fillId="0" borderId="0" xfId="54732" applyFont="1" applyFill="1" applyAlignment="1" applyProtection="1">
      <alignment horizontal="left" vertical="center" indent="2"/>
      <protection locked="0"/>
    </xf>
    <xf numFmtId="43" fontId="161" fillId="39" borderId="0" xfId="1" applyFont="1" applyFill="1" applyAlignment="1">
      <alignment vertical="center"/>
    </xf>
    <xf numFmtId="178" fontId="108" fillId="0" borderId="0" xfId="54712" applyNumberFormat="1" applyFont="1" applyFill="1" applyAlignment="1" applyProtection="1">
      <alignment vertical="center"/>
      <protection locked="0"/>
    </xf>
    <xf numFmtId="178" fontId="26" fillId="0" borderId="0" xfId="54712" applyNumberFormat="1" applyFont="1" applyFill="1">
      <alignment vertical="center"/>
    </xf>
    <xf numFmtId="178" fontId="26" fillId="36" borderId="0" xfId="54712" applyNumberFormat="1" applyFont="1" applyFill="1" applyAlignment="1" applyProtection="1">
      <alignment vertical="center"/>
      <protection locked="0"/>
    </xf>
    <xf numFmtId="235" fontId="116" fillId="0" borderId="0" xfId="3258" applyNumberFormat="1" applyFont="1" applyFill="1" applyBorder="1" applyAlignment="1">
      <alignment horizontal="left" vertical="center" indent="1"/>
    </xf>
    <xf numFmtId="235" fontId="28" fillId="0" borderId="0" xfId="54732" applyFont="1" applyFill="1" applyBorder="1" applyAlignment="1" applyProtection="1">
      <alignment horizontal="left" vertical="center" indent="1"/>
      <protection locked="0"/>
    </xf>
    <xf numFmtId="178" fontId="114" fillId="0" borderId="43" xfId="1" applyNumberFormat="1" applyFont="1" applyFill="1" applyBorder="1" applyAlignment="1">
      <alignment horizontal="left" vertical="center" indent="1"/>
    </xf>
    <xf numFmtId="178" fontId="114" fillId="0" borderId="0" xfId="1" applyNumberFormat="1" applyFont="1" applyFill="1" applyBorder="1" applyAlignment="1">
      <alignment horizontal="center" vertical="center"/>
    </xf>
    <xf numFmtId="178" fontId="23" fillId="36" borderId="28" xfId="1" applyNumberFormat="1" applyFont="1" applyFill="1" applyBorder="1" applyAlignment="1" applyProtection="1">
      <alignment horizontal="center" vertical="center"/>
      <protection locked="0"/>
    </xf>
    <xf numFmtId="178" fontId="32" fillId="36" borderId="28" xfId="1" applyNumberFormat="1" applyFont="1" applyFill="1" applyBorder="1" applyAlignment="1" applyProtection="1">
      <alignment vertical="center"/>
      <protection locked="0"/>
    </xf>
    <xf numFmtId="178" fontId="23" fillId="36" borderId="31" xfId="1" applyNumberFormat="1" applyFont="1" applyFill="1" applyBorder="1" applyAlignment="1" applyProtection="1">
      <alignment horizontal="center" vertical="center"/>
      <protection locked="0"/>
    </xf>
    <xf numFmtId="178" fontId="34" fillId="36" borderId="28" xfId="1" applyNumberFormat="1" applyFont="1" applyFill="1" applyBorder="1" applyAlignment="1" applyProtection="1">
      <alignment vertical="center"/>
      <protection locked="0"/>
    </xf>
    <xf numFmtId="178" fontId="154" fillId="36" borderId="28" xfId="1" applyNumberFormat="1" applyFont="1" applyFill="1" applyBorder="1" applyAlignment="1" applyProtection="1">
      <alignment vertical="center"/>
      <protection locked="0"/>
    </xf>
    <xf numFmtId="178" fontId="36" fillId="36" borderId="31" xfId="1" applyNumberFormat="1" applyFont="1" applyFill="1" applyBorder="1" applyAlignment="1" applyProtection="1">
      <alignment vertical="center"/>
      <protection locked="0"/>
    </xf>
    <xf numFmtId="178" fontId="26" fillId="36" borderId="31" xfId="1" applyNumberFormat="1" applyFont="1" applyFill="1" applyBorder="1" applyAlignment="1" applyProtection="1">
      <alignment vertical="center"/>
      <protection locked="0"/>
    </xf>
    <xf numFmtId="3" fontId="23" fillId="36" borderId="35" xfId="0" applyNumberFormat="1" applyFont="1" applyFill="1" applyBorder="1" applyAlignment="1" applyProtection="1">
      <alignment vertical="center"/>
      <protection locked="0"/>
    </xf>
    <xf numFmtId="3" fontId="23" fillId="36" borderId="76" xfId="0" applyNumberFormat="1" applyFont="1" applyFill="1" applyBorder="1" applyAlignment="1" applyProtection="1">
      <alignment vertical="center"/>
      <protection locked="0"/>
    </xf>
    <xf numFmtId="230" fontId="34" fillId="36" borderId="0" xfId="1" applyNumberFormat="1" applyFont="1" applyFill="1" applyBorder="1" applyAlignment="1" applyProtection="1">
      <alignment vertical="center"/>
      <protection locked="0"/>
    </xf>
    <xf numFmtId="43" fontId="26" fillId="36" borderId="0" xfId="1" applyFont="1" applyFill="1" applyBorder="1" applyAlignment="1" applyProtection="1">
      <alignment vertical="center"/>
      <protection locked="0"/>
    </xf>
    <xf numFmtId="178" fontId="107" fillId="36" borderId="0" xfId="1" applyNumberFormat="1" applyFont="1" applyFill="1" applyBorder="1" applyAlignment="1" applyProtection="1">
      <alignment vertical="center"/>
      <protection locked="0"/>
    </xf>
    <xf numFmtId="49" fontId="112" fillId="0" borderId="0" xfId="54767" applyNumberFormat="1" applyFont="1" applyFill="1" applyBorder="1" applyAlignment="1">
      <alignment horizontal="center" vertical="top"/>
    </xf>
    <xf numFmtId="235" fontId="154" fillId="36" borderId="0" xfId="49367" applyNumberFormat="1" applyFont="1" applyFill="1" applyAlignment="1" applyProtection="1">
      <alignment vertical="center"/>
      <protection locked="0"/>
    </xf>
    <xf numFmtId="235" fontId="154" fillId="36" borderId="0" xfId="47709" applyNumberFormat="1" applyFont="1" applyFill="1" applyBorder="1" applyAlignment="1">
      <alignment vertical="center"/>
    </xf>
    <xf numFmtId="178" fontId="154" fillId="36" borderId="0" xfId="54684" applyNumberFormat="1" applyFont="1" applyFill="1" applyAlignment="1" applyProtection="1">
      <alignment vertical="center"/>
      <protection locked="0"/>
    </xf>
    <xf numFmtId="178" fontId="154" fillId="36" borderId="21" xfId="54684" applyNumberFormat="1" applyFont="1" applyFill="1" applyBorder="1" applyAlignment="1" applyProtection="1">
      <alignment vertical="center"/>
      <protection locked="0"/>
    </xf>
    <xf numFmtId="178" fontId="154" fillId="36" borderId="0" xfId="54684" applyNumberFormat="1" applyFont="1" applyFill="1" applyBorder="1" applyAlignment="1" applyProtection="1">
      <alignment vertical="center"/>
      <protection locked="0"/>
    </xf>
    <xf numFmtId="235" fontId="114" fillId="0" borderId="0" xfId="54754" applyFont="1" applyFill="1" applyAlignment="1">
      <alignment horizontal="center" vertical="center"/>
    </xf>
    <xf numFmtId="235" fontId="26" fillId="36" borderId="0" xfId="49367" applyNumberFormat="1" applyFont="1" applyFill="1" applyBorder="1" applyAlignment="1" applyProtection="1">
      <alignment vertical="center"/>
      <protection locked="0"/>
    </xf>
    <xf numFmtId="178" fontId="26" fillId="0" borderId="0" xfId="54684" applyNumberFormat="1" applyFont="1" applyFill="1" applyAlignment="1" applyProtection="1">
      <alignment vertical="center"/>
      <protection locked="0"/>
    </xf>
    <xf numFmtId="178" fontId="26" fillId="0" borderId="0" xfId="54684" applyNumberFormat="1" applyFont="1" applyFill="1" applyBorder="1" applyAlignment="1" applyProtection="1">
      <alignment vertical="center"/>
      <protection locked="0"/>
    </xf>
    <xf numFmtId="178" fontId="23" fillId="0" borderId="76" xfId="54684" applyNumberFormat="1" applyFont="1" applyFill="1" applyBorder="1" applyAlignment="1" applyProtection="1">
      <alignment vertical="center"/>
      <protection locked="0"/>
    </xf>
    <xf numFmtId="178" fontId="32" fillId="0" borderId="0" xfId="54684" applyNumberFormat="1" applyFont="1" applyFill="1" applyBorder="1" applyAlignment="1" applyProtection="1">
      <alignment vertical="center"/>
      <protection locked="0"/>
    </xf>
    <xf numFmtId="178" fontId="34" fillId="0" borderId="0" xfId="54684" applyNumberFormat="1" applyFont="1" applyFill="1" applyAlignment="1" applyProtection="1">
      <alignment vertical="center"/>
      <protection locked="0"/>
    </xf>
    <xf numFmtId="178" fontId="23" fillId="0" borderId="5" xfId="54684" applyNumberFormat="1" applyFont="1" applyFill="1" applyBorder="1" applyAlignment="1" applyProtection="1">
      <alignment vertical="center"/>
      <protection locked="0"/>
    </xf>
    <xf numFmtId="178" fontId="26" fillId="36" borderId="0" xfId="54684" applyNumberFormat="1" applyFont="1" applyFill="1" applyBorder="1" applyAlignment="1" applyProtection="1">
      <alignment horizontal="center" vertical="center"/>
      <protection locked="0"/>
    </xf>
    <xf numFmtId="178" fontId="26" fillId="36" borderId="0" xfId="3" applyNumberFormat="1" applyFont="1" applyFill="1" applyBorder="1" applyAlignment="1" applyProtection="1">
      <alignment vertical="center"/>
      <protection locked="0"/>
    </xf>
    <xf numFmtId="178" fontId="23" fillId="36" borderId="77" xfId="54684" applyNumberFormat="1" applyFont="1" applyFill="1" applyBorder="1" applyAlignment="1" applyProtection="1">
      <alignment vertical="center"/>
      <protection locked="0"/>
    </xf>
    <xf numFmtId="178" fontId="23" fillId="0" borderId="0" xfId="54684" applyNumberFormat="1" applyFont="1" applyFill="1" applyBorder="1" applyAlignment="1" applyProtection="1">
      <alignment vertical="center"/>
      <protection locked="0"/>
    </xf>
    <xf numFmtId="230" fontId="114" fillId="0" borderId="0" xfId="54737" applyNumberFormat="1" applyFont="1" applyFill="1" applyBorder="1">
      <alignment vertical="center"/>
    </xf>
    <xf numFmtId="235" fontId="167" fillId="36" borderId="0" xfId="49367" applyNumberFormat="1" applyFont="1" applyFill="1" applyAlignment="1" applyProtection="1">
      <alignment vertical="center"/>
      <protection locked="0"/>
    </xf>
    <xf numFmtId="235" fontId="167" fillId="36" borderId="0" xfId="47709" applyNumberFormat="1" applyFont="1" applyFill="1" applyBorder="1" applyAlignment="1">
      <alignment vertical="center"/>
    </xf>
    <xf numFmtId="178" fontId="167" fillId="36" borderId="0" xfId="54684" applyNumberFormat="1" applyFont="1" applyFill="1" applyAlignment="1" applyProtection="1">
      <alignment vertical="center"/>
      <protection locked="0"/>
    </xf>
    <xf numFmtId="178" fontId="167" fillId="36" borderId="21" xfId="54684" applyNumberFormat="1" applyFont="1" applyFill="1" applyBorder="1" applyAlignment="1" applyProtection="1">
      <alignment vertical="center"/>
      <protection locked="0"/>
    </xf>
    <xf numFmtId="178" fontId="167" fillId="36" borderId="0" xfId="54684" applyNumberFormat="1" applyFont="1" applyFill="1" applyBorder="1" applyAlignment="1" applyProtection="1">
      <alignment vertical="center"/>
      <protection locked="0"/>
    </xf>
    <xf numFmtId="230" fontId="112" fillId="0" borderId="76" xfId="1" applyNumberFormat="1" applyFont="1" applyBorder="1" applyAlignment="1">
      <alignment vertical="top"/>
    </xf>
    <xf numFmtId="178" fontId="23" fillId="0" borderId="0" xfId="54684" applyNumberFormat="1" applyFont="1" applyFill="1" applyBorder="1" applyAlignment="1" applyProtection="1">
      <alignment horizontal="center" vertical="top"/>
      <protection locked="0"/>
    </xf>
    <xf numFmtId="178" fontId="158" fillId="0" borderId="0" xfId="54684" applyNumberFormat="1" applyFont="1" applyFill="1" applyBorder="1" applyAlignment="1" applyProtection="1">
      <alignment horizontal="right" vertical="center"/>
      <protection locked="0"/>
    </xf>
    <xf numFmtId="178" fontId="167" fillId="0" borderId="0" xfId="54684" applyNumberFormat="1" applyFont="1" applyFill="1" applyAlignment="1" applyProtection="1">
      <alignment vertical="center"/>
      <protection locked="0"/>
    </xf>
    <xf numFmtId="178" fontId="156" fillId="0" borderId="0" xfId="54684" applyNumberFormat="1" applyFont="1" applyFill="1" applyAlignment="1" applyProtection="1">
      <alignment vertical="center"/>
      <protection locked="0"/>
    </xf>
    <xf numFmtId="178" fontId="32" fillId="0" borderId="0" xfId="3" applyNumberFormat="1" applyFont="1" applyFill="1" applyAlignment="1" applyProtection="1">
      <alignment vertical="center"/>
      <protection locked="0"/>
    </xf>
    <xf numFmtId="178" fontId="32" fillId="0" borderId="0" xfId="54684" applyNumberFormat="1" applyFont="1" applyFill="1" applyAlignment="1" applyProtection="1">
      <alignment vertical="center"/>
      <protection locked="0"/>
    </xf>
    <xf numFmtId="178" fontId="23" fillId="0" borderId="0" xfId="54684" applyNumberFormat="1" applyFont="1" applyFill="1" applyBorder="1" applyAlignment="1" applyProtection="1">
      <alignment horizontal="right" vertical="center"/>
      <protection locked="0"/>
    </xf>
    <xf numFmtId="178" fontId="23" fillId="0" borderId="21" xfId="54684" applyNumberFormat="1" applyFont="1" applyFill="1" applyBorder="1" applyAlignment="1" applyProtection="1">
      <alignment horizontal="center" vertical="top"/>
      <protection locked="0"/>
    </xf>
    <xf numFmtId="178" fontId="26" fillId="0" borderId="21" xfId="54684" applyNumberFormat="1" applyFont="1" applyFill="1" applyBorder="1" applyAlignment="1" applyProtection="1">
      <alignment horizontal="right" vertical="center"/>
      <protection locked="0"/>
    </xf>
    <xf numFmtId="178" fontId="26" fillId="0" borderId="21" xfId="54684" applyNumberFormat="1" applyFont="1" applyFill="1" applyBorder="1" applyAlignment="1" applyProtection="1">
      <alignment vertical="center"/>
      <protection locked="0"/>
    </xf>
    <xf numFmtId="178" fontId="154" fillId="0" borderId="21" xfId="54684" applyNumberFormat="1" applyFont="1" applyFill="1" applyBorder="1" applyAlignment="1" applyProtection="1">
      <alignment vertical="center"/>
      <protection locked="0"/>
    </xf>
    <xf numFmtId="178" fontId="23" fillId="0" borderId="77" xfId="54684" applyNumberFormat="1" applyFont="1" applyFill="1" applyBorder="1" applyAlignment="1" applyProtection="1">
      <alignment vertical="center"/>
      <protection locked="0"/>
    </xf>
    <xf numFmtId="178" fontId="23" fillId="0" borderId="21" xfId="54684" applyNumberFormat="1" applyFont="1" applyFill="1" applyBorder="1" applyAlignment="1" applyProtection="1">
      <alignment vertical="center"/>
      <protection locked="0"/>
    </xf>
    <xf numFmtId="178" fontId="26" fillId="0" borderId="21" xfId="3" applyNumberFormat="1" applyFont="1" applyFill="1" applyBorder="1" applyAlignment="1" applyProtection="1">
      <alignment vertical="center"/>
      <protection locked="0"/>
    </xf>
    <xf numFmtId="178" fontId="32" fillId="0" borderId="21" xfId="3" applyNumberFormat="1" applyFont="1" applyFill="1" applyBorder="1" applyAlignment="1" applyProtection="1">
      <alignment vertical="center"/>
      <protection locked="0"/>
    </xf>
    <xf numFmtId="178" fontId="23" fillId="0" borderId="34" xfId="54684" applyNumberFormat="1" applyFont="1" applyFill="1" applyBorder="1" applyAlignment="1" applyProtection="1">
      <alignment vertical="center"/>
      <protection locked="0"/>
    </xf>
    <xf numFmtId="178" fontId="34" fillId="0" borderId="0" xfId="54684" applyNumberFormat="1" applyFont="1" applyFill="1" applyBorder="1" applyAlignment="1" applyProtection="1">
      <alignment vertical="center"/>
      <protection locked="0"/>
    </xf>
    <xf numFmtId="178" fontId="23" fillId="0" borderId="30" xfId="54684" applyNumberFormat="1" applyFont="1" applyFill="1" applyBorder="1" applyAlignment="1" applyProtection="1">
      <alignment horizontal="center" vertical="center"/>
      <protection locked="0"/>
    </xf>
    <xf numFmtId="178" fontId="23" fillId="36" borderId="30" xfId="54684" applyNumberFormat="1" applyFont="1" applyFill="1" applyBorder="1" applyAlignment="1" applyProtection="1">
      <alignment horizontal="center" vertical="center"/>
      <protection locked="0"/>
    </xf>
    <xf numFmtId="178" fontId="23" fillId="0" borderId="3" xfId="54684" applyNumberFormat="1" applyFont="1" applyFill="1" applyBorder="1" applyAlignment="1" applyProtection="1">
      <alignment horizontal="center" vertical="center"/>
      <protection locked="0"/>
    </xf>
    <xf numFmtId="235" fontId="168" fillId="36" borderId="0" xfId="47709" applyNumberFormat="1" applyFont="1" applyFill="1" applyBorder="1" applyAlignment="1">
      <alignment vertical="center"/>
    </xf>
    <xf numFmtId="178" fontId="168" fillId="36" borderId="0" xfId="54684" applyNumberFormat="1" applyFont="1" applyFill="1" applyAlignment="1" applyProtection="1">
      <alignment vertical="center"/>
      <protection locked="0"/>
    </xf>
    <xf numFmtId="178" fontId="168" fillId="36" borderId="0" xfId="54684" applyNumberFormat="1" applyFont="1" applyFill="1" applyBorder="1" applyAlignment="1" applyProtection="1">
      <alignment vertical="center"/>
      <protection locked="0"/>
    </xf>
    <xf numFmtId="178" fontId="168" fillId="36" borderId="21" xfId="54684" applyNumberFormat="1" applyFont="1" applyFill="1" applyBorder="1" applyAlignment="1" applyProtection="1">
      <alignment vertical="center"/>
      <protection locked="0"/>
    </xf>
    <xf numFmtId="178" fontId="168" fillId="0" borderId="0" xfId="54684" applyNumberFormat="1" applyFont="1" applyFill="1" applyAlignment="1" applyProtection="1">
      <alignment vertical="center"/>
      <protection locked="0"/>
    </xf>
    <xf numFmtId="235" fontId="168" fillId="36" borderId="0" xfId="49367" applyNumberFormat="1" applyFont="1" applyFill="1" applyAlignment="1" applyProtection="1">
      <alignment vertical="center"/>
      <protection locked="0"/>
    </xf>
    <xf numFmtId="230" fontId="158" fillId="0" borderId="0" xfId="1" applyNumberFormat="1" applyFont="1" applyFill="1" applyAlignment="1">
      <alignment vertical="center"/>
    </xf>
    <xf numFmtId="235" fontId="128" fillId="0" borderId="0" xfId="54754" applyFont="1" applyFill="1">
      <alignment vertical="center"/>
    </xf>
    <xf numFmtId="230" fontId="128" fillId="0" borderId="0" xfId="1" applyNumberFormat="1" applyFont="1" applyFill="1" applyBorder="1" applyAlignment="1">
      <alignment vertical="center"/>
    </xf>
    <xf numFmtId="230" fontId="112" fillId="0" borderId="76" xfId="1" applyNumberFormat="1" applyFont="1" applyFill="1" applyBorder="1" applyAlignment="1">
      <alignment vertical="center"/>
    </xf>
    <xf numFmtId="49" fontId="112" fillId="0" borderId="0" xfId="54767" applyNumberFormat="1" applyFont="1" applyFill="1" applyBorder="1" applyAlignment="1">
      <alignment vertical="top"/>
    </xf>
    <xf numFmtId="178" fontId="113" fillId="0" borderId="3" xfId="54767" applyNumberFormat="1" applyFont="1" applyFill="1" applyBorder="1" applyAlignment="1">
      <alignment horizontal="right" vertical="top"/>
    </xf>
    <xf numFmtId="230" fontId="128" fillId="0" borderId="0" xfId="1" applyNumberFormat="1" applyFont="1" applyFill="1" applyBorder="1" applyAlignment="1">
      <alignment horizontal="right" vertical="center"/>
    </xf>
    <xf numFmtId="230" fontId="128" fillId="0" borderId="0" xfId="1" applyNumberFormat="1" applyFont="1" applyBorder="1" applyAlignment="1">
      <alignment vertical="center"/>
    </xf>
    <xf numFmtId="178" fontId="114" fillId="0" borderId="3" xfId="54767" applyNumberFormat="1" applyFont="1" applyBorder="1">
      <alignment vertical="center"/>
    </xf>
    <xf numFmtId="178" fontId="128" fillId="0" borderId="3" xfId="54767" applyNumberFormat="1" applyFont="1" applyBorder="1">
      <alignment vertical="center"/>
    </xf>
    <xf numFmtId="178" fontId="114" fillId="0" borderId="3" xfId="54767" applyNumberFormat="1" applyFont="1" applyFill="1" applyBorder="1">
      <alignment vertical="center"/>
    </xf>
    <xf numFmtId="178" fontId="112" fillId="0" borderId="3" xfId="54767" quotePrefix="1" applyNumberFormat="1" applyFont="1" applyFill="1" applyBorder="1" applyAlignment="1">
      <alignment horizontal="center" vertical="top"/>
    </xf>
    <xf numFmtId="178" fontId="113" fillId="0" borderId="3" xfId="54767" applyNumberFormat="1" applyFont="1" applyFill="1" applyBorder="1" applyAlignment="1">
      <alignment horizontal="center" vertical="top"/>
    </xf>
    <xf numFmtId="178" fontId="114" fillId="0" borderId="76" xfId="54767" applyNumberFormat="1" applyFont="1" applyFill="1" applyBorder="1">
      <alignment vertical="center"/>
    </xf>
    <xf numFmtId="178" fontId="128" fillId="0" borderId="76" xfId="54767" applyNumberFormat="1" applyFont="1" applyFill="1" applyBorder="1">
      <alignment vertical="center"/>
    </xf>
    <xf numFmtId="230" fontId="114" fillId="0" borderId="76" xfId="54737" applyNumberFormat="1" applyFont="1" applyFill="1" applyBorder="1">
      <alignment vertical="center"/>
    </xf>
    <xf numFmtId="230" fontId="112" fillId="0" borderId="76" xfId="1" applyNumberFormat="1" applyFont="1" applyFill="1" applyBorder="1" applyAlignment="1">
      <alignment horizontal="right" vertical="center"/>
    </xf>
    <xf numFmtId="178" fontId="114" fillId="0" borderId="76" xfId="54767" applyNumberFormat="1" applyFont="1" applyBorder="1">
      <alignment vertical="center"/>
    </xf>
    <xf numFmtId="178" fontId="128" fillId="0" borderId="76" xfId="54767" applyNumberFormat="1" applyFont="1" applyBorder="1">
      <alignment vertical="center"/>
    </xf>
    <xf numFmtId="235" fontId="114" fillId="0" borderId="0" xfId="54754" applyFont="1" applyFill="1" applyBorder="1" applyAlignment="1">
      <alignment vertical="top"/>
    </xf>
    <xf numFmtId="235" fontId="128" fillId="0" borderId="0" xfId="54754" applyFont="1" applyBorder="1" applyAlignment="1">
      <alignment horizontal="left" vertical="center" indent="1"/>
    </xf>
    <xf numFmtId="235" fontId="114" fillId="0" borderId="0" xfId="54754" applyFont="1" applyBorder="1" applyAlignment="1">
      <alignment horizontal="left" vertical="top" indent="1"/>
    </xf>
    <xf numFmtId="235" fontId="116" fillId="0" borderId="0" xfId="54754" applyFont="1" applyBorder="1" applyAlignment="1">
      <alignment horizontal="left" vertical="top" indent="1"/>
    </xf>
    <xf numFmtId="235" fontId="114" fillId="0" borderId="0" xfId="54754" applyFont="1" applyBorder="1" applyAlignment="1">
      <alignment horizontal="left" vertical="top" indent="2"/>
    </xf>
    <xf numFmtId="235" fontId="112" fillId="0" borderId="0" xfId="54754" applyFont="1" applyBorder="1" applyAlignment="1">
      <alignment horizontal="left" vertical="top" indent="1"/>
    </xf>
    <xf numFmtId="235" fontId="114" fillId="0" borderId="0" xfId="54754" applyFont="1" applyFill="1" applyBorder="1" applyAlignment="1">
      <alignment horizontal="left" vertical="top" indent="1"/>
    </xf>
    <xf numFmtId="235" fontId="113" fillId="0" borderId="0" xfId="54754" applyFont="1" applyBorder="1" applyAlignment="1">
      <alignment horizontal="left" vertical="top" indent="1"/>
    </xf>
    <xf numFmtId="235" fontId="169" fillId="0" borderId="0" xfId="54754" applyFont="1" applyFill="1" applyBorder="1" applyAlignment="1">
      <alignment horizontal="left" vertical="top" indent="1"/>
    </xf>
    <xf numFmtId="9" fontId="114" fillId="0" borderId="0" xfId="54712" applyFont="1">
      <alignment vertical="center"/>
    </xf>
    <xf numFmtId="178" fontId="26" fillId="0" borderId="3" xfId="54684" applyNumberFormat="1" applyFont="1" applyFill="1" applyBorder="1" applyAlignment="1" applyProtection="1">
      <alignment horizontal="center" vertical="center"/>
      <protection locked="0"/>
    </xf>
    <xf numFmtId="178" fontId="26" fillId="0" borderId="0" xfId="54684" applyNumberFormat="1" applyFont="1" applyFill="1" applyBorder="1" applyAlignment="1" applyProtection="1">
      <alignment horizontal="right" vertical="center"/>
      <protection locked="0"/>
    </xf>
    <xf numFmtId="178" fontId="154" fillId="0" borderId="0" xfId="54684" applyNumberFormat="1" applyFont="1" applyFill="1" applyBorder="1" applyAlignment="1" applyProtection="1">
      <alignment vertical="center"/>
      <protection locked="0"/>
    </xf>
    <xf numFmtId="178" fontId="26" fillId="0" borderId="0" xfId="3" applyNumberFormat="1" applyFont="1" applyFill="1" applyBorder="1" applyAlignment="1" applyProtection="1">
      <alignment vertical="center"/>
      <protection locked="0"/>
    </xf>
    <xf numFmtId="178" fontId="32" fillId="0" borderId="0" xfId="3" applyNumberFormat="1" applyFont="1" applyFill="1" applyBorder="1" applyAlignment="1" applyProtection="1">
      <alignment vertical="center"/>
      <protection locked="0"/>
    </xf>
    <xf numFmtId="41" fontId="114" fillId="45" borderId="0" xfId="54786" applyNumberFormat="1" applyFont="1" applyFill="1" applyBorder="1" applyAlignment="1">
      <alignment horizontal="center" vertical="center"/>
    </xf>
    <xf numFmtId="41" fontId="114" fillId="0" borderId="0" xfId="54786" applyNumberFormat="1" applyFont="1" applyFill="1" applyBorder="1" applyAlignment="1">
      <alignment horizontal="center" vertical="center"/>
    </xf>
    <xf numFmtId="41" fontId="114" fillId="45" borderId="41" xfId="54786" applyNumberFormat="1" applyFont="1" applyFill="1" applyBorder="1" applyAlignment="1">
      <alignment horizontal="center" vertical="center"/>
    </xf>
    <xf numFmtId="43" fontId="114" fillId="45" borderId="41" xfId="1" applyFont="1" applyFill="1" applyBorder="1" applyAlignment="1">
      <alignment horizontal="center" vertical="center"/>
    </xf>
    <xf numFmtId="43" fontId="114" fillId="45" borderId="0" xfId="1" applyFont="1" applyFill="1" applyBorder="1" applyAlignment="1">
      <alignment horizontal="center" vertical="center"/>
    </xf>
    <xf numFmtId="3" fontId="23" fillId="0" borderId="35" xfId="0" applyNumberFormat="1" applyFont="1" applyFill="1" applyBorder="1" applyAlignment="1" applyProtection="1">
      <alignment vertical="center"/>
      <protection locked="0"/>
    </xf>
    <xf numFmtId="178" fontId="156" fillId="0" borderId="28" xfId="1" applyNumberFormat="1" applyFont="1" applyFill="1" applyBorder="1" applyAlignment="1" applyProtection="1">
      <alignment vertical="center"/>
      <protection locked="0"/>
    </xf>
    <xf numFmtId="178" fontId="154" fillId="0" borderId="28" xfId="1" applyNumberFormat="1" applyFont="1" applyFill="1" applyBorder="1" applyAlignment="1" applyProtection="1">
      <alignment vertical="center"/>
      <protection locked="0"/>
    </xf>
    <xf numFmtId="178" fontId="141" fillId="0" borderId="21" xfId="1" applyNumberFormat="1" applyFont="1" applyFill="1" applyBorder="1" applyAlignment="1" applyProtection="1">
      <alignment horizontal="right"/>
    </xf>
    <xf numFmtId="178" fontId="36" fillId="0" borderId="0" xfId="1" applyNumberFormat="1" applyFont="1" applyFill="1" applyBorder="1" applyAlignment="1" applyProtection="1">
      <alignment vertical="center"/>
      <protection locked="0"/>
    </xf>
    <xf numFmtId="235" fontId="26" fillId="38" borderId="0" xfId="0" applyFont="1" applyFill="1"/>
    <xf numFmtId="232" fontId="26" fillId="38" borderId="0" xfId="1" applyNumberFormat="1" applyFont="1" applyFill="1" applyBorder="1" applyAlignment="1">
      <alignment horizontal="right" vertical="center"/>
    </xf>
    <xf numFmtId="178" fontId="26" fillId="38" borderId="24" xfId="1" applyNumberFormat="1" applyFont="1" applyFill="1" applyBorder="1" applyAlignment="1">
      <alignment horizontal="right" vertical="center"/>
    </xf>
    <xf numFmtId="178" fontId="26" fillId="38" borderId="0" xfId="1" applyNumberFormat="1" applyFont="1" applyFill="1" applyBorder="1" applyAlignment="1">
      <alignment horizontal="right" vertical="center"/>
    </xf>
    <xf numFmtId="178" fontId="26" fillId="38" borderId="0" xfId="54767" applyNumberFormat="1" applyFont="1" applyFill="1" applyBorder="1" applyAlignment="1" applyProtection="1">
      <alignment horizontal="right" vertical="center"/>
      <protection locked="0"/>
    </xf>
    <xf numFmtId="178" fontId="26" fillId="38" borderId="0" xfId="54767" applyNumberFormat="1" applyFont="1" applyFill="1" applyBorder="1" applyAlignment="1">
      <alignment horizontal="right" vertical="center"/>
    </xf>
    <xf numFmtId="178" fontId="26" fillId="38" borderId="1" xfId="54767" applyNumberFormat="1" applyFont="1" applyFill="1" applyBorder="1" applyAlignment="1" applyProtection="1">
      <alignment horizontal="right" vertical="center"/>
      <protection locked="0"/>
    </xf>
    <xf numFmtId="178" fontId="26" fillId="38" borderId="28" xfId="54767" applyNumberFormat="1" applyFont="1" applyFill="1" applyBorder="1" applyAlignment="1">
      <alignment horizontal="right" vertical="center"/>
    </xf>
    <xf numFmtId="235" fontId="26" fillId="38" borderId="0" xfId="54732" applyFont="1" applyFill="1">
      <alignment vertical="center"/>
      <protection locked="0"/>
    </xf>
    <xf numFmtId="235" fontId="32" fillId="36" borderId="0" xfId="47709" applyNumberFormat="1" applyFont="1" applyFill="1" applyBorder="1" applyAlignment="1">
      <alignment vertical="center"/>
    </xf>
    <xf numFmtId="235" fontId="28" fillId="0" borderId="0" xfId="0" applyNumberFormat="1" applyFont="1" applyFill="1" applyBorder="1" applyAlignment="1" applyProtection="1">
      <alignment horizontal="left" vertical="center" indent="2"/>
      <protection locked="0"/>
    </xf>
    <xf numFmtId="178" fontId="28" fillId="0" borderId="0" xfId="49948" applyNumberFormat="1" applyFont="1" applyFill="1" applyAlignment="1">
      <alignment horizontal="left" vertical="center" indent="1"/>
    </xf>
    <xf numFmtId="178" fontId="28" fillId="0" borderId="0" xfId="1" applyNumberFormat="1" applyFont="1" applyFill="1" applyAlignment="1" applyProtection="1">
      <alignment vertical="center"/>
      <protection locked="0"/>
    </xf>
    <xf numFmtId="43" fontId="26" fillId="38" borderId="0" xfId="1" applyFont="1" applyFill="1" applyAlignment="1" applyProtection="1">
      <alignment vertical="center"/>
      <protection locked="0"/>
    </xf>
    <xf numFmtId="9" fontId="34" fillId="0" borderId="0" xfId="54712" applyFont="1" applyFill="1" applyAlignment="1" applyProtection="1">
      <alignment vertical="center"/>
      <protection locked="0"/>
    </xf>
    <xf numFmtId="178" fontId="34" fillId="0" borderId="0" xfId="54712" applyNumberFormat="1" applyFont="1" applyFill="1" applyAlignment="1" applyProtection="1">
      <alignment vertical="center"/>
      <protection locked="0"/>
    </xf>
    <xf numFmtId="178" fontId="36" fillId="0" borderId="0" xfId="1" applyNumberFormat="1" applyFont="1" applyFill="1" applyAlignment="1" applyProtection="1">
      <alignment vertical="center"/>
      <protection locked="0"/>
    </xf>
    <xf numFmtId="235" fontId="26" fillId="0" borderId="0" xfId="0" applyNumberFormat="1" applyFont="1" applyFill="1" applyAlignment="1" applyProtection="1">
      <alignment horizontal="left" vertical="center" indent="2"/>
      <protection locked="0"/>
    </xf>
    <xf numFmtId="235" fontId="36" fillId="0" borderId="0" xfId="2" applyNumberFormat="1" applyFont="1" applyFill="1" applyBorder="1" applyAlignment="1">
      <alignment horizontal="left" vertical="center" indent="2"/>
    </xf>
    <xf numFmtId="235" fontId="36" fillId="0" borderId="3" xfId="0" applyNumberFormat="1" applyFont="1" applyFill="1" applyBorder="1" applyAlignment="1" applyProtection="1">
      <alignment vertical="center"/>
      <protection locked="0"/>
    </xf>
    <xf numFmtId="178" fontId="26" fillId="36" borderId="0" xfId="49953" applyNumberFormat="1" applyFont="1" applyFill="1" applyBorder="1"/>
    <xf numFmtId="178" fontId="23" fillId="36" borderId="0" xfId="49953" applyNumberFormat="1" applyFont="1" applyFill="1" applyBorder="1" applyAlignment="1">
      <alignment horizontal="right" vertical="center"/>
    </xf>
    <xf numFmtId="235" fontId="26" fillId="36" borderId="0" xfId="3293" applyNumberFormat="1" applyFont="1" applyFill="1" applyBorder="1"/>
    <xf numFmtId="178" fontId="23" fillId="36" borderId="61" xfId="49953" applyNumberFormat="1" applyFont="1" applyFill="1" applyBorder="1"/>
    <xf numFmtId="178" fontId="23" fillId="36" borderId="0" xfId="49953" applyNumberFormat="1" applyFont="1" applyFill="1" applyBorder="1"/>
    <xf numFmtId="178" fontId="23" fillId="36" borderId="0" xfId="49953" applyNumberFormat="1" applyFont="1" applyFill="1" applyBorder="1" applyAlignment="1">
      <alignment horizontal="center" vertical="center"/>
    </xf>
    <xf numFmtId="178" fontId="23" fillId="36" borderId="60" xfId="49953" applyNumberFormat="1" applyFont="1" applyFill="1" applyBorder="1"/>
    <xf numFmtId="178" fontId="34" fillId="36" borderId="0" xfId="49953" applyNumberFormat="1" applyFont="1" applyFill="1" applyBorder="1"/>
    <xf numFmtId="235" fontId="23" fillId="36" borderId="0" xfId="3293" applyNumberFormat="1" applyFont="1" applyFill="1" applyBorder="1"/>
    <xf numFmtId="178" fontId="23" fillId="36" borderId="12" xfId="49953" applyNumberFormat="1" applyFont="1" applyFill="1" applyBorder="1" applyAlignment="1"/>
    <xf numFmtId="178" fontId="23" fillId="36" borderId="0" xfId="1" applyNumberFormat="1" applyFont="1" applyFill="1" applyBorder="1"/>
    <xf numFmtId="178" fontId="26" fillId="36" borderId="0" xfId="49953" applyNumberFormat="1" applyFont="1" applyFill="1" applyBorder="1" applyAlignment="1">
      <alignment horizontal="center" vertical="center"/>
    </xf>
    <xf numFmtId="178" fontId="26" fillId="36" borderId="0" xfId="1" applyNumberFormat="1" applyFont="1" applyFill="1" applyBorder="1" applyAlignment="1">
      <alignment vertical="center"/>
    </xf>
    <xf numFmtId="235" fontId="26" fillId="36" borderId="0" xfId="0" applyNumberFormat="1" applyFont="1" applyFill="1" applyBorder="1" applyAlignment="1" applyProtection="1">
      <alignment horizontal="left" vertical="center"/>
      <protection locked="0"/>
    </xf>
    <xf numFmtId="43" fontId="23" fillId="36" borderId="0" xfId="1" applyFont="1" applyFill="1" applyBorder="1" applyAlignment="1" applyProtection="1">
      <protection locked="0"/>
    </xf>
    <xf numFmtId="235" fontId="26" fillId="36" borderId="0" xfId="0" applyNumberFormat="1" applyFont="1" applyFill="1" applyBorder="1" applyAlignment="1" applyProtection="1">
      <alignment horizontal="right" vertical="center"/>
      <protection locked="0"/>
    </xf>
    <xf numFmtId="178" fontId="108" fillId="36" borderId="0" xfId="54712" applyNumberFormat="1" applyFont="1" applyFill="1" applyAlignment="1" applyProtection="1">
      <alignment vertical="center"/>
      <protection locked="0"/>
    </xf>
    <xf numFmtId="178" fontId="108" fillId="36" borderId="0" xfId="1" applyNumberFormat="1" applyFont="1" applyFill="1" applyAlignment="1" applyProtection="1">
      <alignment vertical="center"/>
      <protection locked="0"/>
    </xf>
    <xf numFmtId="9" fontId="26" fillId="36" borderId="0" xfId="54712" applyFont="1" applyFill="1" applyBorder="1" applyAlignment="1" applyProtection="1">
      <alignment vertical="center"/>
      <protection locked="0"/>
    </xf>
    <xf numFmtId="178" fontId="23" fillId="36" borderId="23" xfId="1" applyNumberFormat="1" applyFont="1" applyFill="1" applyBorder="1" applyAlignment="1" applyProtection="1">
      <alignment vertical="center"/>
      <protection locked="0"/>
    </xf>
    <xf numFmtId="178" fontId="154" fillId="0" borderId="24" xfId="1" applyNumberFormat="1" applyFont="1" applyFill="1" applyBorder="1" applyAlignment="1" applyProtection="1">
      <alignment vertical="center"/>
      <protection locked="0"/>
    </xf>
    <xf numFmtId="3" fontId="23" fillId="0" borderId="27" xfId="0" applyNumberFormat="1" applyFont="1" applyFill="1" applyBorder="1" applyAlignment="1" applyProtection="1">
      <alignment vertical="center"/>
      <protection locked="0"/>
    </xf>
    <xf numFmtId="178" fontId="114" fillId="36" borderId="0" xfId="54808" applyNumberFormat="1" applyFont="1" applyFill="1" applyBorder="1" applyAlignment="1">
      <alignment horizontal="center" vertical="center"/>
    </xf>
    <xf numFmtId="178" fontId="114" fillId="45" borderId="0" xfId="54808" applyNumberFormat="1" applyFont="1" applyFill="1" applyBorder="1" applyAlignment="1">
      <alignment horizontal="center" vertical="center"/>
    </xf>
    <xf numFmtId="178" fontId="114" fillId="45" borderId="41" xfId="54808" applyNumberFormat="1" applyFont="1" applyFill="1" applyBorder="1" applyAlignment="1">
      <alignment horizontal="center" vertical="center"/>
    </xf>
    <xf numFmtId="178" fontId="114" fillId="36" borderId="41" xfId="54808" applyNumberFormat="1" applyFont="1" applyFill="1" applyBorder="1" applyAlignment="1">
      <alignment horizontal="center" vertical="center"/>
    </xf>
    <xf numFmtId="178" fontId="114" fillId="36" borderId="42" xfId="54808" applyNumberFormat="1" applyFont="1" applyFill="1" applyBorder="1" applyAlignment="1">
      <alignment horizontal="center" vertical="center"/>
    </xf>
    <xf numFmtId="178" fontId="114" fillId="36" borderId="44" xfId="54808" applyNumberFormat="1" applyFont="1" applyFill="1" applyBorder="1" applyAlignment="1">
      <alignment horizontal="center" vertical="center"/>
    </xf>
    <xf numFmtId="178" fontId="23" fillId="36" borderId="0" xfId="1" applyNumberFormat="1" applyFont="1" applyFill="1" applyBorder="1" applyAlignment="1" applyProtection="1">
      <alignment horizontal="center" vertical="center"/>
      <protection locked="0"/>
    </xf>
    <xf numFmtId="178" fontId="26" fillId="36" borderId="5" xfId="1" applyNumberFormat="1" applyFont="1" applyFill="1" applyBorder="1" applyAlignment="1" applyProtection="1">
      <alignment vertical="center"/>
      <protection locked="0"/>
    </xf>
    <xf numFmtId="178" fontId="26" fillId="36" borderId="0" xfId="1" applyNumberFormat="1" applyFont="1" applyFill="1" applyAlignment="1" applyProtection="1">
      <alignment horizontal="center" vertical="center"/>
      <protection locked="0"/>
    </xf>
    <xf numFmtId="43" fontId="23" fillId="0" borderId="0" xfId="1" applyFont="1" applyFill="1" applyBorder="1" applyAlignment="1" applyProtection="1">
      <alignment horizontal="right"/>
      <protection locked="0"/>
    </xf>
    <xf numFmtId="178" fontId="26" fillId="0" borderId="0" xfId="49953" applyNumberFormat="1" applyFont="1" applyFill="1" applyAlignment="1" applyProtection="1">
      <alignment vertical="center"/>
      <protection locked="0"/>
    </xf>
    <xf numFmtId="178" fontId="26" fillId="0" borderId="0" xfId="49946" applyNumberFormat="1" applyFont="1" applyFill="1" applyBorder="1" applyAlignment="1">
      <alignment vertical="center"/>
    </xf>
    <xf numFmtId="178" fontId="110" fillId="45" borderId="0" xfId="1" applyNumberFormat="1" applyFont="1" applyFill="1" applyAlignment="1">
      <alignment horizontal="center" vertical="center"/>
    </xf>
    <xf numFmtId="178" fontId="110" fillId="45" borderId="0" xfId="1" applyNumberFormat="1" applyFont="1" applyFill="1" applyAlignment="1">
      <alignment horizontal="left" vertical="center"/>
    </xf>
    <xf numFmtId="178" fontId="119" fillId="45" borderId="0" xfId="1" applyNumberFormat="1" applyFont="1" applyFill="1" applyAlignment="1">
      <alignment horizontal="left" vertical="center"/>
    </xf>
    <xf numFmtId="41" fontId="26" fillId="0" borderId="0" xfId="1206" applyNumberFormat="1" applyFont="1" applyFill="1" applyBorder="1" applyAlignment="1">
      <alignment horizontal="right" vertical="center"/>
    </xf>
    <xf numFmtId="41" fontId="26" fillId="0" borderId="1" xfId="1206" applyNumberFormat="1" applyFont="1" applyFill="1" applyBorder="1" applyAlignment="1">
      <alignment horizontal="right" vertical="center"/>
    </xf>
    <xf numFmtId="235" fontId="0" fillId="0" borderId="0" xfId="0" applyNumberFormat="1" applyBorder="1" applyAlignment="1" applyProtection="1"/>
    <xf numFmtId="179" fontId="30" fillId="0" borderId="0" xfId="0" applyNumberFormat="1" applyFont="1" applyBorder="1" applyAlignment="1" applyProtection="1">
      <alignment horizontal="left"/>
      <protection locked="0"/>
    </xf>
    <xf numFmtId="178" fontId="23" fillId="0" borderId="0" xfId="0" applyNumberFormat="1" applyFont="1"/>
    <xf numFmtId="178" fontId="26" fillId="0" borderId="0" xfId="0" applyNumberFormat="1" applyFont="1"/>
    <xf numFmtId="235" fontId="23" fillId="0" borderId="0" xfId="0" applyNumberFormat="1" applyFont="1" applyAlignment="1">
      <alignment horizontal="right"/>
    </xf>
    <xf numFmtId="178" fontId="23" fillId="0" borderId="0" xfId="0" applyNumberFormat="1" applyFont="1" applyAlignment="1">
      <alignment horizontal="right"/>
    </xf>
    <xf numFmtId="178" fontId="26" fillId="0" borderId="0" xfId="0" applyNumberFormat="1" applyFont="1" applyBorder="1"/>
    <xf numFmtId="235" fontId="26" fillId="0" borderId="0" xfId="0" applyNumberFormat="1" applyFont="1"/>
    <xf numFmtId="235" fontId="23" fillId="0" borderId="0" xfId="0" applyNumberFormat="1" applyFont="1" applyAlignment="1">
      <alignment horizontal="left"/>
    </xf>
    <xf numFmtId="178" fontId="23" fillId="0" borderId="0" xfId="0" applyNumberFormat="1" applyFont="1" applyBorder="1"/>
    <xf numFmtId="235" fontId="23" fillId="0" borderId="0" xfId="0" applyNumberFormat="1" applyFont="1" applyBorder="1" applyAlignment="1">
      <alignment horizontal="right"/>
    </xf>
    <xf numFmtId="178" fontId="23" fillId="0" borderId="0" xfId="0" applyNumberFormat="1" applyFont="1" applyBorder="1" applyAlignment="1">
      <alignment horizontal="right"/>
    </xf>
    <xf numFmtId="178" fontId="23" fillId="0" borderId="28" xfId="0" applyNumberFormat="1" applyFont="1" applyBorder="1" applyAlignment="1">
      <alignment horizontal="center"/>
    </xf>
    <xf numFmtId="178" fontId="23" fillId="0" borderId="0" xfId="0" applyNumberFormat="1" applyFont="1" applyBorder="1" applyAlignment="1">
      <alignment horizontal="right" vertical="center"/>
    </xf>
    <xf numFmtId="178" fontId="23" fillId="0" borderId="28" xfId="0" applyNumberFormat="1" applyFont="1" applyBorder="1" applyAlignment="1">
      <alignment horizontal="right" vertical="center"/>
    </xf>
    <xf numFmtId="178" fontId="26" fillId="0" borderId="0" xfId="0" applyNumberFormat="1" applyFont="1" applyBorder="1" applyAlignment="1">
      <alignment horizontal="right"/>
    </xf>
    <xf numFmtId="178" fontId="26" fillId="0" borderId="28" xfId="0" applyNumberFormat="1" applyFont="1" applyBorder="1" applyAlignment="1">
      <alignment horizontal="right"/>
    </xf>
    <xf numFmtId="178" fontId="26" fillId="0" borderId="28" xfId="0" applyNumberFormat="1" applyFont="1" applyBorder="1"/>
    <xf numFmtId="178" fontId="0" fillId="0" borderId="0" xfId="0" applyNumberFormat="1" applyFont="1" applyAlignment="1">
      <alignment vertical="center"/>
    </xf>
    <xf numFmtId="178" fontId="26" fillId="0" borderId="0" xfId="0" applyNumberFormat="1" applyFont="1" applyBorder="1" applyAlignment="1"/>
    <xf numFmtId="178" fontId="26" fillId="0" borderId="28" xfId="0" applyNumberFormat="1" applyFont="1" applyBorder="1" applyAlignment="1"/>
    <xf numFmtId="235" fontId="26" fillId="0" borderId="0" xfId="0" applyNumberFormat="1" applyFont="1" applyAlignment="1"/>
    <xf numFmtId="235" fontId="26" fillId="0" borderId="0" xfId="0" applyNumberFormat="1" applyFont="1" applyBorder="1" applyAlignment="1"/>
    <xf numFmtId="178" fontId="23" fillId="0" borderId="61" xfId="0" applyNumberFormat="1" applyFont="1" applyBorder="1" applyAlignment="1">
      <alignment horizontal="right"/>
    </xf>
    <xf numFmtId="178" fontId="23" fillId="0" borderId="35" xfId="0" applyNumberFormat="1" applyFont="1" applyBorder="1" applyAlignment="1">
      <alignment horizontal="right"/>
    </xf>
    <xf numFmtId="235" fontId="26" fillId="0" borderId="0" xfId="0" applyNumberFormat="1" applyFont="1" applyAlignment="1">
      <alignment horizontal="left"/>
    </xf>
    <xf numFmtId="235" fontId="26" fillId="0" borderId="0" xfId="0" applyNumberFormat="1" applyFont="1" applyBorder="1"/>
    <xf numFmtId="235" fontId="26" fillId="0" borderId="28" xfId="0" applyNumberFormat="1" applyFont="1" applyBorder="1"/>
    <xf numFmtId="178" fontId="26" fillId="0" borderId="0" xfId="1" applyNumberFormat="1" applyFont="1" applyAlignment="1">
      <alignment horizontal="left"/>
    </xf>
    <xf numFmtId="178" fontId="23" fillId="0" borderId="76" xfId="0" applyNumberFormat="1" applyFont="1" applyBorder="1" applyAlignment="1">
      <alignment horizontal="right"/>
    </xf>
    <xf numFmtId="235" fontId="116" fillId="0" borderId="0" xfId="55257" applyFont="1">
      <alignment vertical="center"/>
    </xf>
    <xf numFmtId="178" fontId="114" fillId="0" borderId="0" xfId="55190" applyNumberFormat="1" applyFont="1">
      <alignment vertical="center"/>
    </xf>
    <xf numFmtId="235" fontId="114" fillId="0" borderId="0" xfId="55257" applyFont="1">
      <alignment vertical="center"/>
    </xf>
    <xf numFmtId="178" fontId="114" fillId="0" borderId="0" xfId="1" applyNumberFormat="1" applyFont="1" applyAlignment="1">
      <alignment vertical="center"/>
    </xf>
    <xf numFmtId="235" fontId="114" fillId="0" borderId="0" xfId="55257" applyFont="1" applyFill="1">
      <alignment vertical="center"/>
    </xf>
    <xf numFmtId="235" fontId="114" fillId="0" borderId="0" xfId="55257" applyFont="1" applyAlignment="1">
      <alignment horizontal="right" vertical="center"/>
    </xf>
    <xf numFmtId="178" fontId="114" fillId="0" borderId="0" xfId="55190" applyNumberFormat="1" applyFont="1" applyAlignment="1">
      <alignment horizontal="right" vertical="center"/>
    </xf>
    <xf numFmtId="9" fontId="114" fillId="0" borderId="0" xfId="54712" applyFont="1" applyAlignment="1">
      <alignment horizontal="right" vertical="center"/>
    </xf>
    <xf numFmtId="178" fontId="114" fillId="0" borderId="0" xfId="1" applyNumberFormat="1" applyFont="1" applyAlignment="1">
      <alignment horizontal="right" vertical="center"/>
    </xf>
    <xf numFmtId="235" fontId="114" fillId="0" borderId="0" xfId="55257" applyFont="1" applyFill="1" applyAlignment="1">
      <alignment horizontal="right" vertical="center"/>
    </xf>
    <xf numFmtId="235" fontId="6" fillId="0" borderId="0" xfId="55257" applyFont="1">
      <alignment vertical="center"/>
    </xf>
    <xf numFmtId="178" fontId="36" fillId="0" borderId="0" xfId="55190" applyNumberFormat="1" applyFont="1" applyFill="1">
      <alignment vertical="center"/>
    </xf>
    <xf numFmtId="178" fontId="114" fillId="0" borderId="0" xfId="55190" applyNumberFormat="1" applyFont="1" applyFill="1">
      <alignment vertical="center"/>
    </xf>
    <xf numFmtId="178" fontId="114" fillId="42" borderId="0" xfId="55190" applyNumberFormat="1" applyFont="1" applyFill="1">
      <alignment vertical="center"/>
    </xf>
    <xf numFmtId="178" fontId="114" fillId="50" borderId="0" xfId="55190" applyNumberFormat="1" applyFont="1" applyFill="1" applyAlignment="1">
      <alignment horizontal="right" vertical="center"/>
    </xf>
    <xf numFmtId="178" fontId="114" fillId="0" borderId="0" xfId="55257" applyNumberFormat="1" applyFont="1" applyAlignment="1">
      <alignment horizontal="right" vertical="center"/>
    </xf>
    <xf numFmtId="230" fontId="114" fillId="0" borderId="0" xfId="1" applyNumberFormat="1" applyFont="1" applyFill="1" applyAlignment="1">
      <alignment horizontal="right" vertical="center"/>
    </xf>
    <xf numFmtId="235" fontId="6" fillId="0" borderId="0" xfId="55257" quotePrefix="1" applyFont="1">
      <alignment vertical="center"/>
    </xf>
    <xf numFmtId="178" fontId="114" fillId="50" borderId="0" xfId="55257" applyNumberFormat="1" applyFont="1" applyFill="1">
      <alignment vertical="center"/>
    </xf>
    <xf numFmtId="178" fontId="114" fillId="0" borderId="0" xfId="55257" applyNumberFormat="1" applyFont="1">
      <alignment vertical="center"/>
    </xf>
    <xf numFmtId="9" fontId="114" fillId="0" borderId="0" xfId="55257" applyNumberFormat="1" applyFont="1">
      <alignment vertical="center"/>
    </xf>
    <xf numFmtId="235" fontId="114" fillId="50" borderId="0" xfId="55257" applyFont="1" applyFill="1">
      <alignment vertical="center"/>
    </xf>
    <xf numFmtId="230" fontId="114" fillId="0" borderId="0" xfId="55257" applyNumberFormat="1" applyFont="1">
      <alignment vertical="center"/>
    </xf>
    <xf numFmtId="235" fontId="6" fillId="0" borderId="0" xfId="55257" quotePrefix="1" applyFont="1" applyFill="1">
      <alignment vertical="center"/>
    </xf>
    <xf numFmtId="235" fontId="6" fillId="0" borderId="0" xfId="55257" applyFont="1" applyFill="1">
      <alignment vertical="center"/>
    </xf>
    <xf numFmtId="235" fontId="114" fillId="0" borderId="76" xfId="55257" applyFont="1" applyBorder="1">
      <alignment vertical="center"/>
    </xf>
    <xf numFmtId="178" fontId="114" fillId="0" borderId="76" xfId="55190" applyNumberFormat="1" applyFont="1" applyBorder="1">
      <alignment vertical="center"/>
    </xf>
    <xf numFmtId="235" fontId="167" fillId="0" borderId="0" xfId="55257" applyFont="1">
      <alignment vertical="center"/>
    </xf>
    <xf numFmtId="178" fontId="167" fillId="0" borderId="0" xfId="55190" applyNumberFormat="1" applyFont="1">
      <alignment vertical="center"/>
    </xf>
    <xf numFmtId="9" fontId="167" fillId="0" borderId="0" xfId="54712" applyFont="1">
      <alignment vertical="center"/>
    </xf>
    <xf numFmtId="178" fontId="167" fillId="0" borderId="0" xfId="1" applyNumberFormat="1" applyFont="1" applyAlignment="1">
      <alignment vertical="center"/>
    </xf>
    <xf numFmtId="235" fontId="167" fillId="0" borderId="0" xfId="55257" applyFont="1" applyFill="1">
      <alignment vertical="center"/>
    </xf>
    <xf numFmtId="178" fontId="135" fillId="44" borderId="50" xfId="1" applyNumberFormat="1" applyFont="1" applyFill="1" applyBorder="1" applyAlignment="1" applyProtection="1">
      <alignment horizontal="right"/>
    </xf>
    <xf numFmtId="178" fontId="26" fillId="51" borderId="0" xfId="1" applyNumberFormat="1" applyFont="1" applyFill="1" applyAlignment="1" applyProtection="1">
      <alignment vertical="center"/>
      <protection locked="0"/>
    </xf>
    <xf numFmtId="178" fontId="26" fillId="51" borderId="0" xfId="1" applyNumberFormat="1" applyFont="1" applyFill="1" applyAlignment="1" applyProtection="1">
      <alignment horizontal="center" vertical="center"/>
      <protection locked="0"/>
    </xf>
    <xf numFmtId="235" fontId="28" fillId="0" borderId="0" xfId="3307" applyFont="1" applyFill="1" applyBorder="1" applyAlignment="1">
      <alignment horizontal="left" vertical="center" indent="2"/>
    </xf>
    <xf numFmtId="235" fontId="26" fillId="0" borderId="0" xfId="3307" applyFont="1" applyFill="1" applyBorder="1" applyAlignment="1">
      <alignment horizontal="left" vertical="center" wrapText="1" indent="1"/>
    </xf>
    <xf numFmtId="38" fontId="30" fillId="0" borderId="0" xfId="47124" applyNumberFormat="1" applyFont="1" applyFill="1" applyBorder="1" applyAlignment="1" applyProtection="1">
      <alignment horizontal="left" vertical="center" indent="1"/>
    </xf>
    <xf numFmtId="178" fontId="23" fillId="0" borderId="1" xfId="1" applyNumberFormat="1" applyFont="1" applyFill="1" applyBorder="1" applyAlignment="1" applyProtection="1">
      <alignment horizontal="center"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178" fontId="26" fillId="36" borderId="60" xfId="1" applyNumberFormat="1" applyFont="1" applyFill="1" applyBorder="1" applyAlignment="1" applyProtection="1">
      <alignment vertical="center"/>
      <protection locked="0"/>
    </xf>
    <xf numFmtId="235" fontId="26" fillId="0" borderId="0" xfId="0" applyNumberFormat="1" applyFont="1" applyFill="1" applyAlignment="1" applyProtection="1">
      <alignment horizontal="left" vertical="center"/>
      <protection locked="0"/>
    </xf>
    <xf numFmtId="178" fontId="26" fillId="0" borderId="0" xfId="1" applyNumberFormat="1" applyFont="1" applyFill="1" applyAlignment="1" applyProtection="1">
      <alignment horizontal="right" vertical="center"/>
      <protection locked="0"/>
    </xf>
    <xf numFmtId="178" fontId="107" fillId="0" borderId="0" xfId="1" applyNumberFormat="1" applyFont="1" applyFill="1" applyAlignment="1" applyProtection="1">
      <alignment vertical="center"/>
      <protection locked="0"/>
    </xf>
    <xf numFmtId="235" fontId="28" fillId="0" borderId="0" xfId="2" applyNumberFormat="1" applyFont="1" applyFill="1" applyBorder="1" applyAlignment="1">
      <alignment horizontal="left" vertical="center" indent="1"/>
    </xf>
    <xf numFmtId="235" fontId="32" fillId="36" borderId="0" xfId="0" applyNumberFormat="1" applyFont="1" applyFill="1" applyBorder="1" applyAlignment="1" applyProtection="1">
      <alignment vertical="center"/>
      <protection locked="0"/>
    </xf>
    <xf numFmtId="235" fontId="34" fillId="36" borderId="0" xfId="0" applyNumberFormat="1" applyFont="1" applyFill="1" applyBorder="1" applyAlignment="1" applyProtection="1">
      <alignment vertical="center"/>
      <protection locked="0"/>
    </xf>
    <xf numFmtId="235" fontId="154" fillId="36" borderId="0" xfId="0" applyNumberFormat="1" applyFont="1" applyFill="1" applyBorder="1" applyAlignment="1" applyProtection="1">
      <alignment vertical="center"/>
      <protection locked="0"/>
    </xf>
    <xf numFmtId="235" fontId="36" fillId="36" borderId="0" xfId="0" applyNumberFormat="1" applyFont="1" applyFill="1" applyBorder="1" applyAlignment="1" applyProtection="1">
      <alignment vertical="center"/>
      <protection locked="0"/>
    </xf>
    <xf numFmtId="178" fontId="26" fillId="0" borderId="60" xfId="1" applyNumberFormat="1" applyFont="1" applyFill="1" applyBorder="1" applyAlignment="1" applyProtection="1">
      <alignment vertical="center"/>
      <protection locked="0"/>
    </xf>
    <xf numFmtId="178" fontId="23" fillId="36" borderId="0" xfId="1" applyNumberFormat="1" applyFont="1" applyFill="1" applyBorder="1" applyAlignment="1" applyProtection="1">
      <alignment horizontal="center" vertical="center"/>
      <protection locked="0"/>
    </xf>
    <xf numFmtId="178" fontId="26" fillId="40" borderId="0" xfId="1" applyNumberFormat="1" applyFont="1" applyFill="1" applyAlignment="1" applyProtection="1">
      <alignment vertical="center"/>
      <protection locked="0"/>
    </xf>
    <xf numFmtId="43" fontId="32" fillId="36" borderId="0" xfId="1" applyFont="1" applyFill="1" applyAlignment="1" applyProtection="1">
      <alignment vertical="center"/>
      <protection locked="0"/>
    </xf>
    <xf numFmtId="179" fontId="28" fillId="0" borderId="0" xfId="3293" applyNumberFormat="1" applyFont="1" applyFill="1" applyAlignment="1" applyProtection="1">
      <protection locked="0"/>
    </xf>
    <xf numFmtId="178" fontId="23" fillId="36" borderId="60" xfId="54684" applyNumberFormat="1" applyFont="1" applyFill="1" applyBorder="1" applyAlignment="1" applyProtection="1">
      <alignment vertical="center"/>
      <protection locked="0"/>
    </xf>
    <xf numFmtId="178" fontId="114" fillId="0" borderId="0" xfId="54800" applyNumberFormat="1" applyFont="1" applyFill="1" applyBorder="1" applyAlignment="1">
      <alignment vertical="center"/>
    </xf>
    <xf numFmtId="178" fontId="26" fillId="0" borderId="0" xfId="1" applyNumberFormat="1" applyFont="1" applyFill="1" applyAlignment="1" applyProtection="1">
      <alignment horizontal="center" vertical="center"/>
      <protection locked="0"/>
    </xf>
    <xf numFmtId="178" fontId="51" fillId="36" borderId="0" xfId="1" applyNumberFormat="1" applyFont="1" applyFill="1" applyBorder="1" applyAlignment="1" applyProtection="1">
      <alignment vertical="center"/>
      <protection locked="0"/>
    </xf>
    <xf numFmtId="178" fontId="141" fillId="0" borderId="0" xfId="1" applyNumberFormat="1" applyFont="1" applyFill="1" applyBorder="1" applyProtection="1">
      <protection locked="0"/>
    </xf>
    <xf numFmtId="9" fontId="26" fillId="0" borderId="0" xfId="54712" applyFont="1" applyFill="1" applyBorder="1" applyAlignment="1" applyProtection="1">
      <alignment horizontal="right" vertical="center"/>
      <protection locked="0"/>
    </xf>
    <xf numFmtId="230" fontId="34" fillId="0" borderId="0" xfId="1" applyNumberFormat="1" applyFont="1" applyFill="1" applyAlignment="1" applyProtection="1">
      <alignment vertical="center"/>
      <protection locked="0"/>
    </xf>
    <xf numFmtId="178" fontId="26" fillId="0" borderId="0" xfId="1" applyNumberFormat="1" applyFont="1" applyFill="1" applyAlignment="1" applyProtection="1">
      <alignment horizontal="left" vertical="center"/>
      <protection locked="0"/>
    </xf>
    <xf numFmtId="178" fontId="23" fillId="0" borderId="0" xfId="1" applyNumberFormat="1" applyFont="1" applyBorder="1" applyAlignment="1">
      <alignment horizontal="right" vertical="center"/>
    </xf>
    <xf numFmtId="178" fontId="23" fillId="0" borderId="28" xfId="1" applyNumberFormat="1" applyFont="1" applyBorder="1" applyAlignment="1">
      <alignment horizontal="right" vertical="center"/>
    </xf>
    <xf numFmtId="178" fontId="23" fillId="36" borderId="0" xfId="1" applyNumberFormat="1" applyFont="1" applyFill="1" applyBorder="1" applyAlignment="1" applyProtection="1">
      <alignment horizontal="right" vertical="top" wrapText="1"/>
      <protection locked="0"/>
    </xf>
    <xf numFmtId="178" fontId="26" fillId="0" borderId="1" xfId="1" applyNumberFormat="1" applyFont="1" applyBorder="1"/>
    <xf numFmtId="178" fontId="26" fillId="0" borderId="28" xfId="1" applyNumberFormat="1" applyFont="1" applyBorder="1"/>
    <xf numFmtId="178" fontId="36" fillId="0" borderId="3" xfId="1" applyNumberFormat="1" applyFont="1" applyFill="1" applyBorder="1" applyAlignment="1" applyProtection="1">
      <alignment vertical="center" wrapText="1"/>
      <protection locked="0"/>
    </xf>
    <xf numFmtId="178" fontId="133" fillId="0" borderId="1" xfId="1" applyNumberFormat="1" applyFont="1" applyFill="1" applyBorder="1" applyAlignment="1" applyProtection="1">
      <alignment vertical="center" wrapText="1"/>
      <protection locked="0"/>
    </xf>
    <xf numFmtId="178" fontId="133" fillId="0" borderId="0" xfId="1" applyNumberFormat="1" applyFont="1" applyFill="1" applyBorder="1" applyAlignment="1" applyProtection="1">
      <alignment vertical="center" wrapText="1"/>
      <protection locked="0"/>
    </xf>
    <xf numFmtId="178" fontId="36" fillId="0" borderId="0" xfId="1" applyNumberFormat="1" applyFont="1" applyFill="1" applyBorder="1" applyAlignment="1" applyProtection="1">
      <alignment vertical="center" wrapText="1"/>
      <protection locked="0"/>
    </xf>
    <xf numFmtId="178" fontId="114" fillId="0" borderId="28" xfId="1" applyNumberFormat="1" applyFont="1" applyFill="1" applyBorder="1" applyAlignment="1" applyProtection="1">
      <alignment vertical="center"/>
      <protection locked="0"/>
    </xf>
    <xf numFmtId="178" fontId="23" fillId="0" borderId="28" xfId="1" applyNumberFormat="1" applyFont="1" applyFill="1" applyBorder="1" applyAlignment="1" applyProtection="1">
      <alignment horizontal="center" vertical="center"/>
      <protection locked="0"/>
    </xf>
    <xf numFmtId="178" fontId="26" fillId="0" borderId="0" xfId="54712" applyNumberFormat="1" applyFont="1" applyFill="1" applyAlignment="1" applyProtection="1">
      <alignment vertical="center"/>
      <protection locked="0"/>
    </xf>
    <xf numFmtId="178" fontId="23" fillId="36" borderId="24" xfId="1" applyNumberFormat="1" applyFont="1" applyFill="1" applyBorder="1" applyAlignment="1" applyProtection="1">
      <alignment horizontal="right" vertical="center"/>
      <protection locked="0"/>
    </xf>
    <xf numFmtId="178" fontId="23" fillId="36" borderId="24" xfId="1" applyNumberFormat="1" applyFont="1" applyFill="1" applyBorder="1" applyAlignment="1" applyProtection="1">
      <alignment horizontal="center" vertical="center"/>
      <protection locked="0"/>
    </xf>
    <xf numFmtId="178" fontId="26" fillId="36" borderId="24" xfId="1" applyNumberFormat="1" applyFont="1" applyFill="1" applyBorder="1" applyAlignment="1" applyProtection="1">
      <alignment vertical="center"/>
      <protection locked="0"/>
    </xf>
    <xf numFmtId="178" fontId="32" fillId="36" borderId="24" xfId="1" applyNumberFormat="1" applyFont="1" applyFill="1" applyBorder="1" applyAlignment="1" applyProtection="1">
      <alignment vertical="center"/>
      <protection locked="0"/>
    </xf>
    <xf numFmtId="178" fontId="23" fillId="36" borderId="25" xfId="1" applyNumberFormat="1" applyFont="1" applyFill="1" applyBorder="1" applyAlignment="1" applyProtection="1">
      <alignment horizontal="center" vertical="center"/>
      <protection locked="0"/>
    </xf>
    <xf numFmtId="178" fontId="34" fillId="36" borderId="24" xfId="1" applyNumberFormat="1" applyFont="1" applyFill="1" applyBorder="1" applyAlignment="1" applyProtection="1">
      <alignment vertical="center"/>
      <protection locked="0"/>
    </xf>
    <xf numFmtId="178" fontId="23" fillId="36" borderId="62" xfId="1" applyNumberFormat="1" applyFont="1" applyFill="1" applyBorder="1" applyAlignment="1" applyProtection="1">
      <alignment vertical="center"/>
      <protection locked="0"/>
    </xf>
    <xf numFmtId="178" fontId="154" fillId="36" borderId="24" xfId="1" applyNumberFormat="1" applyFont="1" applyFill="1" applyBorder="1" applyAlignment="1" applyProtection="1">
      <alignment vertical="center"/>
      <protection locked="0"/>
    </xf>
    <xf numFmtId="178" fontId="36" fillId="36" borderId="25" xfId="1" applyNumberFormat="1" applyFont="1" applyFill="1" applyBorder="1" applyAlignment="1" applyProtection="1">
      <alignment vertical="center"/>
      <protection locked="0"/>
    </xf>
    <xf numFmtId="178" fontId="26" fillId="36" borderId="25" xfId="1" applyNumberFormat="1" applyFont="1" applyFill="1" applyBorder="1" applyAlignment="1" applyProtection="1">
      <alignment vertical="center"/>
      <protection locked="0"/>
    </xf>
    <xf numFmtId="3" fontId="23" fillId="36" borderId="27" xfId="0" applyNumberFormat="1" applyFont="1" applyFill="1" applyBorder="1" applyAlignment="1" applyProtection="1">
      <alignment vertical="center"/>
      <protection locked="0"/>
    </xf>
    <xf numFmtId="178" fontId="23" fillId="0" borderId="28" xfId="1" applyNumberFormat="1" applyFont="1" applyFill="1" applyBorder="1" applyAlignment="1" applyProtection="1">
      <alignment horizontal="right"/>
      <protection locked="0"/>
    </xf>
    <xf numFmtId="178" fontId="32" fillId="0" borderId="28" xfId="1" applyNumberFormat="1" applyFont="1" applyFill="1" applyBorder="1" applyAlignment="1" applyProtection="1">
      <alignment vertical="center"/>
      <protection locked="0"/>
    </xf>
    <xf numFmtId="178" fontId="23" fillId="0" borderId="31" xfId="1" applyNumberFormat="1" applyFont="1" applyFill="1" applyBorder="1" applyAlignment="1" applyProtection="1">
      <alignment horizontal="center" vertical="center"/>
      <protection locked="0"/>
    </xf>
    <xf numFmtId="235" fontId="34" fillId="0" borderId="28" xfId="0" applyNumberFormat="1" applyFont="1" applyFill="1" applyBorder="1" applyAlignment="1" applyProtection="1">
      <alignment vertical="center"/>
      <protection locked="0"/>
    </xf>
    <xf numFmtId="178" fontId="23" fillId="0" borderId="24" xfId="1" applyNumberFormat="1" applyFont="1" applyFill="1" applyBorder="1" applyAlignment="1" applyProtection="1">
      <alignment horizontal="center" vertical="center"/>
      <protection locked="0"/>
    </xf>
    <xf numFmtId="178" fontId="23" fillId="0" borderId="25" xfId="1" applyNumberFormat="1" applyFont="1" applyFill="1" applyBorder="1" applyAlignment="1" applyProtection="1">
      <alignment horizontal="center" vertical="center"/>
      <protection locked="0"/>
    </xf>
    <xf numFmtId="178" fontId="34" fillId="0" borderId="24" xfId="1" applyNumberFormat="1" applyFont="1" applyFill="1" applyBorder="1" applyAlignment="1" applyProtection="1">
      <alignment vertical="center"/>
      <protection locked="0"/>
    </xf>
    <xf numFmtId="178" fontId="23" fillId="0" borderId="62" xfId="1" applyNumberFormat="1" applyFont="1" applyFill="1" applyBorder="1" applyAlignment="1" applyProtection="1">
      <alignment vertical="center"/>
      <protection locked="0"/>
    </xf>
    <xf numFmtId="178" fontId="32" fillId="0" borderId="24" xfId="1" applyNumberFormat="1" applyFont="1" applyFill="1" applyBorder="1" applyAlignment="1" applyProtection="1">
      <alignment vertical="center"/>
      <protection locked="0"/>
    </xf>
    <xf numFmtId="178" fontId="36" fillId="0" borderId="25" xfId="1" applyNumberFormat="1" applyFont="1" applyFill="1" applyBorder="1" applyAlignment="1" applyProtection="1">
      <alignment vertical="center"/>
      <protection locked="0"/>
    </xf>
    <xf numFmtId="178" fontId="23" fillId="0" borderId="28" xfId="1" applyNumberFormat="1" applyFont="1" applyFill="1" applyBorder="1" applyAlignment="1" applyProtection="1">
      <alignment vertical="center" wrapText="1"/>
      <protection locked="0"/>
    </xf>
    <xf numFmtId="235" fontId="28" fillId="0" borderId="0" xfId="3307" applyFont="1" applyFill="1" applyBorder="1" applyAlignment="1">
      <alignment horizontal="left" vertical="center" wrapText="1" indent="1"/>
    </xf>
    <xf numFmtId="235" fontId="23" fillId="36" borderId="0" xfId="1" applyNumberFormat="1" applyFont="1" applyFill="1" applyAlignment="1">
      <alignment horizontal="left" vertical="center"/>
    </xf>
    <xf numFmtId="178" fontId="26" fillId="36" borderId="0" xfId="1" applyNumberFormat="1" applyFont="1" applyFill="1"/>
    <xf numFmtId="14" fontId="26" fillId="36" borderId="0" xfId="1" applyNumberFormat="1" applyFont="1" applyFill="1" applyAlignment="1">
      <alignment horizontal="right"/>
    </xf>
    <xf numFmtId="235" fontId="26" fillId="36" borderId="0" xfId="0" applyFont="1" applyFill="1"/>
    <xf numFmtId="235" fontId="23" fillId="36" borderId="0" xfId="54766" applyFont="1" applyFill="1" applyBorder="1" applyAlignment="1" applyProtection="1">
      <alignment horizontal="left" vertical="center"/>
      <protection locked="0"/>
    </xf>
    <xf numFmtId="235" fontId="26" fillId="36" borderId="0" xfId="0" applyFont="1" applyFill="1" applyAlignment="1">
      <alignment horizontal="left"/>
    </xf>
    <xf numFmtId="14" fontId="23" fillId="36" borderId="0" xfId="1" applyNumberFormat="1" applyFont="1" applyFill="1" applyAlignment="1">
      <alignment horizontal="left"/>
    </xf>
    <xf numFmtId="178" fontId="23" fillId="36" borderId="29" xfId="1" applyNumberFormat="1" applyFont="1" applyFill="1" applyBorder="1"/>
    <xf numFmtId="178" fontId="23" fillId="36" borderId="29" xfId="1" applyNumberFormat="1" applyFont="1" applyFill="1" applyBorder="1" applyAlignment="1" applyProtection="1">
      <alignment vertical="center"/>
      <protection locked="0"/>
    </xf>
    <xf numFmtId="43" fontId="23" fillId="36" borderId="0" xfId="1" applyFont="1" applyFill="1" applyAlignment="1">
      <alignment horizontal="right"/>
    </xf>
    <xf numFmtId="43" fontId="23" fillId="36" borderId="3" xfId="1" applyFont="1" applyFill="1" applyBorder="1" applyAlignment="1"/>
    <xf numFmtId="43" fontId="23" fillId="36" borderId="25" xfId="1" applyFont="1" applyFill="1" applyBorder="1" applyAlignment="1">
      <alignment horizontal="right"/>
    </xf>
    <xf numFmtId="178" fontId="23" fillId="36" borderId="3" xfId="1" applyNumberFormat="1" applyFont="1" applyFill="1" applyBorder="1" applyAlignment="1" applyProtection="1">
      <alignment horizontal="right" vertical="top" wrapText="1"/>
      <protection locked="0"/>
    </xf>
    <xf numFmtId="43" fontId="23" fillId="36" borderId="3" xfId="1" applyFont="1" applyFill="1" applyBorder="1" applyAlignment="1" applyProtection="1">
      <alignment horizontal="right" vertical="top" wrapText="1"/>
      <protection locked="0"/>
    </xf>
    <xf numFmtId="43" fontId="23" fillId="36" borderId="3" xfId="1" applyFont="1" applyFill="1" applyBorder="1" applyAlignment="1" applyProtection="1">
      <alignment horizontal="right" vertical="center"/>
      <protection locked="0"/>
    </xf>
    <xf numFmtId="43" fontId="23" fillId="36" borderId="25" xfId="1" applyFont="1" applyFill="1" applyBorder="1" applyAlignment="1">
      <alignment horizontal="center"/>
    </xf>
    <xf numFmtId="43" fontId="23" fillId="36" borderId="31" xfId="1" applyFont="1" applyFill="1" applyBorder="1" applyAlignment="1" applyProtection="1">
      <alignment horizontal="right" vertical="center"/>
      <protection locked="0"/>
    </xf>
    <xf numFmtId="235" fontId="23" fillId="36" borderId="0" xfId="0" applyFont="1" applyFill="1" applyAlignment="1">
      <alignment horizontal="left"/>
    </xf>
    <xf numFmtId="235" fontId="23" fillId="36" borderId="0" xfId="0" applyFont="1" applyFill="1"/>
    <xf numFmtId="14" fontId="23" fillId="36" borderId="0" xfId="1" applyNumberFormat="1" applyFont="1" applyFill="1" applyBorder="1" applyAlignment="1">
      <alignment horizontal="right"/>
    </xf>
    <xf numFmtId="178" fontId="23" fillId="36" borderId="24" xfId="3" applyNumberFormat="1" applyFont="1" applyFill="1" applyBorder="1" applyAlignment="1">
      <alignment horizontal="right"/>
    </xf>
    <xf numFmtId="178" fontId="23" fillId="36" borderId="24" xfId="1" applyNumberFormat="1" applyFont="1" applyFill="1" applyBorder="1" applyAlignment="1">
      <alignment horizontal="right"/>
    </xf>
    <xf numFmtId="43" fontId="26" fillId="36" borderId="0" xfId="49953" applyFont="1" applyFill="1" applyAlignment="1">
      <alignment horizontal="left" indent="1"/>
    </xf>
    <xf numFmtId="235" fontId="26" fillId="36" borderId="0" xfId="49610" applyFont="1" applyFill="1"/>
    <xf numFmtId="43" fontId="26" fillId="36" borderId="24" xfId="3" applyFont="1" applyFill="1" applyBorder="1"/>
    <xf numFmtId="178" fontId="26" fillId="36" borderId="0" xfId="1" applyNumberFormat="1" applyFont="1" applyFill="1" applyBorder="1"/>
    <xf numFmtId="178" fontId="26" fillId="36" borderId="24" xfId="1" applyNumberFormat="1" applyFont="1" applyFill="1" applyBorder="1"/>
    <xf numFmtId="178" fontId="26" fillId="36" borderId="24" xfId="3" applyNumberFormat="1" applyFont="1" applyFill="1" applyBorder="1"/>
    <xf numFmtId="178" fontId="26" fillId="36" borderId="28" xfId="1" applyNumberFormat="1" applyFont="1" applyFill="1" applyBorder="1"/>
    <xf numFmtId="43" fontId="23" fillId="36" borderId="0" xfId="1" applyFont="1" applyFill="1" applyBorder="1" applyAlignment="1">
      <alignment horizontal="left"/>
    </xf>
    <xf numFmtId="14" fontId="23" fillId="36" borderId="5" xfId="3" applyNumberFormat="1" applyFont="1" applyFill="1" applyBorder="1" applyAlignment="1">
      <alignment horizontal="right"/>
    </xf>
    <xf numFmtId="178" fontId="23" fillId="36" borderId="5" xfId="1" applyNumberFormat="1" applyFont="1" applyFill="1" applyBorder="1"/>
    <xf numFmtId="178" fontId="23" fillId="36" borderId="60" xfId="1" applyNumberFormat="1" applyFont="1" applyFill="1" applyBorder="1"/>
    <xf numFmtId="178" fontId="23" fillId="36" borderId="62" xfId="3" applyNumberFormat="1" applyFont="1" applyFill="1" applyBorder="1"/>
    <xf numFmtId="178" fontId="23" fillId="36" borderId="33" xfId="1" applyNumberFormat="1" applyFont="1" applyFill="1" applyBorder="1"/>
    <xf numFmtId="235" fontId="23" fillId="36" borderId="0" xfId="49610" applyFont="1" applyFill="1" applyBorder="1"/>
    <xf numFmtId="235" fontId="26" fillId="36" borderId="0" xfId="49610" applyFont="1" applyFill="1" applyBorder="1"/>
    <xf numFmtId="43" fontId="26" fillId="36" borderId="0" xfId="3" applyFont="1" applyFill="1" applyBorder="1" applyAlignment="1">
      <alignment horizontal="left"/>
    </xf>
    <xf numFmtId="14" fontId="26" fillId="36" borderId="0" xfId="3" applyNumberFormat="1" applyFont="1" applyFill="1" applyBorder="1" applyAlignment="1">
      <alignment horizontal="right"/>
    </xf>
    <xf numFmtId="178" fontId="26" fillId="36" borderId="0" xfId="3" applyNumberFormat="1" applyFont="1" applyFill="1" applyBorder="1"/>
    <xf numFmtId="43" fontId="26" fillId="36" borderId="0" xfId="49953" applyFont="1" applyFill="1" applyAlignment="1">
      <alignment horizontal="left"/>
    </xf>
    <xf numFmtId="43" fontId="26" fillId="36" borderId="0" xfId="49953" applyFont="1" applyFill="1" applyAlignment="1">
      <alignment horizontal="left" indent="2"/>
    </xf>
    <xf numFmtId="14" fontId="26" fillId="36" borderId="0" xfId="49953" applyNumberFormat="1" applyFont="1" applyFill="1" applyAlignment="1">
      <alignment horizontal="right"/>
    </xf>
    <xf numFmtId="43" fontId="28" fillId="36" borderId="0" xfId="49953" applyFont="1" applyFill="1" applyAlignment="1">
      <alignment horizontal="left" indent="2"/>
    </xf>
    <xf numFmtId="43" fontId="23" fillId="36" borderId="0" xfId="49953" applyFont="1" applyFill="1" applyAlignment="1"/>
    <xf numFmtId="43" fontId="23" fillId="36" borderId="0" xfId="49953" applyFont="1" applyFill="1" applyAlignment="1">
      <alignment horizontal="left" indent="1"/>
    </xf>
    <xf numFmtId="43" fontId="30" fillId="36" borderId="0" xfId="49953" applyFont="1" applyFill="1" applyAlignment="1"/>
    <xf numFmtId="178" fontId="23" fillId="36" borderId="26" xfId="1" applyNumberFormat="1" applyFont="1" applyFill="1" applyBorder="1"/>
    <xf numFmtId="43" fontId="26" fillId="36" borderId="0" xfId="1" applyFont="1" applyFill="1" applyAlignment="1">
      <alignment horizontal="left" indent="2"/>
    </xf>
    <xf numFmtId="43" fontId="23" fillId="36" borderId="0" xfId="1" applyFont="1" applyFill="1" applyBorder="1" applyAlignment="1"/>
    <xf numFmtId="178" fontId="23" fillId="36" borderId="23" xfId="1" applyNumberFormat="1" applyFont="1" applyFill="1" applyBorder="1" applyAlignment="1">
      <alignment horizontal="right"/>
    </xf>
    <xf numFmtId="178" fontId="23" fillId="36" borderId="27" xfId="1" applyNumberFormat="1" applyFont="1" applyFill="1" applyBorder="1"/>
    <xf numFmtId="178" fontId="23" fillId="36" borderId="23" xfId="1" applyNumberFormat="1" applyFont="1" applyFill="1" applyBorder="1"/>
    <xf numFmtId="178" fontId="23" fillId="36" borderId="61" xfId="1" applyNumberFormat="1" applyFont="1" applyFill="1" applyBorder="1"/>
    <xf numFmtId="178" fontId="23" fillId="36" borderId="35" xfId="1" applyNumberFormat="1" applyFont="1" applyFill="1" applyBorder="1"/>
    <xf numFmtId="178" fontId="23" fillId="36" borderId="0" xfId="1" applyNumberFormat="1" applyFont="1" applyFill="1" applyBorder="1" applyAlignment="1">
      <alignment horizontal="right"/>
    </xf>
    <xf numFmtId="178" fontId="23" fillId="36" borderId="37" xfId="1" applyNumberFormat="1" applyFont="1" applyFill="1" applyBorder="1"/>
    <xf numFmtId="178" fontId="23" fillId="36" borderId="28" xfId="1" applyNumberFormat="1" applyFont="1" applyFill="1" applyBorder="1"/>
    <xf numFmtId="235" fontId="28" fillId="36" borderId="0" xfId="0" applyFont="1" applyFill="1" applyBorder="1" applyAlignment="1">
      <alignment horizontal="left"/>
    </xf>
    <xf numFmtId="178" fontId="26" fillId="36" borderId="17" xfId="1" applyNumberFormat="1" applyFont="1" applyFill="1" applyBorder="1"/>
    <xf numFmtId="235" fontId="28" fillId="36" borderId="0" xfId="0" quotePrefix="1" applyFont="1" applyFill="1" applyBorder="1" applyAlignment="1">
      <alignment horizontal="left"/>
    </xf>
    <xf numFmtId="43" fontId="23" fillId="36" borderId="0" xfId="1" applyFont="1" applyFill="1" applyAlignment="1">
      <alignment horizontal="left"/>
    </xf>
    <xf numFmtId="235" fontId="28" fillId="36" borderId="0" xfId="0" applyFont="1" applyFill="1"/>
    <xf numFmtId="43" fontId="28" fillId="36" borderId="0" xfId="49953" applyFont="1" applyFill="1" applyAlignment="1">
      <alignment horizontal="left" indent="1"/>
    </xf>
    <xf numFmtId="235" fontId="108" fillId="36" borderId="0" xfId="0" applyFont="1" applyFill="1" applyAlignment="1">
      <alignment horizontal="left"/>
    </xf>
    <xf numFmtId="14" fontId="108" fillId="36" borderId="0" xfId="1" applyNumberFormat="1" applyFont="1" applyFill="1" applyAlignment="1">
      <alignment horizontal="right"/>
    </xf>
    <xf numFmtId="178" fontId="108" fillId="36" borderId="0" xfId="1" applyNumberFormat="1" applyFont="1" applyFill="1"/>
    <xf numFmtId="43" fontId="108" fillId="36" borderId="0" xfId="1" applyNumberFormat="1" applyFont="1" applyFill="1"/>
    <xf numFmtId="235" fontId="108" fillId="36" borderId="0" xfId="0" applyFont="1" applyFill="1"/>
    <xf numFmtId="178" fontId="36" fillId="36" borderId="0" xfId="1" applyNumberFormat="1" applyFont="1" applyFill="1"/>
    <xf numFmtId="178" fontId="118" fillId="36" borderId="46" xfId="54808" applyNumberFormat="1" applyFont="1" applyFill="1" applyBorder="1" applyAlignment="1">
      <alignment horizontal="center" vertical="center"/>
    </xf>
    <xf numFmtId="41" fontId="118" fillId="37" borderId="52" xfId="1101" applyNumberFormat="1" applyFont="1" applyFill="1" applyBorder="1" applyAlignment="1">
      <alignment vertical="center"/>
    </xf>
    <xf numFmtId="41" fontId="118" fillId="37" borderId="12" xfId="1101" applyNumberFormat="1" applyFont="1" applyFill="1" applyBorder="1" applyAlignment="1">
      <alignment vertical="center"/>
    </xf>
    <xf numFmtId="178" fontId="118" fillId="37" borderId="50" xfId="1" applyNumberFormat="1" applyFont="1" applyFill="1" applyBorder="1" applyAlignment="1">
      <alignment vertical="center"/>
    </xf>
    <xf numFmtId="235" fontId="118" fillId="35" borderId="17" xfId="1101" applyNumberFormat="1" applyFont="1" applyFill="1" applyBorder="1" applyAlignment="1">
      <alignment horizontal="center" vertical="center"/>
    </xf>
    <xf numFmtId="41" fontId="118" fillId="42" borderId="17" xfId="1101" applyNumberFormat="1" applyFont="1" applyFill="1" applyBorder="1" applyAlignment="1">
      <alignment horizontal="center" vertical="center"/>
    </xf>
    <xf numFmtId="41" fontId="118" fillId="37" borderId="50" xfId="1101" applyNumberFormat="1" applyFont="1" applyFill="1" applyBorder="1" applyAlignment="1">
      <alignment horizontal="center" vertical="center"/>
    </xf>
    <xf numFmtId="41" fontId="118" fillId="37" borderId="17" xfId="1101" applyNumberFormat="1" applyFont="1" applyFill="1" applyBorder="1" applyAlignment="1">
      <alignment horizontal="center" vertical="center"/>
    </xf>
    <xf numFmtId="41" fontId="118" fillId="35" borderId="17" xfId="1101" applyNumberFormat="1" applyFont="1" applyFill="1" applyBorder="1" applyAlignment="1">
      <alignment horizontal="center" vertical="center" wrapText="1"/>
    </xf>
    <xf numFmtId="178" fontId="118" fillId="37" borderId="17" xfId="1" applyNumberFormat="1" applyFont="1" applyFill="1" applyBorder="1" applyAlignment="1">
      <alignment horizontal="center" vertical="center" wrapText="1"/>
    </xf>
    <xf numFmtId="235" fontId="118" fillId="37" borderId="17" xfId="1101" applyNumberFormat="1" applyFont="1" applyFill="1" applyBorder="1" applyAlignment="1">
      <alignment horizontal="center" vertical="center"/>
    </xf>
    <xf numFmtId="235" fontId="119" fillId="35" borderId="17" xfId="1101" applyNumberFormat="1" applyFont="1" applyFill="1" applyBorder="1" applyAlignment="1">
      <alignment vertical="center"/>
    </xf>
    <xf numFmtId="235" fontId="110" fillId="0" borderId="17" xfId="0" applyNumberFormat="1" applyFont="1" applyFill="1" applyBorder="1" applyAlignment="1" applyProtection="1">
      <alignment horizontal="right" vertical="center"/>
      <protection locked="0"/>
    </xf>
    <xf numFmtId="41" fontId="96" fillId="36" borderId="50" xfId="1101" applyNumberFormat="1" applyFont="1" applyFill="1" applyBorder="1" applyAlignment="1">
      <alignment horizontal="right" vertical="center"/>
    </xf>
    <xf numFmtId="41" fontId="96" fillId="0" borderId="17" xfId="1101" applyNumberFormat="1" applyFont="1" applyFill="1" applyBorder="1" applyAlignment="1">
      <alignment horizontal="right" vertical="center"/>
    </xf>
    <xf numFmtId="41" fontId="110" fillId="0" borderId="17" xfId="1101" applyNumberFormat="1" applyFont="1" applyFill="1" applyBorder="1" applyAlignment="1">
      <alignment horizontal="right" vertical="center"/>
    </xf>
    <xf numFmtId="228" fontId="110" fillId="0" borderId="50" xfId="1101" applyNumberFormat="1" applyFont="1" applyFill="1" applyBorder="1" applyAlignment="1">
      <alignment horizontal="right" vertical="center"/>
    </xf>
    <xf numFmtId="228" fontId="110" fillId="36" borderId="17" xfId="1101" applyNumberFormat="1" applyFont="1" applyFill="1" applyBorder="1" applyAlignment="1">
      <alignment horizontal="right" vertical="center"/>
    </xf>
    <xf numFmtId="235" fontId="119" fillId="35" borderId="17" xfId="1101" applyNumberFormat="1" applyFont="1" applyFill="1" applyBorder="1" applyAlignment="1">
      <alignment horizontal="left" vertical="center"/>
    </xf>
    <xf numFmtId="235" fontId="110" fillId="0" borderId="17" xfId="1101" applyNumberFormat="1" applyFont="1" applyFill="1" applyBorder="1" applyAlignment="1">
      <alignment horizontal="right" vertical="center"/>
    </xf>
    <xf numFmtId="235" fontId="118" fillId="35" borderId="10" xfId="1101" applyNumberFormat="1" applyFont="1" applyFill="1" applyBorder="1" applyAlignment="1">
      <alignment horizontal="left" vertical="center"/>
    </xf>
    <xf numFmtId="235" fontId="118" fillId="46" borderId="10" xfId="1101" applyNumberFormat="1" applyFont="1" applyFill="1" applyBorder="1" applyAlignment="1">
      <alignment horizontal="left" vertical="center"/>
    </xf>
    <xf numFmtId="235" fontId="96" fillId="46" borderId="17" xfId="1101" applyNumberFormat="1" applyFont="1" applyFill="1" applyBorder="1" applyAlignment="1">
      <alignment horizontal="right" vertical="center"/>
    </xf>
    <xf numFmtId="41" fontId="110" fillId="46" borderId="17" xfId="1101" applyNumberFormat="1" applyFont="1" applyFill="1" applyBorder="1" applyAlignment="1">
      <alignment horizontal="right" vertical="center"/>
    </xf>
    <xf numFmtId="41" fontId="110" fillId="36" borderId="17" xfId="1101" applyNumberFormat="1" applyFont="1" applyFill="1" applyBorder="1" applyAlignment="1">
      <alignment horizontal="right" vertical="center"/>
    </xf>
    <xf numFmtId="228" fontId="96" fillId="46" borderId="17" xfId="1101" applyNumberFormat="1" applyFont="1" applyFill="1" applyBorder="1" applyAlignment="1">
      <alignment horizontal="right" vertical="center"/>
    </xf>
    <xf numFmtId="41" fontId="120" fillId="0" borderId="17" xfId="1101" applyNumberFormat="1" applyFont="1" applyFill="1" applyBorder="1" applyAlignment="1">
      <alignment horizontal="right" vertical="center"/>
    </xf>
    <xf numFmtId="235" fontId="119" fillId="46" borderId="10" xfId="1101" applyNumberFormat="1" applyFont="1" applyFill="1" applyBorder="1" applyAlignment="1">
      <alignment horizontal="left" vertical="center"/>
    </xf>
    <xf numFmtId="235" fontId="110" fillId="46" borderId="17" xfId="1101" applyNumberFormat="1" applyFont="1" applyFill="1" applyBorder="1" applyAlignment="1">
      <alignment horizontal="right" vertical="center"/>
    </xf>
    <xf numFmtId="228" fontId="110" fillId="46" borderId="17" xfId="1101" applyNumberFormat="1" applyFont="1" applyFill="1" applyBorder="1" applyAlignment="1">
      <alignment horizontal="right" vertical="center"/>
    </xf>
    <xf numFmtId="235" fontId="119" fillId="35" borderId="10" xfId="1101" applyNumberFormat="1" applyFont="1" applyFill="1" applyBorder="1" applyAlignment="1">
      <alignment vertical="center"/>
    </xf>
    <xf numFmtId="235" fontId="110" fillId="45" borderId="17" xfId="0" applyNumberFormat="1" applyFont="1" applyFill="1" applyBorder="1" applyAlignment="1" applyProtection="1">
      <alignment horizontal="right" vertical="center"/>
      <protection locked="0"/>
    </xf>
    <xf numFmtId="235" fontId="96" fillId="46" borderId="17" xfId="0" applyNumberFormat="1" applyFont="1" applyFill="1" applyBorder="1" applyAlignment="1" applyProtection="1">
      <alignment horizontal="right" vertical="center"/>
      <protection locked="0"/>
    </xf>
    <xf numFmtId="235" fontId="110" fillId="36" borderId="17" xfId="0" applyNumberFormat="1" applyFont="1" applyFill="1" applyBorder="1" applyAlignment="1" applyProtection="1">
      <alignment horizontal="right" vertical="center"/>
      <protection locked="0"/>
    </xf>
    <xf numFmtId="228" fontId="110" fillId="36" borderId="50" xfId="1101" applyNumberFormat="1" applyFont="1" applyFill="1" applyBorder="1" applyAlignment="1">
      <alignment horizontal="right" vertical="center"/>
    </xf>
    <xf numFmtId="228" fontId="110" fillId="0" borderId="17" xfId="1101" applyNumberFormat="1" applyFont="1" applyFill="1" applyBorder="1" applyAlignment="1">
      <alignment horizontal="right" vertical="center"/>
    </xf>
    <xf numFmtId="41" fontId="96" fillId="36" borderId="17" xfId="1101" applyNumberFormat="1" applyFont="1" applyFill="1" applyBorder="1" applyAlignment="1">
      <alignment horizontal="right" vertical="center"/>
    </xf>
    <xf numFmtId="235" fontId="123" fillId="47" borderId="17" xfId="1101" applyNumberFormat="1" applyFont="1" applyFill="1" applyBorder="1" applyAlignment="1">
      <alignment horizontal="left" vertical="center"/>
    </xf>
    <xf numFmtId="235" fontId="123" fillId="47" borderId="17" xfId="1101" applyNumberFormat="1" applyFont="1" applyFill="1" applyBorder="1" applyAlignment="1">
      <alignment horizontal="right" vertical="center"/>
    </xf>
    <xf numFmtId="178" fontId="123" fillId="47" borderId="17" xfId="1101" applyNumberFormat="1" applyFont="1" applyFill="1" applyBorder="1" applyAlignment="1">
      <alignment horizontal="right" vertical="center"/>
    </xf>
    <xf numFmtId="41" fontId="123" fillId="47" borderId="17" xfId="1101" applyNumberFormat="1" applyFont="1" applyFill="1" applyBorder="1" applyAlignment="1">
      <alignment horizontal="right" vertical="center"/>
    </xf>
    <xf numFmtId="228" fontId="123" fillId="47" borderId="17" xfId="1101" applyNumberFormat="1" applyFont="1" applyFill="1" applyBorder="1" applyAlignment="1">
      <alignment horizontal="right" vertical="center"/>
    </xf>
    <xf numFmtId="235" fontId="118" fillId="36" borderId="17" xfId="1101" applyNumberFormat="1" applyFont="1" applyFill="1" applyBorder="1" applyAlignment="1">
      <alignment horizontal="left" vertical="center"/>
    </xf>
    <xf numFmtId="235" fontId="96" fillId="36" borderId="17" xfId="1101" applyNumberFormat="1" applyFont="1" applyFill="1" applyBorder="1" applyAlignment="1">
      <alignment horizontal="right" vertical="center"/>
    </xf>
    <xf numFmtId="41" fontId="96" fillId="36" borderId="17" xfId="1101" applyNumberFormat="1" applyFont="1" applyFill="1" applyBorder="1" applyAlignment="1">
      <alignment horizontal="center" vertical="center"/>
    </xf>
    <xf numFmtId="228" fontId="96" fillId="36" borderId="17" xfId="1101" applyNumberFormat="1" applyFont="1" applyFill="1" applyBorder="1" applyAlignment="1">
      <alignment horizontal="right" vertical="center"/>
    </xf>
    <xf numFmtId="178" fontId="96" fillId="45" borderId="17" xfId="1" applyNumberFormat="1" applyFont="1" applyFill="1" applyBorder="1" applyAlignment="1">
      <alignment horizontal="right" vertical="center"/>
    </xf>
    <xf numFmtId="235" fontId="118" fillId="35" borderId="17" xfId="1101" applyNumberFormat="1" applyFont="1" applyFill="1" applyBorder="1" applyAlignment="1">
      <alignment horizontal="left" vertical="center"/>
    </xf>
    <xf numFmtId="235" fontId="123" fillId="48" borderId="17" xfId="1101" applyNumberFormat="1" applyFont="1" applyFill="1" applyBorder="1" applyAlignment="1">
      <alignment horizontal="left" vertical="center"/>
    </xf>
    <xf numFmtId="41" fontId="123" fillId="48" borderId="17" xfId="1101" applyNumberFormat="1" applyFont="1" applyFill="1" applyBorder="1" applyAlignment="1">
      <alignment horizontal="right" vertical="center"/>
    </xf>
    <xf numFmtId="178" fontId="118" fillId="37" borderId="52" xfId="1" applyNumberFormat="1" applyFont="1" applyFill="1" applyBorder="1" applyAlignment="1">
      <alignment horizontal="center" vertical="center"/>
    </xf>
    <xf numFmtId="178" fontId="118" fillId="37" borderId="60" xfId="1" applyNumberFormat="1" applyFont="1" applyFill="1" applyBorder="1" applyAlignment="1">
      <alignment vertical="center"/>
    </xf>
    <xf numFmtId="178" fontId="110" fillId="36" borderId="49" xfId="1" applyNumberFormat="1" applyFont="1" applyFill="1" applyBorder="1" applyAlignment="1">
      <alignment horizontal="right" vertical="center"/>
    </xf>
    <xf numFmtId="178" fontId="118" fillId="37" borderId="78" xfId="1" applyNumberFormat="1" applyFont="1" applyFill="1" applyBorder="1" applyAlignment="1">
      <alignment horizontal="center" vertical="center"/>
    </xf>
    <xf numFmtId="178" fontId="118" fillId="37" borderId="79" xfId="1" applyNumberFormat="1" applyFont="1" applyFill="1" applyBorder="1" applyAlignment="1">
      <alignment horizontal="center" vertical="center"/>
    </xf>
    <xf numFmtId="178" fontId="118" fillId="37" borderId="80" xfId="1" applyNumberFormat="1" applyFont="1" applyFill="1" applyBorder="1" applyAlignment="1">
      <alignment horizontal="center" vertical="center"/>
    </xf>
    <xf numFmtId="178" fontId="110" fillId="36" borderId="52" xfId="1" applyNumberFormat="1" applyFont="1" applyFill="1" applyBorder="1" applyAlignment="1">
      <alignment horizontal="right" vertical="center"/>
    </xf>
    <xf numFmtId="178" fontId="96" fillId="46" borderId="52" xfId="1" applyNumberFormat="1" applyFont="1" applyFill="1" applyBorder="1" applyAlignment="1">
      <alignment horizontal="right" vertical="center"/>
    </xf>
    <xf numFmtId="178" fontId="110" fillId="46" borderId="52" xfId="1" applyNumberFormat="1" applyFont="1" applyFill="1" applyBorder="1" applyAlignment="1">
      <alignment horizontal="right" vertical="center"/>
    </xf>
    <xf numFmtId="178" fontId="123" fillId="47" borderId="52" xfId="1" applyNumberFormat="1" applyFont="1" applyFill="1" applyBorder="1" applyAlignment="1">
      <alignment horizontal="right" vertical="center"/>
    </xf>
    <xf numFmtId="178" fontId="96" fillId="36" borderId="52" xfId="1" applyNumberFormat="1" applyFont="1" applyFill="1" applyBorder="1" applyAlignment="1">
      <alignment horizontal="center" vertical="center"/>
    </xf>
    <xf numFmtId="178" fontId="96" fillId="35" borderId="52" xfId="1" applyNumberFormat="1" applyFont="1" applyFill="1" applyBorder="1" applyAlignment="1">
      <alignment horizontal="right" vertical="center"/>
    </xf>
    <xf numFmtId="178" fontId="123" fillId="48" borderId="52" xfId="1" applyNumberFormat="1" applyFont="1" applyFill="1" applyBorder="1" applyAlignment="1">
      <alignment horizontal="right" vertical="center"/>
    </xf>
    <xf numFmtId="178" fontId="110" fillId="36" borderId="50" xfId="1" applyNumberFormat="1" applyFont="1" applyFill="1" applyBorder="1" applyAlignment="1">
      <alignment horizontal="right" vertical="center"/>
    </xf>
    <xf numFmtId="178" fontId="96" fillId="46" borderId="50" xfId="1" applyNumberFormat="1" applyFont="1" applyFill="1" applyBorder="1" applyAlignment="1">
      <alignment horizontal="right" vertical="center"/>
    </xf>
    <xf numFmtId="178" fontId="110" fillId="46" borderId="50" xfId="1" applyNumberFormat="1" applyFont="1" applyFill="1" applyBorder="1" applyAlignment="1">
      <alignment horizontal="right" vertical="center"/>
    </xf>
    <xf numFmtId="178" fontId="123" fillId="47" borderId="50" xfId="1" applyNumberFormat="1" applyFont="1" applyFill="1" applyBorder="1" applyAlignment="1">
      <alignment horizontal="right" vertical="center"/>
    </xf>
    <xf numFmtId="178" fontId="96" fillId="45" borderId="50" xfId="1" applyNumberFormat="1" applyFont="1" applyFill="1" applyBorder="1" applyAlignment="1">
      <alignment horizontal="right" vertical="center"/>
    </xf>
    <xf numFmtId="178" fontId="96" fillId="35" borderId="50" xfId="1" applyNumberFormat="1" applyFont="1" applyFill="1" applyBorder="1" applyAlignment="1">
      <alignment horizontal="right" vertical="center"/>
    </xf>
    <xf numFmtId="178" fontId="123" fillId="48" borderId="50" xfId="1" applyNumberFormat="1" applyFont="1" applyFill="1" applyBorder="1" applyAlignment="1">
      <alignment horizontal="right" vertical="center"/>
    </xf>
    <xf numFmtId="178" fontId="110" fillId="36" borderId="81" xfId="1" applyNumberFormat="1" applyFont="1" applyFill="1" applyBorder="1" applyAlignment="1">
      <alignment horizontal="right" vertical="center"/>
    </xf>
    <xf numFmtId="178" fontId="110" fillId="36" borderId="82" xfId="1" applyNumberFormat="1" applyFont="1" applyFill="1" applyBorder="1" applyAlignment="1">
      <alignment horizontal="right" vertical="center"/>
    </xf>
    <xf numFmtId="178" fontId="110" fillId="36" borderId="83" xfId="1" applyNumberFormat="1" applyFont="1" applyFill="1" applyBorder="1" applyAlignment="1">
      <alignment horizontal="right" vertical="center"/>
    </xf>
    <xf numFmtId="178" fontId="110" fillId="36" borderId="54" xfId="1" applyNumberFormat="1" applyFont="1" applyFill="1" applyBorder="1" applyAlignment="1">
      <alignment horizontal="right" vertical="center"/>
    </xf>
    <xf numFmtId="178" fontId="96" fillId="46" borderId="83" xfId="1" applyNumberFormat="1" applyFont="1" applyFill="1" applyBorder="1" applyAlignment="1">
      <alignment horizontal="right" vertical="center"/>
    </xf>
    <xf numFmtId="178" fontId="96" fillId="46" borderId="54" xfId="1" applyNumberFormat="1" applyFont="1" applyFill="1" applyBorder="1" applyAlignment="1">
      <alignment horizontal="right" vertical="center"/>
    </xf>
    <xf numFmtId="178" fontId="110" fillId="46" borderId="83" xfId="1" applyNumberFormat="1" applyFont="1" applyFill="1" applyBorder="1" applyAlignment="1">
      <alignment horizontal="right" vertical="center"/>
    </xf>
    <xf numFmtId="178" fontId="110" fillId="46" borderId="54" xfId="1" applyNumberFormat="1" applyFont="1" applyFill="1" applyBorder="1" applyAlignment="1">
      <alignment horizontal="right" vertical="center"/>
    </xf>
    <xf numFmtId="178" fontId="123" fillId="47" borderId="83" xfId="1" applyNumberFormat="1" applyFont="1" applyFill="1" applyBorder="1" applyAlignment="1">
      <alignment horizontal="right" vertical="center"/>
    </xf>
    <xf numFmtId="178" fontId="123" fillId="47" borderId="54" xfId="1" applyNumberFormat="1" applyFont="1" applyFill="1" applyBorder="1" applyAlignment="1">
      <alignment horizontal="right" vertical="center"/>
    </xf>
    <xf numFmtId="178" fontId="96" fillId="45" borderId="83" xfId="1" applyNumberFormat="1" applyFont="1" applyFill="1" applyBorder="1" applyAlignment="1">
      <alignment horizontal="right" vertical="center"/>
    </xf>
    <xf numFmtId="178" fontId="96" fillId="45" borderId="54" xfId="1" applyNumberFormat="1" applyFont="1" applyFill="1" applyBorder="1" applyAlignment="1">
      <alignment horizontal="right" vertical="center"/>
    </xf>
    <xf numFmtId="178" fontId="96" fillId="35" borderId="83" xfId="1" applyNumberFormat="1" applyFont="1" applyFill="1" applyBorder="1" applyAlignment="1">
      <alignment horizontal="right" vertical="center"/>
    </xf>
    <xf numFmtId="178" fontId="96" fillId="35" borderId="54" xfId="1" applyNumberFormat="1" applyFont="1" applyFill="1" applyBorder="1" applyAlignment="1">
      <alignment horizontal="right" vertical="center"/>
    </xf>
    <xf numFmtId="178" fontId="123" fillId="48" borderId="84" xfId="1" applyNumberFormat="1" applyFont="1" applyFill="1" applyBorder="1" applyAlignment="1">
      <alignment horizontal="right" vertical="center"/>
    </xf>
    <xf numFmtId="178" fontId="123" fillId="48" borderId="55" xfId="1" applyNumberFormat="1" applyFont="1" applyFill="1" applyBorder="1" applyAlignment="1">
      <alignment horizontal="right" vertical="center"/>
    </xf>
    <xf numFmtId="178" fontId="123" fillId="48" borderId="56" xfId="1" applyNumberFormat="1" applyFont="1" applyFill="1" applyBorder="1" applyAlignment="1">
      <alignment horizontal="right" vertical="center"/>
    </xf>
    <xf numFmtId="178" fontId="26" fillId="37" borderId="0" xfId="1" applyNumberFormat="1" applyFont="1" applyFill="1" applyAlignment="1" applyProtection="1">
      <alignment vertical="center"/>
      <protection locked="0"/>
    </xf>
    <xf numFmtId="235" fontId="123" fillId="0" borderId="0" xfId="1101" applyNumberFormat="1" applyFont="1" applyFill="1" applyBorder="1" applyAlignment="1">
      <alignment horizontal="left" vertical="center"/>
    </xf>
    <xf numFmtId="41" fontId="123" fillId="0" borderId="0" xfId="1101" applyNumberFormat="1" applyFont="1" applyFill="1" applyBorder="1" applyAlignment="1">
      <alignment horizontal="right" vertical="center"/>
    </xf>
    <xf numFmtId="178" fontId="123" fillId="0" borderId="0" xfId="1" applyNumberFormat="1" applyFont="1" applyFill="1" applyBorder="1" applyAlignment="1">
      <alignment horizontal="right" vertical="center"/>
    </xf>
    <xf numFmtId="178" fontId="123" fillId="0" borderId="50" xfId="1" applyNumberFormat="1" applyFont="1" applyFill="1" applyBorder="1" applyAlignment="1">
      <alignment horizontal="right" vertical="center"/>
    </xf>
    <xf numFmtId="178" fontId="110" fillId="0" borderId="0" xfId="1" applyNumberFormat="1" applyFont="1" applyFill="1" applyBorder="1" applyAlignment="1">
      <alignment horizontal="left" vertical="center"/>
    </xf>
    <xf numFmtId="43" fontId="141" fillId="0" borderId="0" xfId="1" applyFont="1" applyFill="1" applyBorder="1" applyAlignment="1" applyProtection="1">
      <alignment horizontal="right"/>
    </xf>
    <xf numFmtId="43" fontId="141" fillId="0" borderId="66" xfId="1" applyFont="1" applyFill="1" applyBorder="1" applyAlignment="1" applyProtection="1">
      <alignment horizontal="right"/>
    </xf>
    <xf numFmtId="178" fontId="108" fillId="0" borderId="0" xfId="54767" applyNumberFormat="1" applyFont="1" applyFill="1" applyBorder="1" applyProtection="1">
      <alignment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9" fontId="23" fillId="0" borderId="0" xfId="54712" applyFont="1" applyFill="1" applyBorder="1" applyAlignment="1" applyProtection="1">
      <alignment horizontal="center"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178" fontId="28" fillId="0" borderId="0" xfId="0" applyNumberFormat="1" applyFont="1" applyFill="1" applyBorder="1" applyAlignment="1" applyProtection="1">
      <alignment vertical="center"/>
    </xf>
    <xf numFmtId="178" fontId="22" fillId="0" borderId="0" xfId="54771" applyNumberFormat="1" applyFont="1" applyFill="1" applyAlignment="1" applyProtection="1">
      <alignment vertical="center"/>
    </xf>
    <xf numFmtId="235" fontId="26" fillId="36" borderId="0" xfId="0" applyNumberFormat="1" applyFont="1" applyFill="1" applyAlignment="1" applyProtection="1">
      <alignment horizontal="right" vertical="center"/>
      <protection locked="0"/>
    </xf>
    <xf numFmtId="178" fontId="26" fillId="37" borderId="5" xfId="1" applyNumberFormat="1" applyFont="1" applyFill="1" applyBorder="1" applyAlignment="1" applyProtection="1">
      <alignment vertical="center"/>
      <protection locked="0"/>
    </xf>
    <xf numFmtId="178" fontId="23" fillId="37" borderId="5" xfId="1" applyNumberFormat="1" applyFont="1" applyFill="1" applyBorder="1" applyAlignment="1" applyProtection="1">
      <alignment vertical="center"/>
      <protection locked="0"/>
    </xf>
    <xf numFmtId="178" fontId="26" fillId="37" borderId="0" xfId="1" applyNumberFormat="1" applyFont="1" applyFill="1" applyBorder="1" applyAlignment="1" applyProtection="1">
      <alignment vertical="center"/>
      <protection locked="0"/>
    </xf>
    <xf numFmtId="178" fontId="26" fillId="36" borderId="0" xfId="1" applyNumberFormat="1" applyFont="1" applyFill="1" applyAlignment="1" applyProtection="1">
      <alignment horizontal="center" vertical="center"/>
      <protection locked="0"/>
    </xf>
    <xf numFmtId="230" fontId="26" fillId="0" borderId="0" xfId="1" applyNumberFormat="1" applyFont="1" applyFill="1" applyAlignment="1" applyProtection="1">
      <alignment vertical="center"/>
      <protection locked="0"/>
    </xf>
    <xf numFmtId="235" fontId="32" fillId="36" borderId="0" xfId="47709" quotePrefix="1" applyNumberFormat="1" applyFont="1" applyFill="1" applyBorder="1" applyAlignment="1">
      <alignment vertical="center"/>
    </xf>
    <xf numFmtId="178" fontId="32" fillId="36" borderId="21" xfId="54684" applyNumberFormat="1" applyFont="1" applyFill="1" applyBorder="1" applyAlignment="1" applyProtection="1">
      <alignment vertical="center"/>
      <protection locked="0"/>
    </xf>
    <xf numFmtId="236" fontId="26" fillId="0" borderId="0" xfId="1" applyNumberFormat="1" applyFont="1" applyFill="1" applyAlignment="1" applyProtection="1">
      <alignment vertical="center"/>
      <protection locked="0"/>
    </xf>
    <xf numFmtId="178" fontId="36" fillId="0" borderId="0" xfId="54767" applyNumberFormat="1" applyFont="1" applyFill="1" applyBorder="1" applyProtection="1">
      <alignment vertical="center"/>
      <protection locked="0"/>
    </xf>
    <xf numFmtId="235" fontId="114" fillId="35" borderId="0" xfId="54754" applyFont="1" applyFill="1">
      <alignment vertical="center"/>
    </xf>
    <xf numFmtId="178" fontId="34" fillId="35" borderId="0" xfId="54684" applyNumberFormat="1" applyFont="1" applyFill="1" applyAlignment="1" applyProtection="1">
      <alignment vertical="center"/>
      <protection locked="0"/>
    </xf>
    <xf numFmtId="178" fontId="23" fillId="36" borderId="0" xfId="54684" applyNumberFormat="1" applyFont="1" applyFill="1" applyBorder="1" applyAlignment="1" applyProtection="1">
      <alignment horizontal="right" vertical="top"/>
      <protection locked="0"/>
    </xf>
    <xf numFmtId="178" fontId="23" fillId="36" borderId="21" xfId="54684" applyNumberFormat="1" applyFont="1" applyFill="1" applyBorder="1" applyAlignment="1" applyProtection="1">
      <alignment horizontal="right" vertical="top"/>
      <protection locked="0"/>
    </xf>
    <xf numFmtId="178" fontId="23" fillId="0" borderId="0" xfId="54684" applyNumberFormat="1" applyFont="1" applyFill="1" applyBorder="1" applyAlignment="1" applyProtection="1">
      <alignment horizontal="right" vertical="top"/>
      <protection locked="0"/>
    </xf>
    <xf numFmtId="178" fontId="23" fillId="36" borderId="3" xfId="54684" applyNumberFormat="1" applyFont="1" applyFill="1" applyBorder="1" applyAlignment="1" applyProtection="1">
      <alignment horizontal="right" vertical="center"/>
      <protection locked="0"/>
    </xf>
    <xf numFmtId="178" fontId="23" fillId="36" borderId="30" xfId="54684" applyNumberFormat="1" applyFont="1" applyFill="1" applyBorder="1" applyAlignment="1" applyProtection="1">
      <alignment horizontal="right" vertical="center"/>
      <protection locked="0"/>
    </xf>
    <xf numFmtId="178" fontId="23" fillId="0" borderId="3" xfId="54684" applyNumberFormat="1" applyFont="1" applyFill="1" applyBorder="1" applyAlignment="1" applyProtection="1">
      <alignment horizontal="right"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178" fontId="23" fillId="0" borderId="60" xfId="54767" applyNumberFormat="1" applyFont="1" applyFill="1" applyBorder="1" applyAlignment="1" applyProtection="1">
      <alignment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178" fontId="23" fillId="0" borderId="0" xfId="49953" applyNumberFormat="1" applyFont="1" applyFill="1" applyBorder="1" applyAlignment="1">
      <alignment horizontal="center" vertical="center"/>
    </xf>
    <xf numFmtId="178" fontId="26" fillId="0" borderId="0" xfId="0" applyNumberFormat="1" applyFont="1" applyFill="1" applyAlignment="1">
      <alignment vertical="center"/>
    </xf>
    <xf numFmtId="178" fontId="34" fillId="0" borderId="0" xfId="1" applyNumberFormat="1" applyFont="1" applyFill="1" applyAlignment="1">
      <alignment vertical="center"/>
    </xf>
    <xf numFmtId="43" fontId="34" fillId="0" borderId="0" xfId="1" applyFont="1" applyFill="1" applyAlignment="1">
      <alignment vertical="center"/>
    </xf>
    <xf numFmtId="235" fontId="34" fillId="0" borderId="0" xfId="0" applyNumberFormat="1" applyFont="1" applyFill="1" applyAlignment="1">
      <alignment vertical="center"/>
    </xf>
    <xf numFmtId="235" fontId="166" fillId="0" borderId="0" xfId="54714" applyNumberFormat="1" applyFont="1" applyFill="1" applyBorder="1" applyAlignment="1"/>
    <xf numFmtId="178" fontId="26" fillId="0" borderId="0" xfId="49953" applyNumberFormat="1" applyFont="1" applyFill="1" applyBorder="1" applyAlignment="1">
      <alignment horizontal="center" vertical="center"/>
    </xf>
    <xf numFmtId="178" fontId="108" fillId="0" borderId="0" xfId="49953" applyNumberFormat="1" applyFont="1" applyFill="1" applyBorder="1"/>
    <xf numFmtId="178" fontId="26" fillId="36" borderId="0" xfId="1" applyNumberFormat="1" applyFont="1" applyFill="1" applyAlignment="1" applyProtection="1">
      <alignment horizontal="center" vertical="center"/>
      <protection locked="0"/>
    </xf>
    <xf numFmtId="235" fontId="26" fillId="36" borderId="0" xfId="0" applyNumberFormat="1" applyFont="1" applyFill="1" applyAlignment="1" applyProtection="1">
      <alignment horizontal="right" vertical="center"/>
      <protection locked="0"/>
    </xf>
    <xf numFmtId="178" fontId="36" fillId="36" borderId="5" xfId="1" applyNumberFormat="1" applyFont="1" applyFill="1" applyBorder="1" applyAlignment="1" applyProtection="1">
      <alignment vertical="center"/>
      <protection locked="0"/>
    </xf>
    <xf numFmtId="178" fontId="108" fillId="36" borderId="0" xfId="1" applyNumberFormat="1" applyFont="1" applyFill="1" applyBorder="1" applyAlignment="1" applyProtection="1">
      <alignment vertical="center"/>
      <protection locked="0"/>
    </xf>
    <xf numFmtId="235" fontId="108" fillId="36" borderId="0" xfId="2" applyNumberFormat="1" applyFont="1" applyFill="1" applyBorder="1" applyAlignment="1">
      <alignment horizontal="left" vertical="center" indent="1"/>
    </xf>
    <xf numFmtId="178" fontId="170" fillId="36" borderId="5" xfId="1" applyNumberFormat="1" applyFont="1" applyFill="1" applyBorder="1" applyAlignment="1" applyProtection="1">
      <alignment vertical="center"/>
      <protection locked="0"/>
    </xf>
    <xf numFmtId="41" fontId="96" fillId="0" borderId="0" xfId="54786" applyNumberFormat="1" applyFont="1" applyFill="1" applyAlignment="1">
      <alignment horizontal="center" vertical="center"/>
    </xf>
    <xf numFmtId="178" fontId="36" fillId="0" borderId="24" xfId="1" applyNumberFormat="1" applyFont="1" applyFill="1" applyBorder="1" applyAlignment="1" applyProtection="1">
      <alignment vertical="center"/>
      <protection locked="0"/>
    </xf>
    <xf numFmtId="178" fontId="36" fillId="36" borderId="24" xfId="1" applyNumberFormat="1" applyFont="1" applyFill="1" applyBorder="1"/>
    <xf numFmtId="178" fontId="23" fillId="36" borderId="0" xfId="54684" applyNumberFormat="1" applyFont="1" applyFill="1" applyAlignment="1" applyProtection="1">
      <alignment horizontal="center" vertical="center"/>
      <protection locked="0"/>
    </xf>
    <xf numFmtId="178" fontId="112" fillId="0" borderId="0" xfId="54767" applyNumberFormat="1" applyFont="1" applyBorder="1" applyAlignment="1">
      <alignment horizontal="center" vertical="center"/>
    </xf>
    <xf numFmtId="178" fontId="112" fillId="0" borderId="59" xfId="54767" applyNumberFormat="1" applyFont="1" applyBorder="1" applyAlignment="1">
      <alignment horizontal="center" vertical="center"/>
    </xf>
    <xf numFmtId="178" fontId="136" fillId="43" borderId="47" xfId="1" applyNumberFormat="1" applyFont="1" applyFill="1" applyBorder="1" applyAlignment="1" applyProtection="1">
      <alignment horizontal="center" vertical="top"/>
      <protection locked="0"/>
    </xf>
    <xf numFmtId="178" fontId="135" fillId="43" borderId="60" xfId="1" applyNumberFormat="1" applyFont="1" applyFill="1" applyBorder="1" applyAlignment="1" applyProtection="1">
      <alignment horizontal="center" vertical="top"/>
      <protection locked="0"/>
    </xf>
    <xf numFmtId="178" fontId="135" fillId="43" borderId="32" xfId="1" applyNumberFormat="1" applyFont="1" applyFill="1" applyBorder="1" applyAlignment="1" applyProtection="1">
      <alignment horizontal="center" vertical="top"/>
      <protection locked="0"/>
    </xf>
    <xf numFmtId="178" fontId="136" fillId="44" borderId="47" xfId="1" applyNumberFormat="1" applyFont="1" applyFill="1" applyBorder="1" applyAlignment="1" applyProtection="1">
      <alignment horizontal="center" vertical="top"/>
      <protection locked="0"/>
    </xf>
    <xf numFmtId="178" fontId="135" fillId="44" borderId="60" xfId="1" applyNumberFormat="1" applyFont="1" applyFill="1" applyBorder="1" applyAlignment="1" applyProtection="1">
      <alignment horizontal="center" vertical="top"/>
      <protection locked="0"/>
    </xf>
    <xf numFmtId="178" fontId="135" fillId="44" borderId="32" xfId="1" applyNumberFormat="1" applyFont="1" applyFill="1" applyBorder="1" applyAlignment="1" applyProtection="1">
      <alignment horizontal="center" vertical="top"/>
      <protection locked="0"/>
    </xf>
    <xf numFmtId="178" fontId="138" fillId="44" borderId="47" xfId="1" applyNumberFormat="1" applyFont="1" applyFill="1" applyBorder="1" applyAlignment="1" applyProtection="1">
      <alignment horizontal="center" vertical="top"/>
      <protection locked="0"/>
    </xf>
    <xf numFmtId="178" fontId="135" fillId="43" borderId="47" xfId="1" applyNumberFormat="1" applyFont="1" applyFill="1" applyBorder="1" applyAlignment="1" applyProtection="1">
      <alignment horizontal="center" vertical="top"/>
      <protection locked="0"/>
    </xf>
    <xf numFmtId="43" fontId="23" fillId="0" borderId="0" xfId="1" applyFont="1" applyFill="1" applyBorder="1" applyAlignment="1" applyProtection="1">
      <alignment horizontal="center"/>
      <protection locked="0"/>
    </xf>
    <xf numFmtId="178" fontId="26" fillId="37" borderId="0" xfId="1" applyNumberFormat="1" applyFont="1" applyFill="1" applyAlignment="1" applyProtection="1">
      <alignment horizontal="center" vertical="center"/>
      <protection locked="0"/>
    </xf>
    <xf numFmtId="178" fontId="26" fillId="36" borderId="0" xfId="1" applyNumberFormat="1" applyFont="1" applyFill="1" applyAlignment="1" applyProtection="1">
      <alignment horizontal="center" vertical="center"/>
      <protection locked="0"/>
    </xf>
    <xf numFmtId="178" fontId="26" fillId="37" borderId="0" xfId="1" applyNumberFormat="1" applyFont="1" applyFill="1" applyBorder="1" applyAlignment="1" applyProtection="1">
      <alignment horizontal="center" vertical="center"/>
      <protection locked="0"/>
    </xf>
    <xf numFmtId="235" fontId="26" fillId="36" borderId="0" xfId="0" applyNumberFormat="1" applyFont="1" applyFill="1" applyAlignment="1" applyProtection="1">
      <alignment horizontal="right" vertical="center"/>
      <protection locked="0"/>
    </xf>
    <xf numFmtId="235" fontId="26" fillId="37" borderId="0" xfId="0" applyNumberFormat="1" applyFont="1" applyFill="1" applyAlignment="1" applyProtection="1">
      <alignment horizontal="center" vertical="center"/>
      <protection locked="0"/>
    </xf>
    <xf numFmtId="178" fontId="23" fillId="36" borderId="0" xfId="1" applyNumberFormat="1" applyFont="1" applyFill="1" applyBorder="1" applyAlignment="1" applyProtection="1">
      <alignment horizontal="center" vertical="center"/>
      <protection locked="0"/>
    </xf>
    <xf numFmtId="178" fontId="23" fillId="0" borderId="0" xfId="54767" applyNumberFormat="1" applyFont="1" applyFill="1" applyBorder="1" applyAlignment="1" applyProtection="1">
      <alignment horizontal="center" vertical="center"/>
      <protection locked="0"/>
    </xf>
    <xf numFmtId="178" fontId="23" fillId="0" borderId="28" xfId="54767" applyNumberFormat="1" applyFont="1" applyFill="1" applyBorder="1" applyAlignment="1" applyProtection="1">
      <alignment horizontal="center" vertical="center"/>
      <protection locked="0"/>
    </xf>
    <xf numFmtId="178" fontId="23" fillId="36" borderId="28" xfId="1" applyNumberFormat="1" applyFont="1" applyFill="1" applyBorder="1" applyAlignment="1" applyProtection="1">
      <alignment horizontal="center" vertical="center"/>
      <protection locked="0"/>
    </xf>
    <xf numFmtId="178" fontId="23" fillId="0" borderId="1" xfId="54767" applyNumberFormat="1" applyFont="1" applyFill="1" applyBorder="1" applyAlignment="1" applyProtection="1">
      <alignment horizontal="center" vertical="center"/>
      <protection locked="0"/>
    </xf>
    <xf numFmtId="178" fontId="23" fillId="0" borderId="1" xfId="1" applyNumberFormat="1" applyFont="1" applyFill="1" applyBorder="1" applyAlignment="1" applyProtection="1">
      <alignment horizontal="center" vertical="center"/>
      <protection locked="0"/>
    </xf>
    <xf numFmtId="178" fontId="23" fillId="0" borderId="0" xfId="1" applyNumberFormat="1" applyFont="1" applyFill="1" applyBorder="1" applyAlignment="1" applyProtection="1">
      <alignment horizontal="center" vertical="center"/>
      <protection locked="0"/>
    </xf>
    <xf numFmtId="178" fontId="23" fillId="0" borderId="28" xfId="1" applyNumberFormat="1" applyFont="1" applyFill="1" applyBorder="1" applyAlignment="1" applyProtection="1">
      <alignment horizontal="center" vertical="center"/>
      <protection locked="0"/>
    </xf>
    <xf numFmtId="235" fontId="23" fillId="0" borderId="0" xfId="54732" applyFont="1" applyFill="1" applyAlignment="1">
      <alignment horizontal="center" vertical="center"/>
      <protection locked="0"/>
    </xf>
    <xf numFmtId="235" fontId="23" fillId="0" borderId="1" xfId="54732" applyFont="1" applyFill="1" applyBorder="1" applyAlignment="1">
      <alignment horizontal="center" vertical="center"/>
      <protection locked="0"/>
    </xf>
    <xf numFmtId="235" fontId="23" fillId="0" borderId="0" xfId="54732" applyFont="1" applyFill="1" applyBorder="1" applyAlignment="1">
      <alignment horizontal="center" vertical="center"/>
      <protection locked="0"/>
    </xf>
    <xf numFmtId="235" fontId="23" fillId="0" borderId="28" xfId="54732" applyFont="1" applyFill="1" applyBorder="1" applyAlignment="1">
      <alignment horizontal="center" vertical="center"/>
      <protection locked="0"/>
    </xf>
    <xf numFmtId="178" fontId="112" fillId="0" borderId="1" xfId="54767" applyNumberFormat="1" applyFont="1" applyFill="1" applyBorder="1" applyAlignment="1" applyProtection="1">
      <alignment horizontal="center" vertical="center"/>
      <protection locked="0"/>
    </xf>
    <xf numFmtId="178" fontId="112" fillId="0" borderId="0" xfId="54767" applyNumberFormat="1" applyFont="1" applyFill="1" applyBorder="1" applyAlignment="1" applyProtection="1">
      <alignment horizontal="center" vertical="center"/>
      <protection locked="0"/>
    </xf>
    <xf numFmtId="178" fontId="112" fillId="0" borderId="28" xfId="54767" applyNumberFormat="1" applyFont="1" applyFill="1" applyBorder="1" applyAlignment="1" applyProtection="1">
      <alignment horizontal="center" vertical="center"/>
      <protection locked="0"/>
    </xf>
    <xf numFmtId="235" fontId="119" fillId="35" borderId="10" xfId="1101" applyNumberFormat="1" applyFont="1" applyFill="1" applyBorder="1" applyAlignment="1">
      <alignment horizontal="left" vertical="center"/>
    </xf>
    <xf numFmtId="235" fontId="119" fillId="35" borderId="2" xfId="1101" applyNumberFormat="1" applyFont="1" applyFill="1" applyBorder="1" applyAlignment="1">
      <alignment horizontal="left" vertical="center"/>
    </xf>
    <xf numFmtId="235" fontId="147" fillId="35" borderId="21" xfId="1101" applyNumberFormat="1" applyFont="1" applyFill="1" applyBorder="1" applyAlignment="1">
      <alignment horizontal="left" vertical="center"/>
    </xf>
    <xf numFmtId="235" fontId="118" fillId="35" borderId="2" xfId="1101" applyNumberFormat="1" applyFont="1" applyFill="1" applyBorder="1" applyAlignment="1">
      <alignment horizontal="left" vertical="center"/>
    </xf>
    <xf numFmtId="235" fontId="118" fillId="35" borderId="49" xfId="1101" applyNumberFormat="1" applyFont="1" applyFill="1" applyBorder="1" applyAlignment="1">
      <alignment horizontal="left" vertical="center"/>
    </xf>
    <xf numFmtId="235" fontId="119" fillId="35" borderId="49" xfId="1101" applyNumberFormat="1" applyFont="1" applyFill="1" applyBorder="1" applyAlignment="1">
      <alignment horizontal="left" vertical="center"/>
    </xf>
    <xf numFmtId="235" fontId="118" fillId="35" borderId="10" xfId="1101" applyNumberFormat="1" applyFont="1" applyFill="1" applyBorder="1" applyAlignment="1">
      <alignment horizontal="left" vertical="center"/>
    </xf>
    <xf numFmtId="235" fontId="147" fillId="35" borderId="2" xfId="1101" applyNumberFormat="1" applyFont="1" applyFill="1" applyBorder="1" applyAlignment="1">
      <alignment horizontal="left" vertical="center"/>
    </xf>
    <xf numFmtId="235" fontId="118" fillId="37" borderId="10" xfId="1101" applyNumberFormat="1" applyFont="1" applyFill="1" applyBorder="1" applyAlignment="1">
      <alignment horizontal="center" vertical="center"/>
    </xf>
    <xf numFmtId="235" fontId="118" fillId="37" borderId="49" xfId="1101" applyNumberFormat="1" applyFont="1" applyFill="1" applyBorder="1" applyAlignment="1">
      <alignment horizontal="center" vertical="center"/>
    </xf>
    <xf numFmtId="235" fontId="147" fillId="37" borderId="10" xfId="1101" applyNumberFormat="1" applyFont="1" applyFill="1" applyBorder="1" applyAlignment="1">
      <alignment horizontal="center" vertical="center"/>
    </xf>
    <xf numFmtId="235" fontId="147" fillId="37" borderId="49" xfId="1101" applyNumberFormat="1" applyFont="1" applyFill="1" applyBorder="1" applyAlignment="1">
      <alignment horizontal="center" vertical="center"/>
    </xf>
    <xf numFmtId="178" fontId="23" fillId="0" borderId="0" xfId="49953" applyNumberFormat="1" applyFont="1" applyFill="1" applyBorder="1" applyAlignment="1">
      <alignment horizontal="center"/>
    </xf>
    <xf numFmtId="178" fontId="23" fillId="0" borderId="28" xfId="49953" applyNumberFormat="1" applyFont="1" applyFill="1" applyBorder="1" applyAlignment="1">
      <alignment horizontal="center"/>
    </xf>
    <xf numFmtId="178" fontId="23" fillId="0" borderId="1" xfId="49953" applyNumberFormat="1" applyFont="1" applyFill="1" applyBorder="1" applyAlignment="1">
      <alignment horizontal="center"/>
    </xf>
    <xf numFmtId="178" fontId="23" fillId="0" borderId="0" xfId="49953" applyNumberFormat="1" applyFont="1" applyBorder="1" applyAlignment="1">
      <alignment horizontal="center" vertical="center"/>
    </xf>
    <xf numFmtId="178" fontId="23" fillId="0" borderId="28" xfId="49953" applyNumberFormat="1" applyFont="1" applyBorder="1" applyAlignment="1">
      <alignment horizontal="center" vertical="center"/>
    </xf>
    <xf numFmtId="178" fontId="23" fillId="0" borderId="0" xfId="1" applyNumberFormat="1" applyFont="1" applyBorder="1" applyAlignment="1">
      <alignment horizontal="center" vertical="center"/>
    </xf>
    <xf numFmtId="178" fontId="23" fillId="0" borderId="28" xfId="1" applyNumberFormat="1" applyFont="1" applyBorder="1" applyAlignment="1">
      <alignment horizontal="center" vertical="center"/>
    </xf>
    <xf numFmtId="178" fontId="23" fillId="0" borderId="0" xfId="49953" applyNumberFormat="1" applyFont="1" applyFill="1" applyBorder="1" applyAlignment="1">
      <alignment horizontal="center" vertical="center"/>
    </xf>
    <xf numFmtId="178" fontId="23" fillId="0" borderId="28" xfId="49953" applyNumberFormat="1" applyFont="1" applyFill="1" applyBorder="1" applyAlignment="1">
      <alignment horizontal="center" vertical="center"/>
    </xf>
    <xf numFmtId="235" fontId="23" fillId="0" borderId="0" xfId="0" applyNumberFormat="1" applyFont="1" applyAlignment="1">
      <alignment horizontal="left"/>
    </xf>
    <xf numFmtId="178" fontId="23" fillId="0" borderId="0" xfId="0" applyNumberFormat="1" applyFont="1" applyBorder="1" applyAlignment="1">
      <alignment horizontal="center" vertical="center"/>
    </xf>
    <xf numFmtId="178" fontId="23" fillId="0" borderId="28" xfId="0" applyNumberFormat="1" applyFont="1" applyBorder="1" applyAlignment="1">
      <alignment horizontal="center" vertical="center"/>
    </xf>
    <xf numFmtId="178" fontId="23" fillId="0" borderId="1" xfId="0" applyNumberFormat="1" applyFont="1" applyBorder="1" applyAlignment="1">
      <alignment horizontal="center"/>
    </xf>
    <xf numFmtId="178" fontId="23" fillId="0" borderId="0" xfId="0" applyNumberFormat="1" applyFont="1" applyBorder="1" applyAlignment="1">
      <alignment horizontal="center"/>
    </xf>
    <xf numFmtId="178" fontId="23" fillId="0" borderId="28" xfId="0" applyNumberFormat="1" applyFont="1" applyBorder="1" applyAlignment="1">
      <alignment horizontal="center"/>
    </xf>
    <xf numFmtId="178" fontId="23" fillId="0" borderId="1" xfId="1" applyNumberFormat="1" applyFont="1" applyFill="1" applyBorder="1" applyAlignment="1">
      <alignment horizontal="center"/>
    </xf>
    <xf numFmtId="178" fontId="23" fillId="0" borderId="0" xfId="1" applyNumberFormat="1" applyFont="1" applyFill="1" applyBorder="1" applyAlignment="1">
      <alignment horizontal="center"/>
    </xf>
    <xf numFmtId="178" fontId="23" fillId="0" borderId="28" xfId="1" applyNumberFormat="1" applyFont="1" applyFill="1" applyBorder="1" applyAlignment="1">
      <alignment horizontal="center"/>
    </xf>
    <xf numFmtId="178" fontId="23" fillId="36" borderId="0" xfId="1" applyNumberFormat="1" applyFont="1" applyFill="1" applyBorder="1" applyAlignment="1">
      <alignment vertical="center"/>
    </xf>
    <xf numFmtId="178" fontId="23" fillId="36" borderId="0" xfId="1" applyNumberFormat="1" applyFont="1" applyFill="1" applyBorder="1" applyAlignment="1">
      <alignment horizontal="right" vertical="center"/>
    </xf>
    <xf numFmtId="178" fontId="23" fillId="36" borderId="1" xfId="1" applyNumberFormat="1" applyFont="1" applyFill="1" applyBorder="1" applyAlignment="1" applyProtection="1">
      <alignment horizontal="right" vertical="top" wrapText="1"/>
      <protection locked="0"/>
    </xf>
    <xf numFmtId="178" fontId="23" fillId="36" borderId="1" xfId="1" applyNumberFormat="1" applyFont="1" applyFill="1" applyBorder="1" applyAlignment="1">
      <alignment vertical="center"/>
    </xf>
    <xf numFmtId="178" fontId="26" fillId="36" borderId="1" xfId="1" applyNumberFormat="1" applyFont="1" applyFill="1" applyBorder="1" applyAlignment="1">
      <alignment vertical="center"/>
    </xf>
    <xf numFmtId="178" fontId="26" fillId="36" borderId="1" xfId="1" applyNumberFormat="1" applyFont="1" applyFill="1" applyBorder="1" applyAlignment="1">
      <alignment vertical="top"/>
    </xf>
    <xf numFmtId="178" fontId="23" fillId="36" borderId="6" xfId="1" applyNumberFormat="1" applyFont="1" applyFill="1" applyBorder="1" applyAlignment="1">
      <alignment vertical="center"/>
    </xf>
    <xf numFmtId="178" fontId="34" fillId="36" borderId="1" xfId="1" applyNumberFormat="1" applyFont="1" applyFill="1" applyBorder="1" applyAlignment="1">
      <alignment vertical="center"/>
    </xf>
    <xf numFmtId="178" fontId="26" fillId="36" borderId="1" xfId="1" applyNumberFormat="1" applyFont="1" applyFill="1" applyBorder="1"/>
    <xf numFmtId="178" fontId="26" fillId="36" borderId="1" xfId="1" applyNumberFormat="1" applyFont="1" applyFill="1" applyBorder="1" applyAlignment="1" applyProtection="1">
      <alignment vertical="center" wrapText="1"/>
      <protection locked="0"/>
    </xf>
    <xf numFmtId="178" fontId="23" fillId="36" borderId="1" xfId="1" applyNumberFormat="1" applyFont="1" applyFill="1" applyBorder="1" applyAlignment="1" applyProtection="1">
      <alignment vertical="center" wrapText="1"/>
      <protection locked="0"/>
    </xf>
    <xf numFmtId="9" fontId="26" fillId="36" borderId="0" xfId="54712" applyFont="1" applyFill="1" applyAlignment="1"/>
    <xf numFmtId="178" fontId="26" fillId="36" borderId="0" xfId="54712" applyNumberFormat="1" applyFont="1" applyFill="1" applyAlignment="1"/>
    <xf numFmtId="178" fontId="23" fillId="36" borderId="29" xfId="54767" applyNumberFormat="1" applyFont="1" applyFill="1" applyBorder="1" applyAlignment="1" applyProtection="1">
      <alignment vertical="center"/>
      <protection locked="0"/>
    </xf>
    <xf numFmtId="178" fontId="23" fillId="36" borderId="0" xfId="54767" applyNumberFormat="1" applyFont="1" applyFill="1" applyBorder="1" applyAlignment="1" applyProtection="1">
      <alignment horizontal="center" vertical="center"/>
      <protection locked="0"/>
    </xf>
    <xf numFmtId="178" fontId="23" fillId="36" borderId="28" xfId="54767" applyNumberFormat="1" applyFont="1" applyFill="1" applyBorder="1" applyAlignment="1" applyProtection="1">
      <alignment horizontal="center" vertical="center"/>
      <protection locked="0"/>
    </xf>
    <xf numFmtId="178" fontId="23" fillId="36" borderId="0" xfId="3" applyNumberFormat="1" applyFont="1" applyFill="1" applyBorder="1" applyAlignment="1" applyProtection="1">
      <alignment horizontal="right" vertical="top" wrapText="1"/>
      <protection locked="0"/>
    </xf>
    <xf numFmtId="14" fontId="26" fillId="36" borderId="0" xfId="3" applyNumberFormat="1" applyFont="1" applyFill="1" applyAlignment="1">
      <alignment horizontal="right"/>
    </xf>
    <xf numFmtId="178" fontId="26" fillId="36" borderId="0" xfId="3" applyNumberFormat="1" applyFont="1" applyFill="1"/>
    <xf numFmtId="43" fontId="23" fillId="36" borderId="26" xfId="3" applyFont="1" applyFill="1" applyBorder="1"/>
    <xf numFmtId="178" fontId="23" fillId="36" borderId="62" xfId="1" applyNumberFormat="1" applyFont="1" applyFill="1" applyBorder="1"/>
    <xf numFmtId="178" fontId="23" fillId="36" borderId="5" xfId="3" applyNumberFormat="1" applyFont="1" applyFill="1" applyBorder="1"/>
    <xf numFmtId="178" fontId="114" fillId="36" borderId="0" xfId="1" applyNumberFormat="1" applyFont="1" applyFill="1" applyAlignment="1">
      <alignment vertical="center"/>
    </xf>
  </cellXfs>
  <cellStyles count="55272">
    <cellStyle name="?鹎%U龡&amp;H齲_x0001__x0016_?_x0005__x0007__x0001__x0001_" xfId="6"/>
    <cellStyle name="@_text" xfId="7"/>
    <cellStyle name="@_text_09Q2 Guidance and NCI" xfId="8"/>
    <cellStyle name="@_text_09Q2 Guidance and NCI (4)" xfId="9"/>
    <cellStyle name="@_text_09Q2 Guidance and NCI (5)" xfId="10"/>
    <cellStyle name="@_text_2007 bandwidth Budget" xfId="11"/>
    <cellStyle name="@_text_2008_Annual Budget Draft_by bizline" xfId="12"/>
    <cellStyle name="@_text_2008_Bandwidth Budget" xfId="13"/>
    <cellStyle name="@_text_2009 Q2 Sohu Group Consolidated FS" xfId="14"/>
    <cellStyle name="@_text_2009 Q2 Sohu Group Consolidated FS_2009 High level budget-draft--假设HC&amp;广告收入与 08持平" xfId="15"/>
    <cellStyle name="@_text_2009 Q2 Sohu Group Consolidated FS_2010 High level budget" xfId="16"/>
    <cellStyle name="@_text_2010_Q1_forecast" xfId="17"/>
    <cellStyle name="@_text_奥运体育带宽机架租用清单_汇总_Sep 20" xfId="18"/>
    <cellStyle name="@_text_奥运体育资产采购清单_汇总_Sep 20" xfId="19"/>
    <cellStyle name="@_text_副本Book1 (5)" xfId="20"/>
    <cellStyle name="@_text_副本Book1 (5)_奥运赛时人员成本预算_HR_Sep 27" xfId="21"/>
    <cellStyle name="@_text_副本Book1 (5)_奥运赛时人员成本预算_HR_Sep 27_09Q2 Guidance and NCI" xfId="22"/>
    <cellStyle name="@_text_副本Book1 (5)_奥运赛时人员成本预算_HR_Sep 27_09Q2 Guidance and NCI (4)" xfId="23"/>
    <cellStyle name="@_text_副本Book1 (5)_奥运赛时人员成本预算_HR_Sep 27_09Q2 Guidance and NCI (5)" xfId="24"/>
    <cellStyle name="@_text_副本Book1 (5)_奥运赛时人员成本预算_HR_Sep 27_2008_Annual Budget Draft_by bizline" xfId="25"/>
    <cellStyle name="@_text_副本Book1 (5)_奥运赛时人员成本预算_HR_Sep 27_2010_Q1_forecast" xfId="26"/>
    <cellStyle name="@_text_副本Book1 (5)_奥运赛时人员成本预算-071228" xfId="27"/>
    <cellStyle name="@_text_副本Book1 (5)_搜狐奥运08年预算070913_Simon汇总(含HC)" xfId="28"/>
    <cellStyle name="@_text_副本Book1 (5)_搜狐奥运08年预算070913_Simon汇总(含HC)_09Q2 Guidance and NCI" xfId="29"/>
    <cellStyle name="@_text_副本Book1 (5)_搜狐奥运08年预算070913_Simon汇总(含HC)_09Q2 Guidance and NCI (4)" xfId="30"/>
    <cellStyle name="@_text_副本Book1 (5)_搜狐奥运08年预算070913_Simon汇总(含HC)_09Q2 Guidance and NCI (5)" xfId="31"/>
    <cellStyle name="@_text_副本Book1 (5)_搜狐奥运08年预算070913_Simon汇总(含HC)_2008_Annual Budget Draft_by bizline" xfId="32"/>
    <cellStyle name="@_text_副本Book1 (5)_搜狐奥运08年预算070913_Simon汇总(含HC)_2010_Q1_forecast" xfId="33"/>
    <cellStyle name="@_text_搜狐奥运08年预算_体育_revised by Shanshan_Sep 18" xfId="34"/>
    <cellStyle name="@_text_搜狐奥运08年预算070830-推广-Ma yanling" xfId="35"/>
    <cellStyle name="@_text_搜狐奥运08年预算070830-推广-Ma yanling_09Q2 Guidance and NCI" xfId="36"/>
    <cellStyle name="@_text_搜狐奥运08年预算070830-推广-Ma yanling_09Q2 Guidance and NCI (4)" xfId="37"/>
    <cellStyle name="@_text_搜狐奥运08年预算070830-推广-Ma yanling_09Q2 Guidance and NCI (5)" xfId="38"/>
    <cellStyle name="@_text_搜狐奥运08年预算070830-推广-Ma yanling_2008_Annual Budget Draft_by bizline" xfId="39"/>
    <cellStyle name="@_text_搜狐奥运08年预算070830-推广-Ma yanling_2010_Q1_forecast" xfId="40"/>
    <cellStyle name="@_text_搜狐奥运08年预算070903_体育_Sep 05" xfId="41"/>
    <cellStyle name="@_text_搜狐奥运08年预算070903金航" xfId="42"/>
    <cellStyle name="@_text_搜狐奥运08年预算070903金航_09Q2 Guidance and NCI" xfId="43"/>
    <cellStyle name="@_text_搜狐奥运08年预算070903金航_09Q2 Guidance and NCI (4)" xfId="44"/>
    <cellStyle name="@_text_搜狐奥运08年预算070903金航_09Q2 Guidance and NCI (5)" xfId="45"/>
    <cellStyle name="@_text_搜狐奥运08年预算070903金航_2008_Annual Budget Draft_by bizline" xfId="46"/>
    <cellStyle name="@_text_搜狐奥运08年预算070903金航_2010_Q1_forecast" xfId="47"/>
    <cellStyle name="@_text_搜狐奥运08年预算—BIMC_Qin liwen" xfId="48"/>
    <cellStyle name="@_text_搜狐奥运08年预算—BIMC_Qin liwen_09Q2 Guidance and NCI" xfId="49"/>
    <cellStyle name="@_text_搜狐奥运08年预算—BIMC_Qin liwen_09Q2 Guidance and NCI (4)" xfId="50"/>
    <cellStyle name="@_text_搜狐奥运08年预算—BIMC_Qin liwen_09Q2 Guidance and NCI (5)" xfId="51"/>
    <cellStyle name="@_text_搜狐奥运08年预算—BIMC_Qin liwen_2008_Annual Budget Draft_by bizline" xfId="52"/>
    <cellStyle name="@_text_搜狐奥运08年预算—BIMC_Qin liwen_2010_Q1_forecast" xfId="53"/>
    <cellStyle name="_05.04.18" xfId="54"/>
    <cellStyle name="_05.04.18 2" xfId="55"/>
    <cellStyle name="_05.04.18 3" xfId="56"/>
    <cellStyle name="_05.04.18 4" xfId="57"/>
    <cellStyle name="_05.04.18 5" xfId="58"/>
    <cellStyle name="_05.04.18 6" xfId="59"/>
    <cellStyle name="_06year budget.from YHR" xfId="60"/>
    <cellStyle name="_06year budget.from YHR 2" xfId="61"/>
    <cellStyle name="_06year budget.from YHR 3" xfId="62"/>
    <cellStyle name="_06year budget.from YHR 4" xfId="63"/>
    <cellStyle name="_06year budget.from YHR 5" xfId="64"/>
    <cellStyle name="_06year budget.from YHR 6" xfId="65"/>
    <cellStyle name="_07.1月MMS收入成本调整表" xfId="54828"/>
    <cellStyle name="_08娱乐年度预算终1018" xfId="66"/>
    <cellStyle name="_10月各部门发送情况" xfId="67"/>
    <cellStyle name="_2004 revenue share summary" xfId="68"/>
    <cellStyle name="_2004 revenue share summary 2" xfId="69"/>
    <cellStyle name="_2004 revenue share summary 3" xfId="70"/>
    <cellStyle name="_2004 revenue share summary 4" xfId="71"/>
    <cellStyle name="_2004 revenue share summary 5" xfId="72"/>
    <cellStyle name="_2004 revenue share summary 6" xfId="73"/>
    <cellStyle name="_2005 Aug Biz Line PL Actual vs Forecast" xfId="74"/>
    <cellStyle name="_2005 Aug Biz Line PL Actual vs Forecast 2" xfId="75"/>
    <cellStyle name="_2005 Aug Biz Line PL Actual vs Forecast 3" xfId="76"/>
    <cellStyle name="_2005 Aug Biz Line PL Actual vs Forecast 4" xfId="77"/>
    <cellStyle name="_2005 Aug Biz Line PL Actual vs Forecast 5" xfId="78"/>
    <cellStyle name="_2005 Aug Biz Line PL Actual vs Forecast 6" xfId="79"/>
    <cellStyle name="_2005 Feb Wireless Report" xfId="80"/>
    <cellStyle name="_2005 Feb Wireless Report 2" xfId="81"/>
    <cellStyle name="_2005 Feb Wireless Report 3" xfId="82"/>
    <cellStyle name="_2005 Feb Wireless Report 4" xfId="83"/>
    <cellStyle name="_2005 Feb Wireless Report 5" xfId="84"/>
    <cellStyle name="_2005 Feb Wireless Report 6" xfId="85"/>
    <cellStyle name="_2005 July 30 Game  PL-final" xfId="86"/>
    <cellStyle name="_2005 July 30 Game  PL-final 2" xfId="87"/>
    <cellStyle name="_2005 July 30 Game  PL-final 3" xfId="88"/>
    <cellStyle name="_2005 July 30 Game  PL-final 4" xfId="89"/>
    <cellStyle name="_2005 July 30 Game  PL-final 5" xfId="90"/>
    <cellStyle name="_2005 July 30 Game  PL-final 6" xfId="91"/>
    <cellStyle name="_2005 Mar Wireless Report" xfId="54829"/>
    <cellStyle name="_2006 Feb Senior Management Report" xfId="92"/>
    <cellStyle name="_2006 Jan Senior Management Report" xfId="93"/>
    <cellStyle name="_2007 Apr Wireless Report" xfId="54830"/>
    <cellStyle name="_2007 ES Capex budget" xfId="94"/>
    <cellStyle name="_2007 ES Capex budget @Nov16" xfId="95"/>
    <cellStyle name="_2007 ES Capex budget @Nov16 2" xfId="96"/>
    <cellStyle name="_2007 ES Capex budget @Nov16 3" xfId="97"/>
    <cellStyle name="_2007 ES Capex budget @Nov16 4" xfId="98"/>
    <cellStyle name="_2007 ES Capex budget @Nov16 5" xfId="99"/>
    <cellStyle name="_2007 ES Capex budget @Nov16 6" xfId="100"/>
    <cellStyle name="_2007 Jan Wireless Report" xfId="54831"/>
    <cellStyle name="_2007 Q1 wireless budget" xfId="54832"/>
    <cellStyle name="_2007 Q4 Forecast @0830" xfId="54833"/>
    <cellStyle name="_2007 行政费预算---部门分摊" xfId="101"/>
    <cellStyle name="_2007 行政费预算---部门分摊 2" xfId="102"/>
    <cellStyle name="_2007 行政费预算---部门分摊 3" xfId="103"/>
    <cellStyle name="_2007 行政费预算---部门分摊 4" xfId="104"/>
    <cellStyle name="_2007 行政费预算---部门分摊 5" xfId="105"/>
    <cellStyle name="_2007 行政费预算---部门分摊 6" xfId="106"/>
    <cellStyle name="_2007 资产采购和折旧费用预算--部门分摊" xfId="107"/>
    <cellStyle name="_2007 资产采购和折旧费用预算--部门分摊 2" xfId="108"/>
    <cellStyle name="_2007 资产采购和折旧费用预算--部门分摊 3" xfId="109"/>
    <cellStyle name="_2007 资产采购和折旧费用预算--部门分摊 4" xfId="110"/>
    <cellStyle name="_2007 资产采购和折旧费用预算--部门分摊 5" xfId="111"/>
    <cellStyle name="_2007 资产采购和折旧费用预算--部门分摊 6" xfId="112"/>
    <cellStyle name="_2007_Q4_Forecast_Oct 23_BOD" xfId="113"/>
    <cellStyle name="_2008 Feb Wireless Report" xfId="54834"/>
    <cellStyle name="_2008 Jan Wireless Report" xfId="54835"/>
    <cellStyle name="_2008.Q2 subsequent events @Jul 2208update(SM)" xfId="54836"/>
    <cellStyle name="_2008_Entertainment budget_Betty_Nov 6" xfId="114"/>
    <cellStyle name="_2008_ES Capex Budget" xfId="115"/>
    <cellStyle name="_2008_P&amp;L Estimation to Belinda" xfId="116"/>
    <cellStyle name="_2008_P&amp;L Estimation to Belinda 2" xfId="117"/>
    <cellStyle name="_2008_P&amp;L Estimation to Gong Yu" xfId="118"/>
    <cellStyle name="_2008_P&amp;L Estimation to Gong Yu 2" xfId="119"/>
    <cellStyle name="_2008_PL Estimation to Deng Ye" xfId="120"/>
    <cellStyle name="_2008_PL Estimation to Deng Ye 2" xfId="121"/>
    <cellStyle name="_2008媒体合作预算汇报版" xfId="122"/>
    <cellStyle name="_2008年其他业务线特殊需求明细-11 18_Mu xiaodan" xfId="123"/>
    <cellStyle name="_2010_Q1_forecast" xfId="124"/>
    <cellStyle name="_Adjustments in Q4" xfId="125"/>
    <cellStyle name="_Adjustments in Q4 2" xfId="126"/>
    <cellStyle name="_Adjustments in Q4 3" xfId="127"/>
    <cellStyle name="_Adjustments in Q4 4" xfId="128"/>
    <cellStyle name="_Adjustments in Q4 5" xfId="129"/>
    <cellStyle name="_Adjustments in Q4 6" xfId="130"/>
    <cellStyle name="_AP A&amp;P package-01.07" xfId="131"/>
    <cellStyle name="_AP A&amp;P package-01.07 2" xfId="132"/>
    <cellStyle name="_bandwidth-Oct.06" xfId="133"/>
    <cellStyle name="_bandwidth-Oct.06 2" xfId="134"/>
    <cellStyle name="_bandwidth-Oct.06 3" xfId="135"/>
    <cellStyle name="_bandwidth-Oct.06 4" xfId="136"/>
    <cellStyle name="_bandwidth-Oct.06 5" xfId="137"/>
    <cellStyle name="_bandwidth-Oct.06 6" xfId="138"/>
    <cellStyle name="_Book1" xfId="139"/>
    <cellStyle name="_Book1 (9)" xfId="140"/>
    <cellStyle name="_Book1 2" xfId="141"/>
    <cellStyle name="_Book111" xfId="142"/>
    <cellStyle name="_Book111 2" xfId="143"/>
    <cellStyle name="_Book111 3" xfId="144"/>
    <cellStyle name="_Book111 4" xfId="145"/>
    <cellStyle name="_Book111 5" xfId="146"/>
    <cellStyle name="_Book111 6" xfId="147"/>
    <cellStyle name="_Book2" xfId="148"/>
    <cellStyle name="_Book4" xfId="149"/>
    <cellStyle name="_Book4 2" xfId="150"/>
    <cellStyle name="_Book4 3" xfId="151"/>
    <cellStyle name="_Book4 4" xfId="152"/>
    <cellStyle name="_Book4 5" xfId="153"/>
    <cellStyle name="_Book4 6" xfId="154"/>
    <cellStyle name="_Book4 7" xfId="155"/>
    <cellStyle name="_Book4 8" xfId="156"/>
    <cellStyle name="_Deferred tax calculation-for all entities" xfId="157"/>
    <cellStyle name="_EPS-Q2 09" xfId="158"/>
    <cellStyle name="_Internet BT provision" xfId="54837"/>
    <cellStyle name="_option" xfId="159"/>
    <cellStyle name="_oracle AP" xfId="160"/>
    <cellStyle name="_oracle AP 2" xfId="161"/>
    <cellStyle name="_oracle AP 3" xfId="162"/>
    <cellStyle name="_oracle AP 4" xfId="163"/>
    <cellStyle name="_oracle AP 5" xfId="164"/>
    <cellStyle name="_oracle AP 6" xfId="165"/>
    <cellStyle name="_oracle prepaid-Feb.05" xfId="166"/>
    <cellStyle name="_oracle prepaid-Feb.05 2" xfId="167"/>
    <cellStyle name="_oracle prepaid-Feb.05 3" xfId="168"/>
    <cellStyle name="_oracle prepaid-Feb.05 4" xfId="169"/>
    <cellStyle name="_oracle prepaid-Feb.05 5" xfId="170"/>
    <cellStyle name="_oracle prepaid-Feb.05 6" xfId="171"/>
    <cellStyle name="_oracle prepaid-Jan.05" xfId="172"/>
    <cellStyle name="_oracle prepaid-Jan.05 2" xfId="173"/>
    <cellStyle name="_oracle prepaid-Jan.05 3" xfId="174"/>
    <cellStyle name="_oracle prepaid-Jan.05 4" xfId="175"/>
    <cellStyle name="_oracle prepaid-Jan.05 5" xfId="176"/>
    <cellStyle name="_oracle prepaid-Jan.05 6" xfId="177"/>
    <cellStyle name="_product GM" xfId="178"/>
    <cellStyle name="_Q3 content cost Act V. Forecast" xfId="179"/>
    <cellStyle name="_Q3 content cost Act V. Forecast 2" xfId="180"/>
    <cellStyle name="_Q3 content cost Act V. Forecast 3" xfId="181"/>
    <cellStyle name="_Q3 content cost Act V. Forecast 4" xfId="182"/>
    <cellStyle name="_Q3 content cost Act V. Forecast 5" xfId="183"/>
    <cellStyle name="_Q3 content cost Act V. Forecast 6" xfId="184"/>
    <cellStyle name="_Q4 无线损益预估@11 30" xfId="185"/>
    <cellStyle name="_Q4 无线损益预估@11.30" xfId="186"/>
    <cellStyle name="_Q4成本预估1" xfId="187"/>
    <cellStyle name="_Q4成本预估1 2" xfId="188"/>
    <cellStyle name="_Q4成本预估1 3" xfId="189"/>
    <cellStyle name="_Q4成本预估1 4" xfId="190"/>
    <cellStyle name="_Q4成本预估1 5" xfId="191"/>
    <cellStyle name="_Q4成本预估1 6" xfId="192"/>
    <cellStyle name="_rev share for budget Q1" xfId="193"/>
    <cellStyle name="_rev share for budget Q1 2" xfId="194"/>
    <cellStyle name="_rev share for budget Q1 3" xfId="195"/>
    <cellStyle name="_rev share for budget Q1 4" xfId="196"/>
    <cellStyle name="_rev share for budget Q1 5" xfId="197"/>
    <cellStyle name="_rev share for budget Q1 6" xfId="198"/>
    <cellStyle name="_revenue share summary-WVAS-Sohu-2004" xfId="199"/>
    <cellStyle name="_revenue share summary-WVAS-Sohu-2004 2" xfId="200"/>
    <cellStyle name="_revenue share summary-WVAS-Sohu-2004 3" xfId="201"/>
    <cellStyle name="_revenue share summary-WVAS-Sohu-2004 4" xfId="202"/>
    <cellStyle name="_revenue share summary-WVAS-Sohu-2004 5" xfId="203"/>
    <cellStyle name="_revenue share summary-WVAS-Sohu-2004 6" xfId="204"/>
    <cellStyle name="_revenue share summary-WVAS-Sohu-2005" xfId="205"/>
    <cellStyle name="_revenue share summary-WVAS-Sohu-2005 2" xfId="206"/>
    <cellStyle name="_revenue share summary-WVAS-Sohu-2005 3" xfId="207"/>
    <cellStyle name="_revenue share summary-WVAS-Sohu-2005 4" xfId="208"/>
    <cellStyle name="_revenue share summary-WVAS-Sohu-2005 5" xfId="209"/>
    <cellStyle name="_revenue share summary-WVAS-Sohu-2005 6" xfId="210"/>
    <cellStyle name="_RSU" xfId="211"/>
    <cellStyle name="_Sheet1" xfId="212"/>
    <cellStyle name="_Sheet1 2" xfId="213"/>
    <cellStyle name="_Sheet1 3" xfId="214"/>
    <cellStyle name="_Sheet1 4" xfId="215"/>
    <cellStyle name="_Sheet1 5" xfId="216"/>
    <cellStyle name="_Sheet1 6" xfId="217"/>
    <cellStyle name="_Unicom 匡算" xfId="218"/>
    <cellStyle name="_多媒体视窗成本分析" xfId="219"/>
    <cellStyle name="_副本2008_P&amp;L Estimation to Gong Yu" xfId="220"/>
    <cellStyle name="_副本2008_P&amp;L Estimation to Gong Yu 2" xfId="221"/>
    <cellStyle name="_副本奥运推广+接待计划 (2)" xfId="222"/>
    <cellStyle name="_副本奥运推广+接待计划 (2) 2" xfId="223"/>
    <cellStyle name="_华奥星空第4季度费用预算-2006" xfId="224"/>
    <cellStyle name="_华奥星空第4季度费用预算-2006 2" xfId="225"/>
    <cellStyle name="_华奥星空第4季度费用预算-2006 3" xfId="226"/>
    <cellStyle name="_华奥星空第4季度费用预算-2006 4" xfId="227"/>
    <cellStyle name="_华奥星空第4季度费用预算-2006 5" xfId="228"/>
    <cellStyle name="_华奥星空第4季度费用预算-2006 6" xfId="229"/>
    <cellStyle name="_科目表" xfId="230"/>
    <cellStyle name="_科目表 2" xfId="231"/>
    <cellStyle name="_科目表 3" xfId="232"/>
    <cellStyle name="_科目表 4" xfId="233"/>
    <cellStyle name="_科目表 5" xfId="234"/>
    <cellStyle name="_科目表 6" xfId="235"/>
    <cellStyle name="{Comma [0]}" xfId="236"/>
    <cellStyle name="{Comma}" xfId="237"/>
    <cellStyle name="{Date}" xfId="238"/>
    <cellStyle name="{Month}" xfId="239"/>
    <cellStyle name="{Percent}" xfId="240"/>
    <cellStyle name="{Thousand [0]}" xfId="241"/>
    <cellStyle name="{Thousand}" xfId="242"/>
    <cellStyle name="{Z'0000(1 dec)}" xfId="243"/>
    <cellStyle name="{Z'0000(4 dec)}" xfId="244"/>
    <cellStyle name="=C:\WINNT\SYSTEM32\COMMAND.COM" xfId="245"/>
    <cellStyle name="=C:\WINNT\SYSTEM32\COMMAND.COM 10" xfId="246"/>
    <cellStyle name="=C:\WINNT\SYSTEM32\COMMAND.COM 11" xfId="247"/>
    <cellStyle name="=C:\WINNT\SYSTEM32\COMMAND.COM 12" xfId="248"/>
    <cellStyle name="=C:\WINNT\SYSTEM32\COMMAND.COM 13" xfId="249"/>
    <cellStyle name="=C:\WINNT\SYSTEM32\COMMAND.COM 14" xfId="250"/>
    <cellStyle name="=C:\WINNT\SYSTEM32\COMMAND.COM 15" xfId="251"/>
    <cellStyle name="=C:\WINNT\SYSTEM32\COMMAND.COM 2" xfId="252"/>
    <cellStyle name="=C:\WINNT\SYSTEM32\COMMAND.COM 2 2" xfId="253"/>
    <cellStyle name="=C:\WINNT\SYSTEM32\COMMAND.COM 2 2 2" xfId="254"/>
    <cellStyle name="=C:\WINNT\SYSTEM32\COMMAND.COM 3" xfId="255"/>
    <cellStyle name="=C:\WINNT\SYSTEM32\COMMAND.COM 4" xfId="256"/>
    <cellStyle name="=C:\WINNT\SYSTEM32\COMMAND.COM 5" xfId="257"/>
    <cellStyle name="=C:\WINNT\SYSTEM32\COMMAND.COM 6" xfId="258"/>
    <cellStyle name="=C:\WINNT\SYSTEM32\COMMAND.COM 7" xfId="259"/>
    <cellStyle name="=C:\WINNT\SYSTEM32\COMMAND.COM 8" xfId="260"/>
    <cellStyle name="=C:\WINNT\SYSTEM32\COMMAND.COM 9" xfId="261"/>
    <cellStyle name="0%" xfId="262"/>
    <cellStyle name="0% 2" xfId="263"/>
    <cellStyle name="0% 3" xfId="54838"/>
    <cellStyle name="0% 4" xfId="54839"/>
    <cellStyle name="0,0_x000d__x000a_NA_x000d__x000a_" xfId="264"/>
    <cellStyle name="0,0_x000d__x000a_NA_x000d__x000a_ 2" xfId="265"/>
    <cellStyle name="0,0_x000d__x000a_NA_x000d__x000a_ 3" xfId="266"/>
    <cellStyle name="0,0_x000d__x000a_NA_x000d__x000a_ 4" xfId="267"/>
    <cellStyle name="0,0_x000d__x000a_NA_x000d__x000a_ 5" xfId="268"/>
    <cellStyle name="0,0_x000d__x000a_NA_x000d__x000a_ 6" xfId="269"/>
    <cellStyle name="0.0%" xfId="270"/>
    <cellStyle name="0.00%" xfId="271"/>
    <cellStyle name="20% - Accent1" xfId="272"/>
    <cellStyle name="20% - Accent1 2" xfId="273"/>
    <cellStyle name="20% - Accent1 2 2" xfId="274"/>
    <cellStyle name="20% - Accent1 3" xfId="275"/>
    <cellStyle name="20% - Accent2" xfId="276"/>
    <cellStyle name="20% - Accent2 2" xfId="277"/>
    <cellStyle name="20% - Accent2 2 2" xfId="278"/>
    <cellStyle name="20% - Accent2 3" xfId="279"/>
    <cellStyle name="20% - Accent3" xfId="280"/>
    <cellStyle name="20% - Accent3 2" xfId="281"/>
    <cellStyle name="20% - Accent3 2 2" xfId="282"/>
    <cellStyle name="20% - Accent3 3" xfId="283"/>
    <cellStyle name="20% - Accent4" xfId="284"/>
    <cellStyle name="20% - Accent4 2" xfId="285"/>
    <cellStyle name="20% - Accent4 2 2" xfId="286"/>
    <cellStyle name="20% - Accent4 3" xfId="287"/>
    <cellStyle name="20% - Accent5" xfId="288"/>
    <cellStyle name="20% - Accent5 2" xfId="289"/>
    <cellStyle name="20% - Accent5 2 2" xfId="290"/>
    <cellStyle name="20% - Accent5 3" xfId="291"/>
    <cellStyle name="20% - Accent6" xfId="292"/>
    <cellStyle name="20% - Accent6 2" xfId="293"/>
    <cellStyle name="20% - Accent6 2 2" xfId="294"/>
    <cellStyle name="20% - Accent6 3" xfId="295"/>
    <cellStyle name="20% - 强调文字颜色 1 2" xfId="54840"/>
    <cellStyle name="20% - 强调文字颜色 2 2" xfId="54841"/>
    <cellStyle name="20% - 强调文字颜色 3 2" xfId="54842"/>
    <cellStyle name="20% - 强调文字颜色 4 2" xfId="54843"/>
    <cellStyle name="20% - 强调文字颜色 5 2" xfId="54844"/>
    <cellStyle name="20% - 强调文字颜色 6 2" xfId="54845"/>
    <cellStyle name="3232" xfId="296"/>
    <cellStyle name="3232 10" xfId="297"/>
    <cellStyle name="3232 11" xfId="298"/>
    <cellStyle name="3232 12" xfId="299"/>
    <cellStyle name="3232 13" xfId="300"/>
    <cellStyle name="3232 14" xfId="301"/>
    <cellStyle name="3232 15" xfId="302"/>
    <cellStyle name="3232 16" xfId="303"/>
    <cellStyle name="3232 2" xfId="304"/>
    <cellStyle name="3232 2 2" xfId="305"/>
    <cellStyle name="3232 2 3" xfId="306"/>
    <cellStyle name="3232 2 4" xfId="307"/>
    <cellStyle name="3232 3" xfId="308"/>
    <cellStyle name="3232 3 3 2 2 2" xfId="54768"/>
    <cellStyle name="3232 4" xfId="309"/>
    <cellStyle name="3232 5" xfId="310"/>
    <cellStyle name="3232 6" xfId="311"/>
    <cellStyle name="3232 7" xfId="312"/>
    <cellStyle name="3232 8" xfId="313"/>
    <cellStyle name="3232 9" xfId="314"/>
    <cellStyle name="3232_2008 Jul Senior Management Report_2009 Jan Senior Management Report" xfId="315"/>
    <cellStyle name="³f¹ô [0]_PLDT" xfId="316"/>
    <cellStyle name="³f¹ô_PLDT" xfId="317"/>
    <cellStyle name="40% - Accent1" xfId="318"/>
    <cellStyle name="40% - Accent1 2" xfId="319"/>
    <cellStyle name="40% - Accent1 2 2" xfId="320"/>
    <cellStyle name="40% - Accent1 3" xfId="321"/>
    <cellStyle name="40% - Accent2" xfId="322"/>
    <cellStyle name="40% - Accent2 2" xfId="323"/>
    <cellStyle name="40% - Accent2 2 2" xfId="324"/>
    <cellStyle name="40% - Accent2 3" xfId="325"/>
    <cellStyle name="40% - Accent3" xfId="326"/>
    <cellStyle name="40% - Accent3 2" xfId="327"/>
    <cellStyle name="40% - Accent3 2 2" xfId="328"/>
    <cellStyle name="40% - Accent3 3" xfId="329"/>
    <cellStyle name="40% - Accent4" xfId="330"/>
    <cellStyle name="40% - Accent4 2" xfId="331"/>
    <cellStyle name="40% - Accent4 2 2" xfId="332"/>
    <cellStyle name="40% - Accent4 3" xfId="333"/>
    <cellStyle name="40% - Accent5" xfId="334"/>
    <cellStyle name="40% - Accent5 2" xfId="335"/>
    <cellStyle name="40% - Accent5 2 2" xfId="336"/>
    <cellStyle name="40% - Accent5 3" xfId="337"/>
    <cellStyle name="40% - Accent6" xfId="338"/>
    <cellStyle name="40% - Accent6 2" xfId="339"/>
    <cellStyle name="40% - Accent6 2 2" xfId="340"/>
    <cellStyle name="40% - Accent6 3" xfId="341"/>
    <cellStyle name="40% - 强调文字颜色 1 2" xfId="54846"/>
    <cellStyle name="40% - 强调文字颜色 2 2" xfId="54847"/>
    <cellStyle name="40% - 强调文字颜色 3 2" xfId="54848"/>
    <cellStyle name="40% - 强调文字颜色 4 2" xfId="54849"/>
    <cellStyle name="40% - 强调文字颜色 5 2" xfId="54850"/>
    <cellStyle name="40% - 强调文字颜色 6 2" xfId="54851"/>
    <cellStyle name="60% - Accent1" xfId="342"/>
    <cellStyle name="60% - Accent1 2" xfId="343"/>
    <cellStyle name="60% - Accent1 2 2" xfId="344"/>
    <cellStyle name="60% - Accent1 3" xfId="345"/>
    <cellStyle name="60% - Accent2" xfId="346"/>
    <cellStyle name="60% - Accent2 2" xfId="347"/>
    <cellStyle name="60% - Accent2 2 2" xfId="348"/>
    <cellStyle name="60% - Accent2 3" xfId="349"/>
    <cellStyle name="60% - Accent3" xfId="350"/>
    <cellStyle name="60% - Accent3 2" xfId="351"/>
    <cellStyle name="60% - Accent3 2 2" xfId="352"/>
    <cellStyle name="60% - Accent3 3" xfId="353"/>
    <cellStyle name="60% - Accent4" xfId="354"/>
    <cellStyle name="60% - Accent4 2" xfId="355"/>
    <cellStyle name="60% - Accent4 2 2" xfId="356"/>
    <cellStyle name="60% - Accent4 3" xfId="357"/>
    <cellStyle name="60% - Accent5" xfId="358"/>
    <cellStyle name="60% - Accent5 2" xfId="359"/>
    <cellStyle name="60% - Accent5 2 2" xfId="360"/>
    <cellStyle name="60% - Accent5 3" xfId="361"/>
    <cellStyle name="60% - Accent6" xfId="362"/>
    <cellStyle name="60% - Accent6 2" xfId="363"/>
    <cellStyle name="60% - Accent6 2 2" xfId="364"/>
    <cellStyle name="60% - Accent6 3" xfId="365"/>
    <cellStyle name="60% - 强调文字颜色 1 2" xfId="54852"/>
    <cellStyle name="60% - 强调文字颜色 2 2" xfId="54853"/>
    <cellStyle name="60% - 强调文字颜色 3 2" xfId="54854"/>
    <cellStyle name="60% - 强调文字颜色 4 2" xfId="54855"/>
    <cellStyle name="60% - 强调文字颜色 5 2" xfId="54856"/>
    <cellStyle name="60% - 强调文字颜色 6 2" xfId="54857"/>
    <cellStyle name="Accent1" xfId="366"/>
    <cellStyle name="Accent1 2" xfId="367"/>
    <cellStyle name="Accent1 2 2" xfId="368"/>
    <cellStyle name="Accent1 3" xfId="369"/>
    <cellStyle name="Accent2" xfId="370"/>
    <cellStyle name="Accent2 2" xfId="371"/>
    <cellStyle name="Accent2 2 2" xfId="372"/>
    <cellStyle name="Accent2 3" xfId="373"/>
    <cellStyle name="Accent3" xfId="374"/>
    <cellStyle name="Accent3 2" xfId="375"/>
    <cellStyle name="Accent3 2 2" xfId="376"/>
    <cellStyle name="Accent3 3" xfId="377"/>
    <cellStyle name="Accent4" xfId="378"/>
    <cellStyle name="Accent4 2" xfId="379"/>
    <cellStyle name="Accent4 2 2" xfId="380"/>
    <cellStyle name="Accent4 3" xfId="381"/>
    <cellStyle name="Accent5" xfId="382"/>
    <cellStyle name="Accent5 2" xfId="383"/>
    <cellStyle name="Accent5 2 2" xfId="384"/>
    <cellStyle name="Accent5 3" xfId="385"/>
    <cellStyle name="Accent6" xfId="386"/>
    <cellStyle name="Accent6 2" xfId="387"/>
    <cellStyle name="Accent6 2 2" xfId="388"/>
    <cellStyle name="Accent6 3" xfId="389"/>
    <cellStyle name="args.style" xfId="390"/>
    <cellStyle name="args.style 2" xfId="391"/>
    <cellStyle name="args.style 3" xfId="392"/>
    <cellStyle name="args.style 4" xfId="393"/>
    <cellStyle name="args.style 5" xfId="394"/>
    <cellStyle name="args.style 6" xfId="395"/>
    <cellStyle name="Bad" xfId="396"/>
    <cellStyle name="Bad 2" xfId="397"/>
    <cellStyle name="Bad 2 2" xfId="398"/>
    <cellStyle name="Bad 3" xfId="399"/>
    <cellStyle name="Board Level" xfId="400"/>
    <cellStyle name="Board Level 2" xfId="401"/>
    <cellStyle name="Board Level 3" xfId="402"/>
    <cellStyle name="Board Level 4" xfId="403"/>
    <cellStyle name="Board Level 5" xfId="404"/>
    <cellStyle name="Board Level 6" xfId="405"/>
    <cellStyle name="Calc Currency (0)" xfId="406"/>
    <cellStyle name="Calc Currency (0) 2" xfId="407"/>
    <cellStyle name="Calc Currency (0) 3" xfId="54858"/>
    <cellStyle name="Calc Currency (0) 4" xfId="54859"/>
    <cellStyle name="Calc Currency (2)" xfId="408"/>
    <cellStyle name="Calc Currency (2) 2" xfId="409"/>
    <cellStyle name="Calc Currency (2) 3" xfId="54860"/>
    <cellStyle name="Calc Currency (2) 4" xfId="54861"/>
    <cellStyle name="Calc Percent (0)" xfId="410"/>
    <cellStyle name="Calc Percent (1)" xfId="411"/>
    <cellStyle name="Calc Percent (1) 2" xfId="412"/>
    <cellStyle name="Calc Percent (1) 3" xfId="54862"/>
    <cellStyle name="Calc Percent (1) 4" xfId="54863"/>
    <cellStyle name="Calc Percent (2)" xfId="413"/>
    <cellStyle name="Calc Percent (2) 2" xfId="414"/>
    <cellStyle name="Calc Percent (2) 3" xfId="54864"/>
    <cellStyle name="Calc Percent (2) 4" xfId="54865"/>
    <cellStyle name="Calc Units (0)" xfId="415"/>
    <cellStyle name="Calc Units (1)" xfId="416"/>
    <cellStyle name="Calc Units (1) 2" xfId="417"/>
    <cellStyle name="Calc Units (1) 3" xfId="54866"/>
    <cellStyle name="Calc Units (1) 4" xfId="54867"/>
    <cellStyle name="Calc Units (2)" xfId="418"/>
    <cellStyle name="Calc Units (2) 2" xfId="419"/>
    <cellStyle name="Calc Units (2) 3" xfId="54868"/>
    <cellStyle name="Calc Units (2) 4" xfId="54869"/>
    <cellStyle name="Calculation" xfId="420"/>
    <cellStyle name="Calculation 2" xfId="421"/>
    <cellStyle name="Calculation 2 2" xfId="422"/>
    <cellStyle name="Calculation 3" xfId="423"/>
    <cellStyle name="Calculation 3 2" xfId="424"/>
    <cellStyle name="Calculation 4" xfId="425"/>
    <cellStyle name="category" xfId="426"/>
    <cellStyle name="category 2" xfId="427"/>
    <cellStyle name="category 3" xfId="428"/>
    <cellStyle name="category 4" xfId="429"/>
    <cellStyle name="category 5" xfId="430"/>
    <cellStyle name="category 6" xfId="431"/>
    <cellStyle name="Check Cell" xfId="432"/>
    <cellStyle name="Check Cell 2" xfId="433"/>
    <cellStyle name="Check Cell 2 2" xfId="434"/>
    <cellStyle name="Check Cell 3" xfId="435"/>
    <cellStyle name="Col Heads" xfId="436"/>
    <cellStyle name="Col Heads 2" xfId="437"/>
    <cellStyle name="Col Heads 3" xfId="438"/>
    <cellStyle name="Col Heads 4" xfId="439"/>
    <cellStyle name="Col Heads 5" xfId="440"/>
    <cellStyle name="Col Heads 6" xfId="441"/>
    <cellStyle name="Column_Title" xfId="442"/>
    <cellStyle name="Comma [0]_#6 Temps &amp; Contractors" xfId="443"/>
    <cellStyle name="Comma [00]" xfId="444"/>
    <cellStyle name="Comma 2" xfId="445"/>
    <cellStyle name="Comma 2 2" xfId="446"/>
    <cellStyle name="Comma 2 2 2" xfId="447"/>
    <cellStyle name="Comma 2 3" xfId="448"/>
    <cellStyle name="Comma 3" xfId="449"/>
    <cellStyle name="Comma 3 2" xfId="450"/>
    <cellStyle name="Comma,0" xfId="451"/>
    <cellStyle name="Comma,1" xfId="452"/>
    <cellStyle name="Comma,2" xfId="453"/>
    <cellStyle name="Comma_ Shareholder Structure (Name and Category) OCT 021" xfId="454"/>
    <cellStyle name="Comment" xfId="455"/>
    <cellStyle name="Copied" xfId="456"/>
    <cellStyle name="Copied 2" xfId="457"/>
    <cellStyle name="Copied 3" xfId="458"/>
    <cellStyle name="Copied 4" xfId="459"/>
    <cellStyle name="Copied 5" xfId="460"/>
    <cellStyle name="Copied 6" xfId="461"/>
    <cellStyle name="COST1" xfId="462"/>
    <cellStyle name="COST1 2" xfId="463"/>
    <cellStyle name="COST1 3" xfId="464"/>
    <cellStyle name="COST1 4" xfId="465"/>
    <cellStyle name="COST1 5" xfId="466"/>
    <cellStyle name="COST1 6" xfId="467"/>
    <cellStyle name="Costs" xfId="468"/>
    <cellStyle name="Costs 2" xfId="469"/>
    <cellStyle name="Costs 3" xfId="54870"/>
    <cellStyle name="Costs 4" xfId="54871"/>
    <cellStyle name="Currency [0]_#6 Temps &amp; Contractors" xfId="470"/>
    <cellStyle name="Currency [00]" xfId="471"/>
    <cellStyle name="Currency [00] 2" xfId="472"/>
    <cellStyle name="Currency [00] 3" xfId="54872"/>
    <cellStyle name="Currency [00] 4" xfId="54873"/>
    <cellStyle name="Currency 2" xfId="473"/>
    <cellStyle name="Currency 2 2" xfId="474"/>
    <cellStyle name="Currency,0" xfId="475"/>
    <cellStyle name="Currency,0 2" xfId="476"/>
    <cellStyle name="Currency,0 3" xfId="54874"/>
    <cellStyle name="Currency,0 4" xfId="54875"/>
    <cellStyle name="Currency,2" xfId="477"/>
    <cellStyle name="Currency,2 2" xfId="478"/>
    <cellStyle name="Currency,2 3" xfId="54876"/>
    <cellStyle name="Currency,2 4" xfId="54877"/>
    <cellStyle name="Currency_#6 Temps &amp; Contractors" xfId="479"/>
    <cellStyle name="Date Short" xfId="480"/>
    <cellStyle name="Dezimal [0]_Central Install 6-up" xfId="481"/>
    <cellStyle name="Dezimal_Central Install 6-up" xfId="482"/>
    <cellStyle name="Dollars" xfId="483"/>
    <cellStyle name="Enter Currency (0)" xfId="484"/>
    <cellStyle name="Enter Currency (2)" xfId="485"/>
    <cellStyle name="Enter Currency (2) 2" xfId="486"/>
    <cellStyle name="Enter Currency (2) 3" xfId="54878"/>
    <cellStyle name="Enter Currency (2) 4" xfId="54879"/>
    <cellStyle name="Enter Units (0)" xfId="487"/>
    <cellStyle name="Enter Units (1)" xfId="488"/>
    <cellStyle name="Enter Units (1) 2" xfId="489"/>
    <cellStyle name="Enter Units (1) 3" xfId="54880"/>
    <cellStyle name="Enter Units (1) 4" xfId="54881"/>
    <cellStyle name="Enter Units (2)" xfId="490"/>
    <cellStyle name="Enter Units (2) 2" xfId="491"/>
    <cellStyle name="Enter Units (2) 3" xfId="54882"/>
    <cellStyle name="Enter Units (2) 4" xfId="54883"/>
    <cellStyle name="Entered" xfId="492"/>
    <cellStyle name="Entered 2" xfId="493"/>
    <cellStyle name="Entered 3" xfId="494"/>
    <cellStyle name="Entered 4" xfId="495"/>
    <cellStyle name="Entered 5" xfId="496"/>
    <cellStyle name="Entered 6" xfId="497"/>
    <cellStyle name="Euro" xfId="498"/>
    <cellStyle name="Euro 2" xfId="499"/>
    <cellStyle name="Euro 3" xfId="500"/>
    <cellStyle name="Euro 4" xfId="501"/>
    <cellStyle name="Euro 5" xfId="502"/>
    <cellStyle name="Euro 6" xfId="503"/>
    <cellStyle name="Excel Built-in Normal" xfId="504"/>
    <cellStyle name="Explanatory Text" xfId="505"/>
    <cellStyle name="Explanatory Text 2" xfId="506"/>
    <cellStyle name="Explanatory Text 2 2" xfId="507"/>
    <cellStyle name="Explanatory Text 3" xfId="508"/>
    <cellStyle name="FAB level" xfId="509"/>
    <cellStyle name="FAB level 2" xfId="510"/>
    <cellStyle name="FAB level 3" xfId="511"/>
    <cellStyle name="FAB level 4" xfId="512"/>
    <cellStyle name="FAB level 5" xfId="513"/>
    <cellStyle name="FAB level 6" xfId="514"/>
    <cellStyle name="FAB no" xfId="515"/>
    <cellStyle name="FAB no 2" xfId="516"/>
    <cellStyle name="FAB no 3" xfId="517"/>
    <cellStyle name="FAB no 4" xfId="518"/>
    <cellStyle name="FAB no 5" xfId="519"/>
    <cellStyle name="FAB no 6" xfId="520"/>
    <cellStyle name="FAB price" xfId="521"/>
    <cellStyle name="FAB price 2" xfId="522"/>
    <cellStyle name="FAB price 3" xfId="54884"/>
    <cellStyle name="FAB price 4" xfId="54885"/>
    <cellStyle name="Good" xfId="523"/>
    <cellStyle name="Good 2" xfId="524"/>
    <cellStyle name="Good 2 2" xfId="525"/>
    <cellStyle name="Good 3" xfId="526"/>
    <cellStyle name="Grey" xfId="527"/>
    <cellStyle name="HEADER" xfId="528"/>
    <cellStyle name="HEADER 2" xfId="529"/>
    <cellStyle name="HEADER 3" xfId="530"/>
    <cellStyle name="HEADER 4" xfId="531"/>
    <cellStyle name="HEADER 5" xfId="532"/>
    <cellStyle name="HEADER 6" xfId="533"/>
    <cellStyle name="Header1" xfId="534"/>
    <cellStyle name="Header1 2" xfId="535"/>
    <cellStyle name="Header1 3" xfId="536"/>
    <cellStyle name="Header1 4" xfId="537"/>
    <cellStyle name="Header1 5" xfId="538"/>
    <cellStyle name="Header1 6" xfId="539"/>
    <cellStyle name="Header2" xfId="540"/>
    <cellStyle name="Header2 2" xfId="541"/>
    <cellStyle name="Header2 2 2" xfId="542"/>
    <cellStyle name="Header2 2 2 2" xfId="54968"/>
    <cellStyle name="Header2 2 2 2 2" xfId="54969"/>
    <cellStyle name="Header2 2 2 3" xfId="54970"/>
    <cellStyle name="Header2 2 3" xfId="54971"/>
    <cellStyle name="Header2 2 3 2" xfId="54972"/>
    <cellStyle name="Header2 2 3 2 2" xfId="54973"/>
    <cellStyle name="Header2 2 3 3" xfId="54974"/>
    <cellStyle name="Header2 2 4" xfId="54975"/>
    <cellStyle name="Header2 2 4 2" xfId="54976"/>
    <cellStyle name="Header2 2 4 2 2" xfId="54977"/>
    <cellStyle name="Header2 2 4 3" xfId="54978"/>
    <cellStyle name="Header2 2 5" xfId="54979"/>
    <cellStyle name="Header2 2 5 2" xfId="54980"/>
    <cellStyle name="Header2 2 5 2 2" xfId="54981"/>
    <cellStyle name="Header2 2 5 3" xfId="54982"/>
    <cellStyle name="Header2 2 6" xfId="54983"/>
    <cellStyle name="Header2 2 6 2" xfId="54984"/>
    <cellStyle name="Header2 2 7" xfId="54985"/>
    <cellStyle name="Header2 3" xfId="543"/>
    <cellStyle name="Header2 3 2" xfId="544"/>
    <cellStyle name="Header2 3 2 2" xfId="54986"/>
    <cellStyle name="Header2 3 2 2 2" xfId="54987"/>
    <cellStyle name="Header2 3 2 3" xfId="54988"/>
    <cellStyle name="Header2 3 3" xfId="54989"/>
    <cellStyle name="Header2 3 3 2" xfId="54990"/>
    <cellStyle name="Header2 3 3 2 2" xfId="54991"/>
    <cellStyle name="Header2 3 3 3" xfId="54992"/>
    <cellStyle name="Header2 3 4" xfId="54993"/>
    <cellStyle name="Header2 3 4 2" xfId="54994"/>
    <cellStyle name="Header2 3 4 2 2" xfId="54995"/>
    <cellStyle name="Header2 3 4 3" xfId="54996"/>
    <cellStyle name="Header2 3 5" xfId="54997"/>
    <cellStyle name="Header2 3 5 2" xfId="54998"/>
    <cellStyle name="Header2 3 5 2 2" xfId="54999"/>
    <cellStyle name="Header2 3 5 3" xfId="55000"/>
    <cellStyle name="Header2 3 6" xfId="55001"/>
    <cellStyle name="Header2 3 6 2" xfId="55002"/>
    <cellStyle name="Header2 3 7" xfId="55003"/>
    <cellStyle name="Header2 4" xfId="545"/>
    <cellStyle name="Header2 4 2" xfId="55004"/>
    <cellStyle name="Header2 4 2 2" xfId="55005"/>
    <cellStyle name="Header2 4 3" xfId="55006"/>
    <cellStyle name="Header2 5" xfId="546"/>
    <cellStyle name="Header2 5 2" xfId="55007"/>
    <cellStyle name="Header2 5 2 2" xfId="55008"/>
    <cellStyle name="Header2 5 3" xfId="55009"/>
    <cellStyle name="Header2 6" xfId="547"/>
    <cellStyle name="Header2 6 2" xfId="55010"/>
    <cellStyle name="Header2 6 2 2" xfId="55011"/>
    <cellStyle name="Header2 6 3" xfId="55012"/>
    <cellStyle name="Header2 7" xfId="55013"/>
    <cellStyle name="Header2 7 2" xfId="55014"/>
    <cellStyle name="Header2 7 2 2" xfId="55015"/>
    <cellStyle name="Header2 7 3" xfId="55016"/>
    <cellStyle name="Header2 8" xfId="55017"/>
    <cellStyle name="Header2 8 2" xfId="55018"/>
    <cellStyle name="Header2 9" xfId="55019"/>
    <cellStyle name="Heading 1" xfId="548"/>
    <cellStyle name="Heading 1 2" xfId="549"/>
    <cellStyle name="Heading 1 2 2" xfId="550"/>
    <cellStyle name="Heading 1 3" xfId="551"/>
    <cellStyle name="Heading 1 4" xfId="552"/>
    <cellStyle name="Heading 1 5" xfId="553"/>
    <cellStyle name="Heading 1 6" xfId="554"/>
    <cellStyle name="Heading 2" xfId="555"/>
    <cellStyle name="Heading 2 2" xfId="556"/>
    <cellStyle name="Heading 2 2 2" xfId="557"/>
    <cellStyle name="Heading 2 3" xfId="558"/>
    <cellStyle name="Heading 3" xfId="559"/>
    <cellStyle name="Heading 3 2" xfId="560"/>
    <cellStyle name="Heading 3 2 2" xfId="561"/>
    <cellStyle name="Heading 3 3" xfId="562"/>
    <cellStyle name="Heading 4" xfId="563"/>
    <cellStyle name="Heading 4 2" xfId="564"/>
    <cellStyle name="Heading 4 2 2" xfId="565"/>
    <cellStyle name="Heading 4 3" xfId="566"/>
    <cellStyle name="HEADINGS" xfId="567"/>
    <cellStyle name="HEADINGS 2" xfId="568"/>
    <cellStyle name="HEADINGS 3" xfId="569"/>
    <cellStyle name="HEADINGS 4" xfId="570"/>
    <cellStyle name="HEADINGS 5" xfId="571"/>
    <cellStyle name="HEADINGS 6" xfId="572"/>
    <cellStyle name="HEADINGSTOP" xfId="573"/>
    <cellStyle name="HEADINGSTOP 2" xfId="574"/>
    <cellStyle name="HEADINGSTOP 3" xfId="575"/>
    <cellStyle name="HEADINGSTOP 4" xfId="576"/>
    <cellStyle name="HEADINGSTOP 5" xfId="577"/>
    <cellStyle name="HEADINGSTOP 6" xfId="578"/>
    <cellStyle name="Index" xfId="579"/>
    <cellStyle name="Input" xfId="580"/>
    <cellStyle name="Input [yellow]" xfId="581"/>
    <cellStyle name="Input [yellow] 2" xfId="582"/>
    <cellStyle name="Input [yellow] 2 2" xfId="55020"/>
    <cellStyle name="Input [yellow] 2 2 2" xfId="55021"/>
    <cellStyle name="Input [yellow] 2 3" xfId="55022"/>
    <cellStyle name="Input [yellow] 3" xfId="55023"/>
    <cellStyle name="Input [yellow] 3 2" xfId="55024"/>
    <cellStyle name="Input [yellow] 3 2 2" xfId="55025"/>
    <cellStyle name="Input [yellow] 3 3" xfId="55026"/>
    <cellStyle name="Input [yellow] 4" xfId="55027"/>
    <cellStyle name="Input [yellow] 4 2" xfId="55028"/>
    <cellStyle name="Input [yellow] 4 2 2" xfId="55029"/>
    <cellStyle name="Input [yellow] 4 3" xfId="55030"/>
    <cellStyle name="Input [yellow] 5" xfId="55031"/>
    <cellStyle name="Input [yellow] 5 2" xfId="55032"/>
    <cellStyle name="Input [yellow] 6" xfId="55033"/>
    <cellStyle name="Input 2" xfId="583"/>
    <cellStyle name="Input 2 2" xfId="584"/>
    <cellStyle name="Input 3" xfId="585"/>
    <cellStyle name="Input 3 2" xfId="586"/>
    <cellStyle name="Input 4" xfId="587"/>
    <cellStyle name="Input 4 2" xfId="588"/>
    <cellStyle name="Input 5" xfId="589"/>
    <cellStyle name="Input Cells" xfId="590"/>
    <cellStyle name="Link Currency (0)" xfId="591"/>
    <cellStyle name="Link Currency (2)" xfId="592"/>
    <cellStyle name="Link Currency (2) 2" xfId="593"/>
    <cellStyle name="Link Currency (2) 3" xfId="54886"/>
    <cellStyle name="Link Currency (2) 4" xfId="54887"/>
    <cellStyle name="Link Units (0)" xfId="594"/>
    <cellStyle name="Link Units (1)" xfId="595"/>
    <cellStyle name="Link Units (1) 2" xfId="596"/>
    <cellStyle name="Link Units (1) 3" xfId="54888"/>
    <cellStyle name="Link Units (1) 4" xfId="54889"/>
    <cellStyle name="Link Units (2)" xfId="597"/>
    <cellStyle name="Link Units (2) 2" xfId="598"/>
    <cellStyle name="Link Units (2) 3" xfId="54890"/>
    <cellStyle name="Link Units (2) 4" xfId="54891"/>
    <cellStyle name="Linked Cell" xfId="599"/>
    <cellStyle name="Linked Cell 2" xfId="600"/>
    <cellStyle name="Linked Cell 2 2" xfId="601"/>
    <cellStyle name="Linked Cell 3" xfId="602"/>
    <cellStyle name="Linked Cells" xfId="603"/>
    <cellStyle name="Millares [0]_laroux" xfId="604"/>
    <cellStyle name="Millares_laroux" xfId="605"/>
    <cellStyle name="Milliers [0]_!!!GO" xfId="606"/>
    <cellStyle name="Milliers_!!!GO" xfId="607"/>
    <cellStyle name="Model" xfId="608"/>
    <cellStyle name="Model 2" xfId="609"/>
    <cellStyle name="Model 3" xfId="610"/>
    <cellStyle name="Model 4" xfId="611"/>
    <cellStyle name="Model 5" xfId="612"/>
    <cellStyle name="Model 6" xfId="613"/>
    <cellStyle name="Moneda [0]_laroux" xfId="614"/>
    <cellStyle name="Moneda_laroux" xfId="615"/>
    <cellStyle name="Monétaire [0]_!!!GO" xfId="616"/>
    <cellStyle name="Monétaire_!!!GO" xfId="617"/>
    <cellStyle name="NavStyleDefault" xfId="618"/>
    <cellStyle name="Neutral" xfId="619"/>
    <cellStyle name="Neutral 2" xfId="620"/>
    <cellStyle name="Neutral 2 2" xfId="621"/>
    <cellStyle name="Neutral 3" xfId="622"/>
    <cellStyle name="Normal" xfId="623"/>
    <cellStyle name="Normal - Style1" xfId="624"/>
    <cellStyle name="Normal - Style1 2" xfId="625"/>
    <cellStyle name="Normal - Style1 3" xfId="54892"/>
    <cellStyle name="Normal - Style1 4" xfId="54893"/>
    <cellStyle name="Normal 2" xfId="626"/>
    <cellStyle name="Normal 2 2" xfId="627"/>
    <cellStyle name="Normal 2 2 2" xfId="628"/>
    <cellStyle name="Normal 2 3" xfId="629"/>
    <cellStyle name="Normal 2 3 2" xfId="630"/>
    <cellStyle name="Normal 2 4" xfId="631"/>
    <cellStyle name="Normal 2 4 2" xfId="632"/>
    <cellStyle name="Normal 2 5" xfId="633"/>
    <cellStyle name="Normal 3" xfId="634"/>
    <cellStyle name="Normal 3 2" xfId="635"/>
    <cellStyle name="Normal 5" xfId="636"/>
    <cellStyle name="Normal_ Shareholder Structure (Name and Category) OCT 021" xfId="637"/>
    <cellStyle name="Note" xfId="638"/>
    <cellStyle name="Note 2" xfId="639"/>
    <cellStyle name="Note 2 2" xfId="640"/>
    <cellStyle name="Note 3" xfId="641"/>
    <cellStyle name="Note 3 2" xfId="642"/>
    <cellStyle name="Note 4" xfId="643"/>
    <cellStyle name="Œ…‹æØ‚è [0.00]_laroux" xfId="644"/>
    <cellStyle name="Œ…‹æØ‚è_laroux" xfId="645"/>
    <cellStyle name="Output" xfId="646"/>
    <cellStyle name="Output 2" xfId="647"/>
    <cellStyle name="Output 2 2" xfId="648"/>
    <cellStyle name="Output 3" xfId="649"/>
    <cellStyle name="Output 3 2" xfId="650"/>
    <cellStyle name="Output 4" xfId="651"/>
    <cellStyle name="Output Amounts" xfId="652"/>
    <cellStyle name="Output Column Headings" xfId="653"/>
    <cellStyle name="Output Column Headings 2" xfId="654"/>
    <cellStyle name="Output Column Headings 3" xfId="655"/>
    <cellStyle name="Output Column Headings 4" xfId="656"/>
    <cellStyle name="Output Column Headings 5" xfId="657"/>
    <cellStyle name="Output Column Headings 6" xfId="658"/>
    <cellStyle name="Output Line Items" xfId="659"/>
    <cellStyle name="Output Line Items 2" xfId="660"/>
    <cellStyle name="Output Line Items 3" xfId="661"/>
    <cellStyle name="Output Line Items 4" xfId="662"/>
    <cellStyle name="Output Line Items 5" xfId="663"/>
    <cellStyle name="Output Line Items 6" xfId="664"/>
    <cellStyle name="Output Report Heading" xfId="665"/>
    <cellStyle name="Output Report Heading 2" xfId="666"/>
    <cellStyle name="Output Report Heading 3" xfId="667"/>
    <cellStyle name="Output Report Heading 4" xfId="668"/>
    <cellStyle name="Output Report Heading 5" xfId="669"/>
    <cellStyle name="Output Report Heading 6" xfId="670"/>
    <cellStyle name="Output Report Title" xfId="671"/>
    <cellStyle name="Output Report Title 2" xfId="672"/>
    <cellStyle name="Output Report Title 3" xfId="673"/>
    <cellStyle name="Output Report Title 4" xfId="674"/>
    <cellStyle name="Output Report Title 5" xfId="675"/>
    <cellStyle name="Output Report Title 6" xfId="676"/>
    <cellStyle name="Pcs" xfId="677"/>
    <cellStyle name="Pcs 2" xfId="678"/>
    <cellStyle name="Pcs 3" xfId="54894"/>
    <cellStyle name="Pcs 4" xfId="54895"/>
    <cellStyle name="per.style" xfId="679"/>
    <cellStyle name="Percent [0]" xfId="680"/>
    <cellStyle name="Percent [0] 2" xfId="681"/>
    <cellStyle name="Percent [0] 3" xfId="54896"/>
    <cellStyle name="Percent [0] 4" xfId="54897"/>
    <cellStyle name="Percent [00]" xfId="682"/>
    <cellStyle name="Percent [00] 2" xfId="683"/>
    <cellStyle name="Percent [00] 3" xfId="54898"/>
    <cellStyle name="Percent [00] 4" xfId="54899"/>
    <cellStyle name="Percent [2]" xfId="684"/>
    <cellStyle name="Percent [2] 2" xfId="685"/>
    <cellStyle name="Percent 2" xfId="686"/>
    <cellStyle name="Percent 2 2" xfId="687"/>
    <cellStyle name="Percent 3" xfId="688"/>
    <cellStyle name="Percent 3 2" xfId="689"/>
    <cellStyle name="Percent_#6 Temps &amp; Contractors" xfId="690"/>
    <cellStyle name="PrePop Currency (0)" xfId="691"/>
    <cellStyle name="PrePop Currency (2)" xfId="692"/>
    <cellStyle name="PrePop Currency (2) 2" xfId="693"/>
    <cellStyle name="PrePop Currency (2) 3" xfId="54900"/>
    <cellStyle name="PrePop Currency (2) 4" xfId="54901"/>
    <cellStyle name="PrePop Units (0)" xfId="694"/>
    <cellStyle name="PrePop Units (1)" xfId="695"/>
    <cellStyle name="PrePop Units (1) 2" xfId="696"/>
    <cellStyle name="PrePop Units (1) 3" xfId="54902"/>
    <cellStyle name="PrePop Units (1) 4" xfId="54903"/>
    <cellStyle name="PrePop Units (2)" xfId="697"/>
    <cellStyle name="PrePop Units (2) 2" xfId="698"/>
    <cellStyle name="PrePop Units (2) 3" xfId="54904"/>
    <cellStyle name="PrePop Units (2) 4" xfId="54905"/>
    <cellStyle name="pricing" xfId="699"/>
    <cellStyle name="PSChar" xfId="700"/>
    <cellStyle name="PSChar 2" xfId="701"/>
    <cellStyle name="PSChar 3" xfId="702"/>
    <cellStyle name="PSChar 4" xfId="703"/>
    <cellStyle name="PSChar 5" xfId="704"/>
    <cellStyle name="PSChar 6" xfId="705"/>
    <cellStyle name="PwC" xfId="706"/>
    <cellStyle name="regstoresfromspecstores" xfId="707"/>
    <cellStyle name="regstoresfromspecstores 2" xfId="708"/>
    <cellStyle name="regstoresfromspecstores 3" xfId="709"/>
    <cellStyle name="regstoresfromspecstores 4" xfId="710"/>
    <cellStyle name="regstoresfromspecstores 5" xfId="711"/>
    <cellStyle name="regstoresfromspecstores 6" xfId="712"/>
    <cellStyle name="Released" xfId="713"/>
    <cellStyle name="Released 2" xfId="714"/>
    <cellStyle name="Released 2 2" xfId="55034"/>
    <cellStyle name="Released 2 2 2" xfId="55035"/>
    <cellStyle name="Released 2 3" xfId="55036"/>
    <cellStyle name="Released 3" xfId="715"/>
    <cellStyle name="Released 3 2" xfId="55037"/>
    <cellStyle name="Released 3 2 2" xfId="55038"/>
    <cellStyle name="Released 3 3" xfId="55039"/>
    <cellStyle name="Released 4" xfId="716"/>
    <cellStyle name="Released 4 2" xfId="55040"/>
    <cellStyle name="Released 4 2 2" xfId="55041"/>
    <cellStyle name="Released 4 3" xfId="55042"/>
    <cellStyle name="Released 5" xfId="717"/>
    <cellStyle name="Released 5 2" xfId="55043"/>
    <cellStyle name="Released 6" xfId="718"/>
    <cellStyle name="RevList" xfId="719"/>
    <cellStyle name="RevList 2" xfId="720"/>
    <cellStyle name="RevList 3" xfId="54906"/>
    <cellStyle name="RevList 4" xfId="54907"/>
    <cellStyle name="ROF no" xfId="721"/>
    <cellStyle name="ROF no 2" xfId="722"/>
    <cellStyle name="ROF no 3" xfId="723"/>
    <cellStyle name="ROF no 4" xfId="724"/>
    <cellStyle name="ROF no 5" xfId="725"/>
    <cellStyle name="ROF no 6" xfId="726"/>
    <cellStyle name="s]_x000a__x000a_load=_x000a__x000a_run=_x000a__x000a_NullPort=None_x000a__x000a_device=HP LaserJet 4 Plus,HPPCL5MS,LPT1:_x000a__x000a__x000a__x000a_[Desktop]_x000a__x000a_Wallpaper=(无)_x000a__x000a_TileWallpaper=0_x000a_" xfId="54952"/>
    <cellStyle name="s]_x000a__x000a_load=_x000a__x000a_run=_x000a__x000a_NullPort=None_x000a__x000a_device=HP LaserJet 4 Plus,HPPCL5MS,LPT1:_x000a__x000a__x000a__x000a_[Desktop]_x000a__x000a_Wallpaper=(无)_x000a__x000a_TileWallpaper=0_x000a_ 2" xfId="54953"/>
    <cellStyle name="s]_x000a__x000a_load=_x000a__x000a_run=_x000a__x000a_NullPort=None_x000a__x000a_device=HP LaserJet 4 Plus,HPPCL5MS,LPT1:_x000a__x000a__x000a__x000a_[Desktop]_x000a__x000a_Wallpaper=(无)_x000a__x000a_TileWallpaper=0_x000a_ 2 2" xfId="54954"/>
    <cellStyle name="s]_x000d__x000a_load=_x000d__x000a_run=_x000d__x000a_NullPort=None_x000d__x000a_device=HP LaserJet 4 Plus,HPPCL5MS,LPT1:_x000d__x000a__x000d__x000a_[Desktop]_x000d__x000a_Wallpaper=(无)_x000d__x000a_TileWallpaper=0_x000d_" xfId="54908"/>
    <cellStyle name="s]_x000d__x000a_load=_x000d__x000a_run=_x000d__x000a_NullPort=None_x000d__x000a_device=HP LaserJet 4 Plus,HPPCL5MS,LPT1:_x000d__x000a__x000d__x000a_[Desktop]_x000d__x000a_Wallpaper=(无)_x000d__x000a_TileWallpaper=0_x000d_ 2" xfId="54909"/>
    <cellStyle name="s]_x000d__x000a_load=_x000d__x000a_run=_x000d__x000a_NullPort=None_x000d__x000a_device=HP LaserJet 4 Plus,HPPCL5MS,LPT1:_x000d__x000a__x000d__x000a_[Desktop]_x000d__x000a_Wallpaper=(无)_x000d__x000a_TileWallpaper=0_x000d_ 3" xfId="54910"/>
    <cellStyle name="s]_x000d__x000a_load=_x000d__x000a_run=_x000d__x000a_NullPort=None_x000d__x000a_device=HP LaserJet 4 Plus,HPPCL5MS,LPT1:_x000d__x000a__x000d__x000a_[Desktop]_x000d__x000a_Wallpaper=(无)_x000d__x000a_TileWallpaper=0_x000d_ 8" xfId="54955"/>
    <cellStyle name="SHADEDSTORES" xfId="727"/>
    <cellStyle name="SHADEDSTORES 2" xfId="728"/>
    <cellStyle name="SHADEDSTORES 2 2" xfId="729"/>
    <cellStyle name="SHADEDSTORES 2 2 2" xfId="55044"/>
    <cellStyle name="SHADEDSTORES 2 2 2 2" xfId="55045"/>
    <cellStyle name="SHADEDSTORES 2 2 3" xfId="55046"/>
    <cellStyle name="SHADEDSTORES 2 3" xfId="55047"/>
    <cellStyle name="SHADEDSTORES 2 3 2" xfId="55048"/>
    <cellStyle name="SHADEDSTORES 2 3 2 2" xfId="55049"/>
    <cellStyle name="SHADEDSTORES 2 3 3" xfId="55050"/>
    <cellStyle name="SHADEDSTORES 2 4" xfId="55051"/>
    <cellStyle name="SHADEDSTORES 2 4 2" xfId="55052"/>
    <cellStyle name="SHADEDSTORES 2 4 2 2" xfId="55053"/>
    <cellStyle name="SHADEDSTORES 2 4 3" xfId="55054"/>
    <cellStyle name="SHADEDSTORES 2 5" xfId="55055"/>
    <cellStyle name="SHADEDSTORES 2 5 2" xfId="55056"/>
    <cellStyle name="SHADEDSTORES 2 5 2 2" xfId="55057"/>
    <cellStyle name="SHADEDSTORES 2 5 3" xfId="55058"/>
    <cellStyle name="SHADEDSTORES 2 6" xfId="55059"/>
    <cellStyle name="SHADEDSTORES 2 6 2" xfId="55060"/>
    <cellStyle name="SHADEDSTORES 2 7" xfId="55061"/>
    <cellStyle name="SHADEDSTORES 3" xfId="730"/>
    <cellStyle name="SHADEDSTORES 3 2" xfId="731"/>
    <cellStyle name="SHADEDSTORES 3 2 2" xfId="55062"/>
    <cellStyle name="SHADEDSTORES 3 2 2 2" xfId="55063"/>
    <cellStyle name="SHADEDSTORES 3 2 3" xfId="55064"/>
    <cellStyle name="SHADEDSTORES 3 3" xfId="55065"/>
    <cellStyle name="SHADEDSTORES 3 3 2" xfId="55066"/>
    <cellStyle name="SHADEDSTORES 3 3 2 2" xfId="55067"/>
    <cellStyle name="SHADEDSTORES 3 3 3" xfId="55068"/>
    <cellStyle name="SHADEDSTORES 3 4" xfId="55069"/>
    <cellStyle name="SHADEDSTORES 3 4 2" xfId="55070"/>
    <cellStyle name="SHADEDSTORES 3 4 2 2" xfId="55071"/>
    <cellStyle name="SHADEDSTORES 3 4 3" xfId="55072"/>
    <cellStyle name="SHADEDSTORES 3 5" xfId="55073"/>
    <cellStyle name="SHADEDSTORES 3 5 2" xfId="55074"/>
    <cellStyle name="SHADEDSTORES 3 5 2 2" xfId="55075"/>
    <cellStyle name="SHADEDSTORES 3 5 3" xfId="55076"/>
    <cellStyle name="SHADEDSTORES 3 6" xfId="55077"/>
    <cellStyle name="SHADEDSTORES 3 6 2" xfId="55078"/>
    <cellStyle name="SHADEDSTORES 3 7" xfId="55079"/>
    <cellStyle name="SHADEDSTORES 4" xfId="732"/>
    <cellStyle name="SHADEDSTORES 4 2" xfId="55080"/>
    <cellStyle name="SHADEDSTORES 4 2 2" xfId="55081"/>
    <cellStyle name="SHADEDSTORES 4 3" xfId="55082"/>
    <cellStyle name="SHADEDSTORES 5" xfId="733"/>
    <cellStyle name="SHADEDSTORES 5 2" xfId="55083"/>
    <cellStyle name="SHADEDSTORES 5 2 2" xfId="55084"/>
    <cellStyle name="SHADEDSTORES 5 3" xfId="55085"/>
    <cellStyle name="SHADEDSTORES 6" xfId="734"/>
    <cellStyle name="SHADEDSTORES 6 2" xfId="55086"/>
    <cellStyle name="SHADEDSTORES 6 2 2" xfId="55087"/>
    <cellStyle name="SHADEDSTORES 6 3" xfId="55088"/>
    <cellStyle name="SHADEDSTORES 7" xfId="55089"/>
    <cellStyle name="SHADEDSTORES 7 2" xfId="55090"/>
    <cellStyle name="SHADEDSTORES 7 2 2" xfId="55091"/>
    <cellStyle name="SHADEDSTORES 7 3" xfId="55092"/>
    <cellStyle name="SHADEDSTORES 8" xfId="55093"/>
    <cellStyle name="SHADEDSTORES 8 2" xfId="55094"/>
    <cellStyle name="SHADEDSTORES 9" xfId="55095"/>
    <cellStyle name="specstores" xfId="735"/>
    <cellStyle name="specstores 2" xfId="736"/>
    <cellStyle name="specstores 3" xfId="737"/>
    <cellStyle name="specstores 4" xfId="738"/>
    <cellStyle name="specstores 5" xfId="739"/>
    <cellStyle name="specstores 6" xfId="740"/>
    <cellStyle name="SS Col Hdr" xfId="741"/>
    <cellStyle name="SS Dim 1 Blank" xfId="742"/>
    <cellStyle name="SS Dim 1 Title" xfId="743"/>
    <cellStyle name="SS Dim 1 Value" xfId="744"/>
    <cellStyle name="SS Dim 2 Blank" xfId="745"/>
    <cellStyle name="SS Dim 2 Title" xfId="746"/>
    <cellStyle name="SS Dim 2 Value" xfId="747"/>
    <cellStyle name="SS Dim 3 Blank" xfId="748"/>
    <cellStyle name="SS Dim 3 Title" xfId="749"/>
    <cellStyle name="SS Dim 3 Value" xfId="750"/>
    <cellStyle name="SS Dim 4 Blank" xfId="751"/>
    <cellStyle name="SS Dim 4 Title" xfId="752"/>
    <cellStyle name="SS Dim 4 Value" xfId="753"/>
    <cellStyle name="SS Dim 5 Blank" xfId="754"/>
    <cellStyle name="SS Dim 5 Title" xfId="755"/>
    <cellStyle name="SS Dim 5 Value" xfId="756"/>
    <cellStyle name="SS Other Measure" xfId="757"/>
    <cellStyle name="SS Sum Measure" xfId="758"/>
    <cellStyle name="SS Unbound Dim" xfId="759"/>
    <cellStyle name="SS WAvg Measure" xfId="760"/>
    <cellStyle name="Standard_SCCSUM06.XLS" xfId="761"/>
    <cellStyle name="Style 1" xfId="762"/>
    <cellStyle name="subhead" xfId="763"/>
    <cellStyle name="subhead 2" xfId="764"/>
    <cellStyle name="subhead 3" xfId="765"/>
    <cellStyle name="subhead 4" xfId="766"/>
    <cellStyle name="subhead 5" xfId="767"/>
    <cellStyle name="subhead 6" xfId="768"/>
    <cellStyle name="Subtotal" xfId="769"/>
    <cellStyle name="Text Indent A" xfId="770"/>
    <cellStyle name="Text Indent B" xfId="771"/>
    <cellStyle name="Text Indent B 2" xfId="772"/>
    <cellStyle name="Text Indent B 3" xfId="54911"/>
    <cellStyle name="Text Indent B 4" xfId="54912"/>
    <cellStyle name="Text Indent C" xfId="773"/>
    <cellStyle name="Text Indent C 2" xfId="774"/>
    <cellStyle name="Text Indent C 3" xfId="54913"/>
    <cellStyle name="Text Indent C 4" xfId="54914"/>
    <cellStyle name="Title" xfId="775"/>
    <cellStyle name="Title 2" xfId="776"/>
    <cellStyle name="Title 2 2" xfId="777"/>
    <cellStyle name="Title 3" xfId="778"/>
    <cellStyle name="Total" xfId="779"/>
    <cellStyle name="Total 2" xfId="780"/>
    <cellStyle name="Total 2 2" xfId="781"/>
    <cellStyle name="Total 3" xfId="782"/>
    <cellStyle name="Total 3 2" xfId="783"/>
    <cellStyle name="Total 4" xfId="784"/>
    <cellStyle name="Warning Text" xfId="785"/>
    <cellStyle name="Warning Text 2" xfId="786"/>
    <cellStyle name="Warning Text 2 2" xfId="787"/>
    <cellStyle name="Warning Text 3" xfId="788"/>
    <cellStyle name="W鋒rung [0]_Central Install 6-up_ACTIONS (2)i" xfId="789"/>
    <cellStyle name="W鋒rung_Central Install 6-up_ACTIONS (2) " xfId="790"/>
    <cellStyle name="_pldt" xfId="791"/>
    <cellStyle name="だ[0]_pldt" xfId="792"/>
    <cellStyle name="だ_pldt" xfId="793"/>
    <cellStyle name="百分比" xfId="54712" builtinId="5"/>
    <cellStyle name="百分比 10" xfId="794"/>
    <cellStyle name="百分比 10 2" xfId="795"/>
    <cellStyle name="百分比 11" xfId="796"/>
    <cellStyle name="百分比 11 2" xfId="797"/>
    <cellStyle name="百分比 11 2 2" xfId="54739"/>
    <cellStyle name="百分比 11 3 2" xfId="798"/>
    <cellStyle name="百分比 12" xfId="799"/>
    <cellStyle name="百分比 12 2" xfId="54759"/>
    <cellStyle name="百分比 13" xfId="800"/>
    <cellStyle name="百分比 13 2" xfId="801"/>
    <cellStyle name="百分比 14" xfId="802"/>
    <cellStyle name="百分比 15" xfId="54737"/>
    <cellStyle name="百分比 15 2" xfId="55096"/>
    <cellStyle name="百分比 15 3" xfId="55097"/>
    <cellStyle name="百分比 15 4" xfId="55098"/>
    <cellStyle name="百分比 15 4 2" xfId="55099"/>
    <cellStyle name="百分比 15 4 2 2" xfId="55100"/>
    <cellStyle name="百分比 16" xfId="54966"/>
    <cellStyle name="百分比 17" xfId="55101"/>
    <cellStyle name="百分比 18" xfId="55102"/>
    <cellStyle name="百分比 19" xfId="55103"/>
    <cellStyle name="百分比 2" xfId="803"/>
    <cellStyle name="百分比 2 10" xfId="804"/>
    <cellStyle name="百分比 2 2" xfId="805"/>
    <cellStyle name="百分比 2 2 2" xfId="806"/>
    <cellStyle name="百分比 2 3" xfId="807"/>
    <cellStyle name="百分比 2 3 2" xfId="808"/>
    <cellStyle name="百分比 2 3 2 2" xfId="809"/>
    <cellStyle name="百分比 2 3 2 2 2" xfId="810"/>
    <cellStyle name="百分比 2 3 2 2 2 2" xfId="811"/>
    <cellStyle name="百分比 2 3 2 2 3" xfId="812"/>
    <cellStyle name="百分比 2 3 2 3" xfId="813"/>
    <cellStyle name="百分比 2 3 3" xfId="814"/>
    <cellStyle name="百分比 2 4" xfId="815"/>
    <cellStyle name="百分比 2 4 2" xfId="816"/>
    <cellStyle name="百分比 2 4 2 2" xfId="817"/>
    <cellStyle name="百分比 2 4 3" xfId="818"/>
    <cellStyle name="百分比 2 4 3 2" xfId="819"/>
    <cellStyle name="百分比 2 4 4" xfId="820"/>
    <cellStyle name="百分比 2 5" xfId="821"/>
    <cellStyle name="百分比 2 6" xfId="55104"/>
    <cellStyle name="百分比 20" xfId="55105"/>
    <cellStyle name="百分比 21" xfId="55106"/>
    <cellStyle name="百分比 21 2" xfId="55107"/>
    <cellStyle name="百分比 21 3" xfId="55108"/>
    <cellStyle name="百分比 21 4" xfId="55109"/>
    <cellStyle name="百分比 22" xfId="55110"/>
    <cellStyle name="百分比 3" xfId="822"/>
    <cellStyle name="百分比 3 2" xfId="823"/>
    <cellStyle name="百分比 3 3" xfId="824"/>
    <cellStyle name="百分比 4" xfId="825"/>
    <cellStyle name="百分比 4 2" xfId="54915"/>
    <cellStyle name="百分比 5" xfId="826"/>
    <cellStyle name="百分比 5 2" xfId="827"/>
    <cellStyle name="百分比 5 2 2" xfId="828"/>
    <cellStyle name="百分比 5 3" xfId="829"/>
    <cellStyle name="百分比 5 3 2" xfId="830"/>
    <cellStyle name="百分比 5 4" xfId="831"/>
    <cellStyle name="百分比 5 4 2" xfId="832"/>
    <cellStyle name="百分比 5 5" xfId="833"/>
    <cellStyle name="百分比 5 5 2" xfId="834"/>
    <cellStyle name="百分比 5 6" xfId="835"/>
    <cellStyle name="百分比 6" xfId="836"/>
    <cellStyle name="百分比 7" xfId="837"/>
    <cellStyle name="百分比 8" xfId="838"/>
    <cellStyle name="百分比 8 2" xfId="839"/>
    <cellStyle name="百分比 9" xfId="840"/>
    <cellStyle name="百分比 9 2" xfId="841"/>
    <cellStyle name="百分比_2006 Q1 by nature corp." xfId="54783"/>
    <cellStyle name="标题 1 2" xfId="54916"/>
    <cellStyle name="标题 2 2" xfId="54917"/>
    <cellStyle name="标题 3 2" xfId="54918"/>
    <cellStyle name="标题 4 2" xfId="54919"/>
    <cellStyle name="标题 5" xfId="54920"/>
    <cellStyle name="標準_ARAVA" xfId="842"/>
    <cellStyle name="差 2" xfId="54921"/>
    <cellStyle name="差_10月调整表" xfId="54922"/>
    <cellStyle name="差_11月调整表" xfId="54923"/>
    <cellStyle name="差_12月调整表" xfId="54924"/>
    <cellStyle name="差_Sheet1" xfId="54769"/>
    <cellStyle name="差_Sheet2" xfId="843"/>
    <cellStyle name="差_Xl0000001" xfId="844"/>
    <cellStyle name="差_Xl0000001 2" xfId="845"/>
    <cellStyle name="差_副本焦点时间预算Darft-2010 10 27VS Q3-V1" xfId="846"/>
    <cellStyle name="差_副本焦点时间预算Darft-2010 10 27VS Q3-V1 2" xfId="847"/>
    <cellStyle name="差_焦点时间广告HC汇总" xfId="848"/>
    <cellStyle name="差_焦点时间广告HC汇总 2" xfId="849"/>
    <cellStyle name="差_焦点时间广告测算-2010 10 22" xfId="850"/>
    <cellStyle name="差_焦点时间广告测算-2010 10 22 2" xfId="851"/>
    <cellStyle name="差_焦点时间广告测算-2010 10 25" xfId="852"/>
    <cellStyle name="差_焦点时间广告测算-2010 10 25 2" xfId="853"/>
    <cellStyle name="差_焦点时间广告测算-2010.10.22" xfId="854"/>
    <cellStyle name="差_焦点时间广告测算-2010.10.22 2" xfId="855"/>
    <cellStyle name="差_焦点时间预算Darft-2010 10 26" xfId="856"/>
    <cellStyle name="差_焦点时间预算Darft-2010 10 26 2" xfId="857"/>
    <cellStyle name="差_竞品重点已采购" xfId="54740"/>
    <cellStyle name="差_未达帐单" xfId="54925"/>
    <cellStyle name="常规" xfId="0" builtinId="0"/>
    <cellStyle name="常规 10" xfId="858"/>
    <cellStyle name="常规 10 10" xfId="859"/>
    <cellStyle name="常规 10 10 2" xfId="860"/>
    <cellStyle name="常规 10 10 2 2" xfId="861"/>
    <cellStyle name="常规 10 10 3" xfId="862"/>
    <cellStyle name="常规 10 11" xfId="863"/>
    <cellStyle name="常规 10 11 2" xfId="864"/>
    <cellStyle name="常规 10 11 3" xfId="865"/>
    <cellStyle name="常规 10 11 3 2" xfId="54715"/>
    <cellStyle name="常规 10 11 4" xfId="866"/>
    <cellStyle name="常规 10 12" xfId="867"/>
    <cellStyle name="常规 10 13" xfId="868"/>
    <cellStyle name="常规 10 2" xfId="869"/>
    <cellStyle name="常规 10 2 2" xfId="870"/>
    <cellStyle name="常规 10 2 2 2" xfId="871"/>
    <cellStyle name="常规 10 2 2 2 2" xfId="872"/>
    <cellStyle name="常规 10 2 2 2 2 2" xfId="873"/>
    <cellStyle name="常规 10 2 2 2 2 2 2" xfId="874"/>
    <cellStyle name="常规 10 2 2 2 2 2 2 2" xfId="875"/>
    <cellStyle name="常规 10 2 2 2 2 2 3" xfId="876"/>
    <cellStyle name="常规 10 2 2 2 2 3" xfId="877"/>
    <cellStyle name="常规 10 2 2 2 2 3 2" xfId="878"/>
    <cellStyle name="常规 10 2 2 2 2 4" xfId="879"/>
    <cellStyle name="常规 10 2 2 2 3" xfId="880"/>
    <cellStyle name="常规 10 2 2 2 3 2" xfId="881"/>
    <cellStyle name="常规 10 2 2 2 3 2 2" xfId="882"/>
    <cellStyle name="常规 10 2 2 2 3 3" xfId="883"/>
    <cellStyle name="常规 10 2 2 2 4" xfId="884"/>
    <cellStyle name="常规 10 2 2 2 4 2" xfId="885"/>
    <cellStyle name="常规 10 2 2 2 5" xfId="886"/>
    <cellStyle name="常规 10 2 2 3" xfId="887"/>
    <cellStyle name="常规 10 2 2 3 2" xfId="888"/>
    <cellStyle name="常规 10 2 2 3 2 2" xfId="889"/>
    <cellStyle name="常规 10 2 2 3 2 2 2" xfId="890"/>
    <cellStyle name="常规 10 2 2 3 2 2 2 2" xfId="891"/>
    <cellStyle name="常规 10 2 2 3 2 2 3" xfId="892"/>
    <cellStyle name="常规 10 2 2 3 2 3" xfId="893"/>
    <cellStyle name="常规 10 2 2 3 2 3 2" xfId="894"/>
    <cellStyle name="常规 10 2 2 3 2 4" xfId="895"/>
    <cellStyle name="常规 10 2 2 3 3" xfId="896"/>
    <cellStyle name="常规 10 2 2 3 3 2" xfId="897"/>
    <cellStyle name="常规 10 2 2 3 3 2 2" xfId="898"/>
    <cellStyle name="常规 10 2 2 3 3 3" xfId="899"/>
    <cellStyle name="常规 10 2 2 3 4" xfId="900"/>
    <cellStyle name="常规 10 2 2 3 4 2" xfId="901"/>
    <cellStyle name="常规 10 2 2 3 5" xfId="902"/>
    <cellStyle name="常规 10 2 2 4" xfId="903"/>
    <cellStyle name="常规 10 2 2 4 2" xfId="904"/>
    <cellStyle name="常规 10 2 2 4 2 2" xfId="905"/>
    <cellStyle name="常规 10 2 2 4 2 2 2" xfId="906"/>
    <cellStyle name="常规 10 2 2 4 2 3" xfId="907"/>
    <cellStyle name="常规 10 2 2 4 3" xfId="908"/>
    <cellStyle name="常规 10 2 2 4 3 2" xfId="909"/>
    <cellStyle name="常规 10 2 2 4 4" xfId="910"/>
    <cellStyle name="常规 10 2 2 5" xfId="911"/>
    <cellStyle name="常规 10 2 2 5 2" xfId="912"/>
    <cellStyle name="常规 10 2 2 5 2 2" xfId="913"/>
    <cellStyle name="常规 10 2 2 5 3" xfId="914"/>
    <cellStyle name="常规 10 2 2 6" xfId="915"/>
    <cellStyle name="常规 10 2 2 6 2" xfId="916"/>
    <cellStyle name="常规 10 2 2 7" xfId="917"/>
    <cellStyle name="常规 10 2 3" xfId="918"/>
    <cellStyle name="常规 10 2 3 2" xfId="919"/>
    <cellStyle name="常规 10 2 3 2 2" xfId="920"/>
    <cellStyle name="常规 10 2 3 2 2 2" xfId="921"/>
    <cellStyle name="常规 10 2 3 2 2 2 2" xfId="922"/>
    <cellStyle name="常规 10 2 3 2 2 3" xfId="923"/>
    <cellStyle name="常规 10 2 3 2 3" xfId="924"/>
    <cellStyle name="常规 10 2 3 2 3 2" xfId="925"/>
    <cellStyle name="常规 10 2 3 2 4" xfId="926"/>
    <cellStyle name="常规 10 2 3 3" xfId="927"/>
    <cellStyle name="常规 10 2 3 3 2" xfId="928"/>
    <cellStyle name="常规 10 2 3 3 2 2" xfId="929"/>
    <cellStyle name="常规 10 2 3 3 3" xfId="930"/>
    <cellStyle name="常规 10 2 3 4" xfId="931"/>
    <cellStyle name="常规 10 2 3 4 2" xfId="932"/>
    <cellStyle name="常规 10 2 3 5" xfId="933"/>
    <cellStyle name="常规 10 2 4" xfId="934"/>
    <cellStyle name="常规 10 2 4 2" xfId="935"/>
    <cellStyle name="常规 10 2 4 2 2" xfId="936"/>
    <cellStyle name="常规 10 2 4 2 2 2" xfId="937"/>
    <cellStyle name="常规 10 2 4 2 2 2 2" xfId="938"/>
    <cellStyle name="常规 10 2 4 2 2 3" xfId="939"/>
    <cellStyle name="常规 10 2 4 2 3" xfId="940"/>
    <cellStyle name="常规 10 2 4 2 3 2" xfId="941"/>
    <cellStyle name="常规 10 2 4 2 4" xfId="942"/>
    <cellStyle name="常规 10 2 4 3" xfId="943"/>
    <cellStyle name="常规 10 2 4 3 2" xfId="944"/>
    <cellStyle name="常规 10 2 4 3 2 2" xfId="945"/>
    <cellStyle name="常规 10 2 4 3 3" xfId="946"/>
    <cellStyle name="常规 10 2 4 4" xfId="947"/>
    <cellStyle name="常规 10 2 4 4 2" xfId="948"/>
    <cellStyle name="常规 10 2 4 5" xfId="949"/>
    <cellStyle name="常规 10 2 5" xfId="950"/>
    <cellStyle name="常规 10 2 5 2" xfId="951"/>
    <cellStyle name="常规 10 2 5 2 2" xfId="952"/>
    <cellStyle name="常规 10 2 5 2 2 2" xfId="953"/>
    <cellStyle name="常规 10 2 5 2 3" xfId="954"/>
    <cellStyle name="常规 10 2 5 3" xfId="955"/>
    <cellStyle name="常规 10 2 5 3 2" xfId="956"/>
    <cellStyle name="常规 10 2 5 4" xfId="957"/>
    <cellStyle name="常规 10 2 6" xfId="958"/>
    <cellStyle name="常规 10 2 6 2" xfId="959"/>
    <cellStyle name="常规 10 2 6 2 2" xfId="960"/>
    <cellStyle name="常规 10 2 6 3" xfId="961"/>
    <cellStyle name="常规 10 2 7" xfId="962"/>
    <cellStyle name="常规 10 2 7 2" xfId="963"/>
    <cellStyle name="常规 10 2 8" xfId="964"/>
    <cellStyle name="常规 10 3" xfId="965"/>
    <cellStyle name="常规 10 3 2" xfId="966"/>
    <cellStyle name="常规 10 3 2 2" xfId="967"/>
    <cellStyle name="常规 10 3 2 2 2" xfId="968"/>
    <cellStyle name="常规 10 3 2 2 2 2" xfId="969"/>
    <cellStyle name="常规 10 3 2 2 2 2 2" xfId="970"/>
    <cellStyle name="常规 10 3 2 2 2 3" xfId="971"/>
    <cellStyle name="常规 10 3 2 2 3" xfId="972"/>
    <cellStyle name="常规 10 3 2 2 3 2" xfId="973"/>
    <cellStyle name="常规 10 3 2 2 4" xfId="974"/>
    <cellStyle name="常规 10 3 2 3" xfId="975"/>
    <cellStyle name="常规 10 3 2 3 2" xfId="976"/>
    <cellStyle name="常规 10 3 2 3 2 2" xfId="977"/>
    <cellStyle name="常规 10 3 2 3 3" xfId="978"/>
    <cellStyle name="常规 10 3 2 4" xfId="979"/>
    <cellStyle name="常规 10 3 2 4 2" xfId="980"/>
    <cellStyle name="常规 10 3 2 5" xfId="981"/>
    <cellStyle name="常规 10 3 3" xfId="982"/>
    <cellStyle name="常规 10 3 3 2" xfId="983"/>
    <cellStyle name="常规 10 3 3 2 2" xfId="984"/>
    <cellStyle name="常规 10 3 3 2 2 2" xfId="985"/>
    <cellStyle name="常规 10 3 3 2 2 2 2" xfId="986"/>
    <cellStyle name="常规 10 3 3 2 2 3" xfId="987"/>
    <cellStyle name="常规 10 3 3 2 3" xfId="988"/>
    <cellStyle name="常规 10 3 3 2 3 2" xfId="989"/>
    <cellStyle name="常规 10 3 3 2 4" xfId="990"/>
    <cellStyle name="常规 10 3 3 3" xfId="991"/>
    <cellStyle name="常规 10 3 3 3 2" xfId="992"/>
    <cellStyle name="常规 10 3 3 3 2 2" xfId="993"/>
    <cellStyle name="常规 10 3 3 3 3" xfId="994"/>
    <cellStyle name="常规 10 3 3 4" xfId="995"/>
    <cellStyle name="常规 10 3 3 4 2" xfId="996"/>
    <cellStyle name="常规 10 3 3 5" xfId="997"/>
    <cellStyle name="常规 10 3 4" xfId="998"/>
    <cellStyle name="常规 10 3 4 2" xfId="999"/>
    <cellStyle name="常规 10 3 4 2 2" xfId="1000"/>
    <cellStyle name="常规 10 3 4 2 2 2" xfId="1001"/>
    <cellStyle name="常规 10 3 4 2 3" xfId="1002"/>
    <cellStyle name="常规 10 3 4 3" xfId="1003"/>
    <cellStyle name="常规 10 3 4 3 2" xfId="1004"/>
    <cellStyle name="常规 10 3 4 4" xfId="1005"/>
    <cellStyle name="常规 10 3 5" xfId="1006"/>
    <cellStyle name="常规 10 3 5 2" xfId="1007"/>
    <cellStyle name="常规 10 3 5 2 2" xfId="1008"/>
    <cellStyle name="常规 10 3 5 3" xfId="1009"/>
    <cellStyle name="常规 10 3 6" xfId="1010"/>
    <cellStyle name="常规 10 3 6 2" xfId="1011"/>
    <cellStyle name="常规 10 3 7" xfId="1012"/>
    <cellStyle name="常规 10 4" xfId="1013"/>
    <cellStyle name="常规 10 4 2" xfId="1014"/>
    <cellStyle name="常规 10 4 2 2" xfId="1015"/>
    <cellStyle name="常规 10 4 2 2 2" xfId="1016"/>
    <cellStyle name="常规 10 4 2 2 2 2" xfId="1017"/>
    <cellStyle name="常规 10 4 2 2 3" xfId="1018"/>
    <cellStyle name="常规 10 4 2 3" xfId="1019"/>
    <cellStyle name="常规 10 4 2 3 2" xfId="1020"/>
    <cellStyle name="常规 10 4 2 4" xfId="1021"/>
    <cellStyle name="常规 10 4 3" xfId="1022"/>
    <cellStyle name="常规 10 4 3 2" xfId="1023"/>
    <cellStyle name="常规 10 4 3 2 2" xfId="1024"/>
    <cellStyle name="常规 10 4 3 3" xfId="1025"/>
    <cellStyle name="常规 10 4 4" xfId="1026"/>
    <cellStyle name="常规 10 4 4 2" xfId="1027"/>
    <cellStyle name="常规 10 4 5" xfId="1028"/>
    <cellStyle name="常规 10 5" xfId="1029"/>
    <cellStyle name="常规 10 5 2" xfId="1030"/>
    <cellStyle name="常规 10 5 2 2" xfId="1031"/>
    <cellStyle name="常规 10 5 2 2 2" xfId="1032"/>
    <cellStyle name="常规 10 5 2 2 2 2" xfId="1033"/>
    <cellStyle name="常规 10 5 2 2 3" xfId="1034"/>
    <cellStyle name="常规 10 5 2 3" xfId="1035"/>
    <cellStyle name="常规 10 5 2 3 2" xfId="1036"/>
    <cellStyle name="常规 10 5 2 4" xfId="1037"/>
    <cellStyle name="常规 10 5 3" xfId="1038"/>
    <cellStyle name="常规 10 5 3 2" xfId="1039"/>
    <cellStyle name="常规 10 5 3 2 2" xfId="1040"/>
    <cellStyle name="常规 10 5 3 3" xfId="1041"/>
    <cellStyle name="常规 10 5 4" xfId="1042"/>
    <cellStyle name="常规 10 5 4 2" xfId="1043"/>
    <cellStyle name="常规 10 5 5" xfId="1044"/>
    <cellStyle name="常规 10 6" xfId="1045"/>
    <cellStyle name="常规 10 6 2" xfId="1046"/>
    <cellStyle name="常规 10 6 2 2" xfId="1047"/>
    <cellStyle name="常规 10 6 2 2 2" xfId="1048"/>
    <cellStyle name="常规 10 6 2 2 2 2" xfId="1049"/>
    <cellStyle name="常规 10 6 2 2 3" xfId="1050"/>
    <cellStyle name="常规 10 6 2 3" xfId="1051"/>
    <cellStyle name="常规 10 6 2 3 2" xfId="1052"/>
    <cellStyle name="常规 10 6 2 4" xfId="1053"/>
    <cellStyle name="常规 10 6 3" xfId="1054"/>
    <cellStyle name="常规 10 6 3 2" xfId="1055"/>
    <cellStyle name="常规 10 6 3 2 2" xfId="1056"/>
    <cellStyle name="常规 10 6 3 3" xfId="1057"/>
    <cellStyle name="常规 10 6 4" xfId="1058"/>
    <cellStyle name="常规 10 6 4 2" xfId="1059"/>
    <cellStyle name="常规 10 6 5" xfId="1060"/>
    <cellStyle name="常规 10 7" xfId="1061"/>
    <cellStyle name="常规 10 7 2" xfId="1062"/>
    <cellStyle name="常规 10 7 2 2" xfId="1063"/>
    <cellStyle name="常规 10 7 2 2 2" xfId="1064"/>
    <cellStyle name="常规 10 7 2 2 2 2" xfId="1065"/>
    <cellStyle name="常规 10 7 2 2 3" xfId="1066"/>
    <cellStyle name="常规 10 7 2 3" xfId="1067"/>
    <cellStyle name="常规 10 7 2 3 2" xfId="1068"/>
    <cellStyle name="常规 10 7 2 4" xfId="1069"/>
    <cellStyle name="常规 10 7 3" xfId="1070"/>
    <cellStyle name="常规 10 7 3 2" xfId="1071"/>
    <cellStyle name="常规 10 7 3 2 2" xfId="1072"/>
    <cellStyle name="常规 10 7 3 3" xfId="1073"/>
    <cellStyle name="常规 10 7 4" xfId="1074"/>
    <cellStyle name="常规 10 7 4 2" xfId="1075"/>
    <cellStyle name="常规 10 7 5" xfId="1076"/>
    <cellStyle name="常规 10 8" xfId="1077"/>
    <cellStyle name="常规 10 8 2" xfId="1078"/>
    <cellStyle name="常规 10 8 2 2" xfId="1079"/>
    <cellStyle name="常规 10 8 2 2 2" xfId="1080"/>
    <cellStyle name="常规 10 8 2 2 2 2" xfId="1081"/>
    <cellStyle name="常规 10 8 2 2 3" xfId="1082"/>
    <cellStyle name="常规 10 8 2 3" xfId="1083"/>
    <cellStyle name="常规 10 8 2 3 2" xfId="1084"/>
    <cellStyle name="常规 10 8 2 4" xfId="1085"/>
    <cellStyle name="常规 10 8 3" xfId="1086"/>
    <cellStyle name="常规 10 8 3 2" xfId="1087"/>
    <cellStyle name="常规 10 8 3 2 2" xfId="1088"/>
    <cellStyle name="常规 10 8 3 3" xfId="1089"/>
    <cellStyle name="常规 10 8 4" xfId="1090"/>
    <cellStyle name="常规 10 8 4 2" xfId="1091"/>
    <cellStyle name="常规 10 8 5" xfId="1092"/>
    <cellStyle name="常规 10 9" xfId="1093"/>
    <cellStyle name="常规 10 9 2" xfId="1094"/>
    <cellStyle name="常规 10 9 2 2" xfId="1095"/>
    <cellStyle name="常规 10 9 2 2 2" xfId="1096"/>
    <cellStyle name="常规 10 9 2 3" xfId="1097"/>
    <cellStyle name="常规 10 9 3" xfId="1098"/>
    <cellStyle name="常规 10 9 3 2" xfId="1099"/>
    <cellStyle name="常规 10 9 4" xfId="1100"/>
    <cellStyle name="常规 100" xfId="55111"/>
    <cellStyle name="常规 100 2" xfId="55112"/>
    <cellStyle name="常规 101" xfId="55113"/>
    <cellStyle name="常规 102" xfId="55114"/>
    <cellStyle name="常规 103" xfId="55115"/>
    <cellStyle name="常规 103 2" xfId="55116"/>
    <cellStyle name="常规 103 3" xfId="55117"/>
    <cellStyle name="常规 103 3 2" xfId="55118"/>
    <cellStyle name="常规 103 4" xfId="55119"/>
    <cellStyle name="常规 104" xfId="55120"/>
    <cellStyle name="常规 105" xfId="54965"/>
    <cellStyle name="常规 106" xfId="55271"/>
    <cellStyle name="常规 11" xfId="1101"/>
    <cellStyle name="常规 11 10" xfId="1102"/>
    <cellStyle name="常规 11 10 2" xfId="1103"/>
    <cellStyle name="常规 11 10 2 2" xfId="1104"/>
    <cellStyle name="常规 11 10 3" xfId="1105"/>
    <cellStyle name="常规 11 11" xfId="1106"/>
    <cellStyle name="常规 11 11 2" xfId="1107"/>
    <cellStyle name="常规 11 12" xfId="1108"/>
    <cellStyle name="常规 11 13" xfId="1109"/>
    <cellStyle name="常规 11 14" xfId="54786"/>
    <cellStyle name="常规 11 2" xfId="1110"/>
    <cellStyle name="常规 11 2 2" xfId="1111"/>
    <cellStyle name="常规 11 2 2 2" xfId="1112"/>
    <cellStyle name="常规 11 2 2 2 2" xfId="1113"/>
    <cellStyle name="常规 11 2 2 2 2 2" xfId="1114"/>
    <cellStyle name="常规 11 2 2 2 2 2 2" xfId="1115"/>
    <cellStyle name="常规 11 2 2 2 2 2 2 2" xfId="1116"/>
    <cellStyle name="常规 11 2 2 2 2 2 3" xfId="1117"/>
    <cellStyle name="常规 11 2 2 2 2 3" xfId="1118"/>
    <cellStyle name="常规 11 2 2 2 2 3 2" xfId="1119"/>
    <cellStyle name="常规 11 2 2 2 2 4" xfId="1120"/>
    <cellStyle name="常规 11 2 2 2 3" xfId="1121"/>
    <cellStyle name="常规 11 2 2 2 3 2" xfId="1122"/>
    <cellStyle name="常规 11 2 2 2 3 2 2" xfId="1123"/>
    <cellStyle name="常规 11 2 2 2 3 3" xfId="1124"/>
    <cellStyle name="常规 11 2 2 2 4" xfId="1125"/>
    <cellStyle name="常规 11 2 2 2 4 2" xfId="1126"/>
    <cellStyle name="常规 11 2 2 2 5" xfId="1127"/>
    <cellStyle name="常规 11 2 2 3" xfId="1128"/>
    <cellStyle name="常规 11 2 2 3 2" xfId="1129"/>
    <cellStyle name="常规 11 2 2 3 2 2" xfId="1130"/>
    <cellStyle name="常规 11 2 2 3 2 2 2" xfId="1131"/>
    <cellStyle name="常规 11 2 2 3 2 2 2 2" xfId="1132"/>
    <cellStyle name="常规 11 2 2 3 2 2 3" xfId="1133"/>
    <cellStyle name="常规 11 2 2 3 2 3" xfId="1134"/>
    <cellStyle name="常规 11 2 2 3 2 3 2" xfId="1135"/>
    <cellStyle name="常规 11 2 2 3 2 4" xfId="1136"/>
    <cellStyle name="常规 11 2 2 3 3" xfId="1137"/>
    <cellStyle name="常规 11 2 2 3 3 2" xfId="1138"/>
    <cellStyle name="常规 11 2 2 3 3 2 2" xfId="1139"/>
    <cellStyle name="常规 11 2 2 3 3 3" xfId="1140"/>
    <cellStyle name="常规 11 2 2 3 4" xfId="1141"/>
    <cellStyle name="常规 11 2 2 3 4 2" xfId="1142"/>
    <cellStyle name="常规 11 2 2 3 5" xfId="1143"/>
    <cellStyle name="常规 11 2 2 4" xfId="1144"/>
    <cellStyle name="常规 11 2 2 4 2" xfId="1145"/>
    <cellStyle name="常规 11 2 2 4 2 2" xfId="1146"/>
    <cellStyle name="常规 11 2 2 4 2 2 2" xfId="1147"/>
    <cellStyle name="常规 11 2 2 4 2 3" xfId="1148"/>
    <cellStyle name="常规 11 2 2 4 3" xfId="1149"/>
    <cellStyle name="常规 11 2 2 4 3 2" xfId="1150"/>
    <cellStyle name="常规 11 2 2 4 4" xfId="1151"/>
    <cellStyle name="常规 11 2 2 5" xfId="1152"/>
    <cellStyle name="常规 11 2 2 5 2" xfId="1153"/>
    <cellStyle name="常规 11 2 2 5 2 2" xfId="1154"/>
    <cellStyle name="常规 11 2 2 5 3" xfId="1155"/>
    <cellStyle name="常规 11 2 2 6" xfId="1156"/>
    <cellStyle name="常规 11 2 2 6 2" xfId="1157"/>
    <cellStyle name="常规 11 2 2 7" xfId="1158"/>
    <cellStyle name="常规 11 2 3" xfId="1159"/>
    <cellStyle name="常规 11 2 3 2" xfId="1160"/>
    <cellStyle name="常规 11 2 3 2 2" xfId="1161"/>
    <cellStyle name="常规 11 2 3 2 2 2" xfId="1162"/>
    <cellStyle name="常规 11 2 3 2 2 2 2" xfId="1163"/>
    <cellStyle name="常规 11 2 3 2 2 3" xfId="1164"/>
    <cellStyle name="常规 11 2 3 2 3" xfId="1165"/>
    <cellStyle name="常规 11 2 3 2 3 2" xfId="1166"/>
    <cellStyle name="常规 11 2 3 2 4" xfId="1167"/>
    <cellStyle name="常规 11 2 3 3" xfId="1168"/>
    <cellStyle name="常规 11 2 3 3 2" xfId="1169"/>
    <cellStyle name="常规 11 2 3 3 2 2" xfId="1170"/>
    <cellStyle name="常规 11 2 3 3 3" xfId="1171"/>
    <cellStyle name="常规 11 2 3 4" xfId="1172"/>
    <cellStyle name="常规 11 2 3 4 2" xfId="1173"/>
    <cellStyle name="常规 11 2 3 5" xfId="1174"/>
    <cellStyle name="常规 11 2 4" xfId="1175"/>
    <cellStyle name="常规 11 2 4 2" xfId="1176"/>
    <cellStyle name="常规 11 2 4 2 2" xfId="1177"/>
    <cellStyle name="常规 11 2 4 2 2 2" xfId="1178"/>
    <cellStyle name="常规 11 2 4 2 2 2 2" xfId="1179"/>
    <cellStyle name="常规 11 2 4 2 2 3" xfId="1180"/>
    <cellStyle name="常规 11 2 4 2 3" xfId="1181"/>
    <cellStyle name="常规 11 2 4 2 3 2" xfId="1182"/>
    <cellStyle name="常规 11 2 4 2 4" xfId="1183"/>
    <cellStyle name="常规 11 2 4 3" xfId="1184"/>
    <cellStyle name="常规 11 2 4 3 2" xfId="1185"/>
    <cellStyle name="常规 11 2 4 3 2 2" xfId="1186"/>
    <cellStyle name="常规 11 2 4 3 3" xfId="1187"/>
    <cellStyle name="常规 11 2 4 4" xfId="1188"/>
    <cellStyle name="常规 11 2 4 4 2" xfId="1189"/>
    <cellStyle name="常规 11 2 4 5" xfId="1190"/>
    <cellStyle name="常规 11 2 5" xfId="1191"/>
    <cellStyle name="常规 11 2 5 2" xfId="1192"/>
    <cellStyle name="常规 11 2 5 2 2" xfId="1193"/>
    <cellStyle name="常规 11 2 5 2 2 2" xfId="1194"/>
    <cellStyle name="常规 11 2 5 2 3" xfId="1195"/>
    <cellStyle name="常规 11 2 5 3" xfId="1196"/>
    <cellStyle name="常规 11 2 5 3 2" xfId="1197"/>
    <cellStyle name="常规 11 2 5 4" xfId="1198"/>
    <cellStyle name="常规 11 2 6" xfId="1199"/>
    <cellStyle name="常规 11 2 6 2" xfId="1200"/>
    <cellStyle name="常规 11 2 6 2 2" xfId="1201"/>
    <cellStyle name="常规 11 2 6 3" xfId="1202"/>
    <cellStyle name="常规 11 2 7" xfId="1203"/>
    <cellStyle name="常规 11 2 7 2" xfId="1204"/>
    <cellStyle name="常规 11 2 8" xfId="1205"/>
    <cellStyle name="常规 11 3" xfId="1206"/>
    <cellStyle name="常规 11 3 2" xfId="1207"/>
    <cellStyle name="常规 11 3 2 2" xfId="1208"/>
    <cellStyle name="常规 11 3 2 2 2" xfId="1209"/>
    <cellStyle name="常规 11 3 2 2 2 2" xfId="1210"/>
    <cellStyle name="常规 11 3 2 2 2 2 2" xfId="1211"/>
    <cellStyle name="常规 11 3 2 2 2 3" xfId="1212"/>
    <cellStyle name="常规 11 3 2 2 3" xfId="1213"/>
    <cellStyle name="常规 11 3 2 2 3 2" xfId="1214"/>
    <cellStyle name="常规 11 3 2 2 4" xfId="1215"/>
    <cellStyle name="常规 11 3 2 3" xfId="1216"/>
    <cellStyle name="常规 11 3 2 3 2" xfId="1217"/>
    <cellStyle name="常规 11 3 2 3 2 2" xfId="1218"/>
    <cellStyle name="常规 11 3 2 3 3" xfId="1219"/>
    <cellStyle name="常规 11 3 2 4" xfId="1220"/>
    <cellStyle name="常规 11 3 2 4 2" xfId="1221"/>
    <cellStyle name="常规 11 3 2 5" xfId="1222"/>
    <cellStyle name="常规 11 3 3" xfId="1223"/>
    <cellStyle name="常规 11 3 3 2" xfId="1224"/>
    <cellStyle name="常规 11 3 3 2 2" xfId="1225"/>
    <cellStyle name="常规 11 3 3 2 2 2" xfId="1226"/>
    <cellStyle name="常规 11 3 3 2 2 2 2" xfId="1227"/>
    <cellStyle name="常规 11 3 3 2 2 3" xfId="1228"/>
    <cellStyle name="常规 11 3 3 2 3" xfId="1229"/>
    <cellStyle name="常规 11 3 3 2 3 2" xfId="1230"/>
    <cellStyle name="常规 11 3 3 2 4" xfId="1231"/>
    <cellStyle name="常规 11 3 3 3" xfId="1232"/>
    <cellStyle name="常规 11 3 3 3 2" xfId="1233"/>
    <cellStyle name="常规 11 3 3 3 2 2" xfId="1234"/>
    <cellStyle name="常规 11 3 3 3 3" xfId="1235"/>
    <cellStyle name="常规 11 3 3 4" xfId="1236"/>
    <cellStyle name="常规 11 3 3 4 2" xfId="1237"/>
    <cellStyle name="常规 11 3 3 5" xfId="1238"/>
    <cellStyle name="常规 11 3 4" xfId="1239"/>
    <cellStyle name="常规 11 3 4 2" xfId="1240"/>
    <cellStyle name="常规 11 3 4 2 2" xfId="1241"/>
    <cellStyle name="常规 11 3 4 2 2 2" xfId="1242"/>
    <cellStyle name="常规 11 3 4 2 3" xfId="1243"/>
    <cellStyle name="常规 11 3 4 3" xfId="1244"/>
    <cellStyle name="常规 11 3 4 3 2" xfId="1245"/>
    <cellStyle name="常规 11 3 4 4" xfId="1246"/>
    <cellStyle name="常规 11 3 5" xfId="1247"/>
    <cellStyle name="常规 11 3 5 2" xfId="1248"/>
    <cellStyle name="常规 11 3 5 2 2" xfId="1249"/>
    <cellStyle name="常规 11 3 5 3" xfId="1250"/>
    <cellStyle name="常规 11 3 6" xfId="1251"/>
    <cellStyle name="常规 11 3 6 2" xfId="1252"/>
    <cellStyle name="常规 11 3 7" xfId="1253"/>
    <cellStyle name="常规 11 4" xfId="1254"/>
    <cellStyle name="常规 11 4 2" xfId="1255"/>
    <cellStyle name="常规 11 4 2 2" xfId="1256"/>
    <cellStyle name="常规 11 4 2 2 2" xfId="1257"/>
    <cellStyle name="常规 11 4 2 2 2 2" xfId="1258"/>
    <cellStyle name="常规 11 4 2 2 3" xfId="1259"/>
    <cellStyle name="常规 11 4 2 3" xfId="1260"/>
    <cellStyle name="常规 11 4 2 3 2" xfId="1261"/>
    <cellStyle name="常规 11 4 2 4" xfId="1262"/>
    <cellStyle name="常规 11 4 3" xfId="1263"/>
    <cellStyle name="常规 11 4 3 2" xfId="1264"/>
    <cellStyle name="常规 11 4 3 2 2" xfId="1265"/>
    <cellStyle name="常规 11 4 3 3" xfId="1266"/>
    <cellStyle name="常规 11 4 4" xfId="1267"/>
    <cellStyle name="常规 11 4 4 2" xfId="1268"/>
    <cellStyle name="常规 11 4 5" xfId="1269"/>
    <cellStyle name="常规 11 5" xfId="1270"/>
    <cellStyle name="常规 11 5 2" xfId="1271"/>
    <cellStyle name="常规 11 5 2 2" xfId="1272"/>
    <cellStyle name="常规 11 5 2 2 2" xfId="1273"/>
    <cellStyle name="常规 11 5 2 2 2 2" xfId="1274"/>
    <cellStyle name="常规 11 5 2 2 3" xfId="1275"/>
    <cellStyle name="常规 11 5 2 3" xfId="1276"/>
    <cellStyle name="常规 11 5 2 3 2" xfId="1277"/>
    <cellStyle name="常规 11 5 2 4" xfId="1278"/>
    <cellStyle name="常规 11 5 3" xfId="1279"/>
    <cellStyle name="常规 11 5 3 2" xfId="1280"/>
    <cellStyle name="常规 11 5 3 2 2" xfId="1281"/>
    <cellStyle name="常规 11 5 3 3" xfId="1282"/>
    <cellStyle name="常规 11 5 4" xfId="1283"/>
    <cellStyle name="常规 11 5 4 2" xfId="1284"/>
    <cellStyle name="常规 11 5 5" xfId="1285"/>
    <cellStyle name="常规 11 6" xfId="1286"/>
    <cellStyle name="常规 11 6 2" xfId="1287"/>
    <cellStyle name="常规 11 6 2 2" xfId="1288"/>
    <cellStyle name="常规 11 6 2 2 2" xfId="1289"/>
    <cellStyle name="常规 11 6 2 2 2 2" xfId="1290"/>
    <cellStyle name="常规 11 6 2 2 3" xfId="1291"/>
    <cellStyle name="常规 11 6 2 3" xfId="1292"/>
    <cellStyle name="常规 11 6 2 3 2" xfId="1293"/>
    <cellStyle name="常规 11 6 2 4" xfId="1294"/>
    <cellStyle name="常规 11 6 3" xfId="1295"/>
    <cellStyle name="常规 11 6 3 2" xfId="1296"/>
    <cellStyle name="常规 11 6 3 2 2" xfId="1297"/>
    <cellStyle name="常规 11 6 3 3" xfId="1298"/>
    <cellStyle name="常规 11 6 4" xfId="1299"/>
    <cellStyle name="常规 11 6 4 2" xfId="1300"/>
    <cellStyle name="常规 11 6 5" xfId="1301"/>
    <cellStyle name="常规 11 7" xfId="1302"/>
    <cellStyle name="常规 11 7 2" xfId="1303"/>
    <cellStyle name="常规 11 7 2 2" xfId="1304"/>
    <cellStyle name="常规 11 7 2 2 2" xfId="1305"/>
    <cellStyle name="常规 11 7 2 2 2 2" xfId="1306"/>
    <cellStyle name="常规 11 7 2 2 3" xfId="1307"/>
    <cellStyle name="常规 11 7 2 3" xfId="1308"/>
    <cellStyle name="常规 11 7 2 3 2" xfId="1309"/>
    <cellStyle name="常规 11 7 2 4" xfId="1310"/>
    <cellStyle name="常规 11 7 3" xfId="1311"/>
    <cellStyle name="常规 11 7 3 2" xfId="1312"/>
    <cellStyle name="常规 11 7 3 2 2" xfId="1313"/>
    <cellStyle name="常规 11 7 3 3" xfId="1314"/>
    <cellStyle name="常规 11 7 4" xfId="1315"/>
    <cellStyle name="常规 11 7 4 2" xfId="1316"/>
    <cellStyle name="常规 11 7 5" xfId="1317"/>
    <cellStyle name="常规 11 8" xfId="1318"/>
    <cellStyle name="常规 11 8 2" xfId="1319"/>
    <cellStyle name="常规 11 8 2 2" xfId="1320"/>
    <cellStyle name="常规 11 8 2 2 2" xfId="1321"/>
    <cellStyle name="常规 11 8 2 2 2 2" xfId="1322"/>
    <cellStyle name="常规 11 8 2 2 3" xfId="1323"/>
    <cellStyle name="常规 11 8 2 3" xfId="1324"/>
    <cellStyle name="常规 11 8 2 3 2" xfId="1325"/>
    <cellStyle name="常规 11 8 2 4" xfId="1326"/>
    <cellStyle name="常规 11 8 3" xfId="1327"/>
    <cellStyle name="常规 11 8 3 2" xfId="1328"/>
    <cellStyle name="常规 11 8 3 2 2" xfId="1329"/>
    <cellStyle name="常规 11 8 3 3" xfId="1330"/>
    <cellStyle name="常规 11 8 4" xfId="1331"/>
    <cellStyle name="常规 11 8 4 2" xfId="1332"/>
    <cellStyle name="常规 11 8 5" xfId="1333"/>
    <cellStyle name="常规 11 9" xfId="1334"/>
    <cellStyle name="常规 11 9 2" xfId="1335"/>
    <cellStyle name="常规 11 9 2 2" xfId="1336"/>
    <cellStyle name="常规 11 9 2 2 2" xfId="1337"/>
    <cellStyle name="常规 11 9 2 3" xfId="1338"/>
    <cellStyle name="常规 11 9 3" xfId="1339"/>
    <cellStyle name="常规 11 9 3 2" xfId="1340"/>
    <cellStyle name="常规 11 9 4" xfId="1341"/>
    <cellStyle name="常规 12" xfId="1342"/>
    <cellStyle name="常规 12 10" xfId="1343"/>
    <cellStyle name="常规 12 10 2" xfId="1344"/>
    <cellStyle name="常规 12 10 2 2" xfId="1345"/>
    <cellStyle name="常规 12 10 3" xfId="1346"/>
    <cellStyle name="常规 12 11" xfId="1347"/>
    <cellStyle name="常规 12 11 2" xfId="1348"/>
    <cellStyle name="常规 12 12" xfId="1349"/>
    <cellStyle name="常规 12 13" xfId="1350"/>
    <cellStyle name="常规 12 2" xfId="1351"/>
    <cellStyle name="常规 12 2 2" xfId="1352"/>
    <cellStyle name="常规 12 2 2 2" xfId="1353"/>
    <cellStyle name="常规 12 2 2 2 2" xfId="1354"/>
    <cellStyle name="常规 12 2 2 2 2 2" xfId="1355"/>
    <cellStyle name="常规 12 2 2 2 2 2 2" xfId="1356"/>
    <cellStyle name="常规 12 2 2 2 2 2 2 2" xfId="1357"/>
    <cellStyle name="常规 12 2 2 2 2 2 3" xfId="1358"/>
    <cellStyle name="常规 12 2 2 2 2 3" xfId="1359"/>
    <cellStyle name="常规 12 2 2 2 2 3 2" xfId="1360"/>
    <cellStyle name="常规 12 2 2 2 2 4" xfId="1361"/>
    <cellStyle name="常规 12 2 2 2 3" xfId="1362"/>
    <cellStyle name="常规 12 2 2 2 3 2" xfId="1363"/>
    <cellStyle name="常规 12 2 2 2 3 2 2" xfId="1364"/>
    <cellStyle name="常规 12 2 2 2 3 3" xfId="1365"/>
    <cellStyle name="常规 12 2 2 2 4" xfId="1366"/>
    <cellStyle name="常规 12 2 2 2 4 2" xfId="1367"/>
    <cellStyle name="常规 12 2 2 2 5" xfId="1368"/>
    <cellStyle name="常规 12 2 2 3" xfId="1369"/>
    <cellStyle name="常规 12 2 2 3 2" xfId="1370"/>
    <cellStyle name="常规 12 2 2 3 2 2" xfId="1371"/>
    <cellStyle name="常规 12 2 2 3 2 2 2" xfId="1372"/>
    <cellStyle name="常规 12 2 2 3 2 2 2 2" xfId="1373"/>
    <cellStyle name="常规 12 2 2 3 2 2 3" xfId="1374"/>
    <cellStyle name="常规 12 2 2 3 2 3" xfId="1375"/>
    <cellStyle name="常规 12 2 2 3 2 3 2" xfId="1376"/>
    <cellStyle name="常规 12 2 2 3 2 4" xfId="1377"/>
    <cellStyle name="常规 12 2 2 3 3" xfId="1378"/>
    <cellStyle name="常规 12 2 2 3 3 2" xfId="1379"/>
    <cellStyle name="常规 12 2 2 3 3 2 2" xfId="1380"/>
    <cellStyle name="常规 12 2 2 3 3 3" xfId="1381"/>
    <cellStyle name="常规 12 2 2 3 4" xfId="1382"/>
    <cellStyle name="常规 12 2 2 3 4 2" xfId="1383"/>
    <cellStyle name="常规 12 2 2 3 5" xfId="1384"/>
    <cellStyle name="常规 12 2 2 4" xfId="1385"/>
    <cellStyle name="常规 12 2 2 4 2" xfId="1386"/>
    <cellStyle name="常规 12 2 2 4 2 2" xfId="1387"/>
    <cellStyle name="常规 12 2 2 4 2 2 2" xfId="1388"/>
    <cellStyle name="常规 12 2 2 4 2 3" xfId="1389"/>
    <cellStyle name="常规 12 2 2 4 3" xfId="1390"/>
    <cellStyle name="常规 12 2 2 4 3 2" xfId="1391"/>
    <cellStyle name="常规 12 2 2 4 4" xfId="1392"/>
    <cellStyle name="常规 12 2 2 5" xfId="1393"/>
    <cellStyle name="常规 12 2 2 5 2" xfId="1394"/>
    <cellStyle name="常规 12 2 2 5 2 2" xfId="1395"/>
    <cellStyle name="常规 12 2 2 5 3" xfId="1396"/>
    <cellStyle name="常规 12 2 2 6" xfId="1397"/>
    <cellStyle name="常规 12 2 2 6 2" xfId="1398"/>
    <cellStyle name="常规 12 2 2 7" xfId="1399"/>
    <cellStyle name="常规 12 2 3" xfId="1400"/>
    <cellStyle name="常规 12 2 3 2" xfId="1401"/>
    <cellStyle name="常规 12 2 3 2 2" xfId="1402"/>
    <cellStyle name="常规 12 2 3 2 2 2" xfId="1403"/>
    <cellStyle name="常规 12 2 3 2 2 2 2" xfId="1404"/>
    <cellStyle name="常规 12 2 3 2 2 3" xfId="1405"/>
    <cellStyle name="常规 12 2 3 2 3" xfId="1406"/>
    <cellStyle name="常规 12 2 3 2 3 2" xfId="1407"/>
    <cellStyle name="常规 12 2 3 2 4" xfId="1408"/>
    <cellStyle name="常规 12 2 3 3" xfId="1409"/>
    <cellStyle name="常规 12 2 3 3 2" xfId="1410"/>
    <cellStyle name="常规 12 2 3 3 2 2" xfId="1411"/>
    <cellStyle name="常规 12 2 3 3 3" xfId="1412"/>
    <cellStyle name="常规 12 2 3 4" xfId="1413"/>
    <cellStyle name="常规 12 2 3 4 2" xfId="1414"/>
    <cellStyle name="常规 12 2 3 5" xfId="1415"/>
    <cellStyle name="常规 12 2 4" xfId="1416"/>
    <cellStyle name="常规 12 2 4 2" xfId="1417"/>
    <cellStyle name="常规 12 2 4 2 2" xfId="1418"/>
    <cellStyle name="常规 12 2 4 2 2 2" xfId="1419"/>
    <cellStyle name="常规 12 2 4 2 2 2 2" xfId="1420"/>
    <cellStyle name="常规 12 2 4 2 2 3" xfId="1421"/>
    <cellStyle name="常规 12 2 4 2 3" xfId="1422"/>
    <cellStyle name="常规 12 2 4 2 3 2" xfId="1423"/>
    <cellStyle name="常规 12 2 4 2 4" xfId="1424"/>
    <cellStyle name="常规 12 2 4 3" xfId="1425"/>
    <cellStyle name="常规 12 2 4 3 2" xfId="1426"/>
    <cellStyle name="常规 12 2 4 3 2 2" xfId="1427"/>
    <cellStyle name="常规 12 2 4 3 3" xfId="1428"/>
    <cellStyle name="常规 12 2 4 4" xfId="1429"/>
    <cellStyle name="常规 12 2 4 4 2" xfId="1430"/>
    <cellStyle name="常规 12 2 4 5" xfId="1431"/>
    <cellStyle name="常规 12 2 5" xfId="1432"/>
    <cellStyle name="常规 12 2 5 2" xfId="1433"/>
    <cellStyle name="常规 12 2 5 2 2" xfId="1434"/>
    <cellStyle name="常规 12 2 5 2 2 2" xfId="1435"/>
    <cellStyle name="常规 12 2 5 2 3" xfId="1436"/>
    <cellStyle name="常规 12 2 5 3" xfId="1437"/>
    <cellStyle name="常规 12 2 5 3 2" xfId="1438"/>
    <cellStyle name="常规 12 2 5 4" xfId="1439"/>
    <cellStyle name="常规 12 2 6" xfId="1440"/>
    <cellStyle name="常规 12 2 6 2" xfId="1441"/>
    <cellStyle name="常规 12 2 6 2 2" xfId="1442"/>
    <cellStyle name="常规 12 2 6 3" xfId="1443"/>
    <cellStyle name="常规 12 2 7" xfId="1444"/>
    <cellStyle name="常规 12 2 7 2" xfId="1445"/>
    <cellStyle name="常规 12 2 8" xfId="1446"/>
    <cellStyle name="常规 12 3" xfId="1447"/>
    <cellStyle name="常规 12 3 2" xfId="1448"/>
    <cellStyle name="常规 12 3 2 2" xfId="1449"/>
    <cellStyle name="常规 12 3 2 2 2" xfId="1450"/>
    <cellStyle name="常规 12 3 2 2 2 2" xfId="1451"/>
    <cellStyle name="常规 12 3 2 2 2 2 2" xfId="1452"/>
    <cellStyle name="常规 12 3 2 2 2 3" xfId="1453"/>
    <cellStyle name="常规 12 3 2 2 3" xfId="1454"/>
    <cellStyle name="常规 12 3 2 2 3 2" xfId="1455"/>
    <cellStyle name="常规 12 3 2 2 4" xfId="1456"/>
    <cellStyle name="常规 12 3 2 3" xfId="1457"/>
    <cellStyle name="常规 12 3 2 3 2" xfId="1458"/>
    <cellStyle name="常规 12 3 2 3 2 2" xfId="1459"/>
    <cellStyle name="常规 12 3 2 3 3" xfId="1460"/>
    <cellStyle name="常规 12 3 2 4" xfId="1461"/>
    <cellStyle name="常规 12 3 2 4 2" xfId="1462"/>
    <cellStyle name="常规 12 3 2 5" xfId="1463"/>
    <cellStyle name="常规 12 3 3" xfId="1464"/>
    <cellStyle name="常规 12 3 3 2" xfId="1465"/>
    <cellStyle name="常规 12 3 3 2 2" xfId="1466"/>
    <cellStyle name="常规 12 3 3 2 2 2" xfId="1467"/>
    <cellStyle name="常规 12 3 3 2 2 2 2" xfId="1468"/>
    <cellStyle name="常规 12 3 3 2 2 3" xfId="1469"/>
    <cellStyle name="常规 12 3 3 2 3" xfId="1470"/>
    <cellStyle name="常规 12 3 3 2 3 2" xfId="1471"/>
    <cellStyle name="常规 12 3 3 2 4" xfId="1472"/>
    <cellStyle name="常规 12 3 3 3" xfId="1473"/>
    <cellStyle name="常规 12 3 3 3 2" xfId="1474"/>
    <cellStyle name="常规 12 3 3 3 2 2" xfId="1475"/>
    <cellStyle name="常规 12 3 3 3 3" xfId="1476"/>
    <cellStyle name="常规 12 3 3 4" xfId="1477"/>
    <cellStyle name="常规 12 3 3 4 2" xfId="1478"/>
    <cellStyle name="常规 12 3 3 5" xfId="1479"/>
    <cellStyle name="常规 12 3 4" xfId="1480"/>
    <cellStyle name="常规 12 3 4 2" xfId="1481"/>
    <cellStyle name="常规 12 3 4 2 2" xfId="1482"/>
    <cellStyle name="常规 12 3 4 2 2 2" xfId="1483"/>
    <cellStyle name="常规 12 3 4 2 3" xfId="1484"/>
    <cellStyle name="常规 12 3 4 3" xfId="1485"/>
    <cellStyle name="常规 12 3 4 3 2" xfId="1486"/>
    <cellStyle name="常规 12 3 4 4" xfId="1487"/>
    <cellStyle name="常规 12 3 5" xfId="1488"/>
    <cellStyle name="常规 12 3 5 2" xfId="1489"/>
    <cellStyle name="常规 12 3 5 2 2" xfId="1490"/>
    <cellStyle name="常规 12 3 5 3" xfId="1491"/>
    <cellStyle name="常规 12 3 6" xfId="1492"/>
    <cellStyle name="常规 12 3 6 2" xfId="1493"/>
    <cellStyle name="常规 12 3 7" xfId="1494"/>
    <cellStyle name="常规 12 4" xfId="1495"/>
    <cellStyle name="常规 12 4 2" xfId="1496"/>
    <cellStyle name="常规 12 4 2 2" xfId="1497"/>
    <cellStyle name="常规 12 4 2 2 2" xfId="1498"/>
    <cellStyle name="常规 12 4 2 2 2 2" xfId="1499"/>
    <cellStyle name="常规 12 4 2 2 3" xfId="1500"/>
    <cellStyle name="常规 12 4 2 3" xfId="1501"/>
    <cellStyle name="常规 12 4 2 3 2" xfId="1502"/>
    <cellStyle name="常规 12 4 2 4" xfId="1503"/>
    <cellStyle name="常规 12 4 3" xfId="1504"/>
    <cellStyle name="常规 12 4 3 2" xfId="1505"/>
    <cellStyle name="常规 12 4 3 2 2" xfId="1506"/>
    <cellStyle name="常规 12 4 3 3" xfId="1507"/>
    <cellStyle name="常规 12 4 4" xfId="1508"/>
    <cellStyle name="常规 12 4 4 2" xfId="1509"/>
    <cellStyle name="常规 12 4 5" xfId="1510"/>
    <cellStyle name="常规 12 5" xfId="1511"/>
    <cellStyle name="常规 12 5 2" xfId="1512"/>
    <cellStyle name="常规 12 5 2 2" xfId="1513"/>
    <cellStyle name="常规 12 5 2 2 2" xfId="1514"/>
    <cellStyle name="常规 12 5 2 2 2 2" xfId="1515"/>
    <cellStyle name="常规 12 5 2 2 3" xfId="1516"/>
    <cellStyle name="常规 12 5 2 3" xfId="1517"/>
    <cellStyle name="常规 12 5 2 3 2" xfId="1518"/>
    <cellStyle name="常规 12 5 2 4" xfId="1519"/>
    <cellStyle name="常规 12 5 3" xfId="1520"/>
    <cellStyle name="常规 12 5 3 2" xfId="1521"/>
    <cellStyle name="常规 12 5 3 2 2" xfId="1522"/>
    <cellStyle name="常规 12 5 3 3" xfId="1523"/>
    <cellStyle name="常规 12 5 4" xfId="1524"/>
    <cellStyle name="常规 12 5 4 2" xfId="1525"/>
    <cellStyle name="常规 12 5 5" xfId="1526"/>
    <cellStyle name="常规 12 6" xfId="1527"/>
    <cellStyle name="常规 12 6 2" xfId="1528"/>
    <cellStyle name="常规 12 6 2 2" xfId="1529"/>
    <cellStyle name="常规 12 6 2 2 2" xfId="1530"/>
    <cellStyle name="常规 12 6 2 2 2 2" xfId="1531"/>
    <cellStyle name="常规 12 6 2 2 3" xfId="1532"/>
    <cellStyle name="常规 12 6 2 3" xfId="1533"/>
    <cellStyle name="常规 12 6 2 3 2" xfId="1534"/>
    <cellStyle name="常规 12 6 2 4" xfId="1535"/>
    <cellStyle name="常规 12 6 3" xfId="1536"/>
    <cellStyle name="常规 12 6 3 2" xfId="1537"/>
    <cellStyle name="常规 12 6 3 2 2" xfId="1538"/>
    <cellStyle name="常规 12 6 3 3" xfId="1539"/>
    <cellStyle name="常规 12 6 4" xfId="1540"/>
    <cellStyle name="常规 12 6 4 2" xfId="1541"/>
    <cellStyle name="常规 12 6 5" xfId="1542"/>
    <cellStyle name="常规 12 7" xfId="1543"/>
    <cellStyle name="常规 12 7 2" xfId="1544"/>
    <cellStyle name="常规 12 7 2 2" xfId="1545"/>
    <cellStyle name="常规 12 7 2 2 2" xfId="1546"/>
    <cellStyle name="常规 12 7 2 2 2 2" xfId="1547"/>
    <cellStyle name="常规 12 7 2 2 3" xfId="1548"/>
    <cellStyle name="常规 12 7 2 3" xfId="1549"/>
    <cellStyle name="常规 12 7 2 3 2" xfId="1550"/>
    <cellStyle name="常规 12 7 2 4" xfId="1551"/>
    <cellStyle name="常规 12 7 3" xfId="1552"/>
    <cellStyle name="常规 12 7 3 2" xfId="1553"/>
    <cellStyle name="常规 12 7 3 2 2" xfId="1554"/>
    <cellStyle name="常规 12 7 3 3" xfId="1555"/>
    <cellStyle name="常规 12 7 4" xfId="1556"/>
    <cellStyle name="常规 12 7 4 2" xfId="1557"/>
    <cellStyle name="常规 12 7 5" xfId="1558"/>
    <cellStyle name="常规 12 8" xfId="1559"/>
    <cellStyle name="常规 12 8 2" xfId="1560"/>
    <cellStyle name="常规 12 8 2 2" xfId="1561"/>
    <cellStyle name="常规 12 8 2 2 2" xfId="1562"/>
    <cellStyle name="常规 12 8 2 2 2 2" xfId="1563"/>
    <cellStyle name="常规 12 8 2 2 3" xfId="1564"/>
    <cellStyle name="常规 12 8 2 3" xfId="1565"/>
    <cellStyle name="常规 12 8 2 3 2" xfId="1566"/>
    <cellStyle name="常规 12 8 2 4" xfId="1567"/>
    <cellStyle name="常规 12 8 3" xfId="1568"/>
    <cellStyle name="常规 12 8 3 2" xfId="1569"/>
    <cellStyle name="常规 12 8 3 2 2" xfId="1570"/>
    <cellStyle name="常规 12 8 3 3" xfId="1571"/>
    <cellStyle name="常规 12 8 4" xfId="1572"/>
    <cellStyle name="常规 12 8 4 2" xfId="1573"/>
    <cellStyle name="常规 12 8 5" xfId="1574"/>
    <cellStyle name="常规 12 9" xfId="1575"/>
    <cellStyle name="常规 12 9 2" xfId="1576"/>
    <cellStyle name="常规 12 9 2 2" xfId="1577"/>
    <cellStyle name="常规 12 9 2 2 2" xfId="1578"/>
    <cellStyle name="常规 12 9 2 3" xfId="1579"/>
    <cellStyle name="常规 12 9 3" xfId="1580"/>
    <cellStyle name="常规 12 9 3 2" xfId="1581"/>
    <cellStyle name="常规 12 9 4" xfId="1582"/>
    <cellStyle name="常规 13" xfId="1583"/>
    <cellStyle name="常规 13 10" xfId="1584"/>
    <cellStyle name="常规 13 10 2" xfId="1585"/>
    <cellStyle name="常规 13 10 2 2" xfId="1586"/>
    <cellStyle name="常规 13 10 3" xfId="1587"/>
    <cellStyle name="常规 13 11" xfId="1588"/>
    <cellStyle name="常规 13 11 2" xfId="1589"/>
    <cellStyle name="常规 13 12" xfId="1590"/>
    <cellStyle name="常规 13 13" xfId="1591"/>
    <cellStyle name="常规 13 2" xfId="1592"/>
    <cellStyle name="常规 13 2 2" xfId="1593"/>
    <cellStyle name="常规 13 2 2 2" xfId="1594"/>
    <cellStyle name="常规 13 2 2 2 2" xfId="1595"/>
    <cellStyle name="常规 13 2 2 2 2 2" xfId="1596"/>
    <cellStyle name="常规 13 2 2 2 2 2 2" xfId="1597"/>
    <cellStyle name="常规 13 2 2 2 2 2 2 2" xfId="1598"/>
    <cellStyle name="常规 13 2 2 2 2 2 3" xfId="1599"/>
    <cellStyle name="常规 13 2 2 2 2 3" xfId="1600"/>
    <cellStyle name="常规 13 2 2 2 2 3 2" xfId="1601"/>
    <cellStyle name="常规 13 2 2 2 2 4" xfId="1602"/>
    <cellStyle name="常规 13 2 2 2 3" xfId="1603"/>
    <cellStyle name="常规 13 2 2 2 3 2" xfId="1604"/>
    <cellStyle name="常规 13 2 2 2 3 2 2" xfId="1605"/>
    <cellStyle name="常规 13 2 2 2 3 3" xfId="1606"/>
    <cellStyle name="常规 13 2 2 2 4" xfId="1607"/>
    <cellStyle name="常规 13 2 2 2 4 2" xfId="1608"/>
    <cellStyle name="常规 13 2 2 2 5" xfId="1609"/>
    <cellStyle name="常规 13 2 2 3" xfId="1610"/>
    <cellStyle name="常规 13 2 2 3 2" xfId="1611"/>
    <cellStyle name="常规 13 2 2 3 2 2" xfId="1612"/>
    <cellStyle name="常规 13 2 2 3 2 2 2" xfId="1613"/>
    <cellStyle name="常规 13 2 2 3 2 2 2 2" xfId="1614"/>
    <cellStyle name="常规 13 2 2 3 2 2 3" xfId="1615"/>
    <cellStyle name="常规 13 2 2 3 2 3" xfId="1616"/>
    <cellStyle name="常规 13 2 2 3 2 3 2" xfId="1617"/>
    <cellStyle name="常规 13 2 2 3 2 4" xfId="1618"/>
    <cellStyle name="常规 13 2 2 3 3" xfId="1619"/>
    <cellStyle name="常规 13 2 2 3 3 2" xfId="1620"/>
    <cellStyle name="常规 13 2 2 3 3 2 2" xfId="1621"/>
    <cellStyle name="常规 13 2 2 3 3 3" xfId="1622"/>
    <cellStyle name="常规 13 2 2 3 4" xfId="1623"/>
    <cellStyle name="常规 13 2 2 3 4 2" xfId="1624"/>
    <cellStyle name="常规 13 2 2 3 5" xfId="1625"/>
    <cellStyle name="常规 13 2 2 4" xfId="1626"/>
    <cellStyle name="常规 13 2 2 4 2" xfId="1627"/>
    <cellStyle name="常规 13 2 2 4 2 2" xfId="1628"/>
    <cellStyle name="常规 13 2 2 4 2 2 2" xfId="1629"/>
    <cellStyle name="常规 13 2 2 4 2 3" xfId="1630"/>
    <cellStyle name="常规 13 2 2 4 3" xfId="1631"/>
    <cellStyle name="常规 13 2 2 4 3 2" xfId="1632"/>
    <cellStyle name="常规 13 2 2 4 4" xfId="1633"/>
    <cellStyle name="常规 13 2 2 5" xfId="1634"/>
    <cellStyle name="常规 13 2 2 5 2" xfId="1635"/>
    <cellStyle name="常规 13 2 2 5 2 2" xfId="1636"/>
    <cellStyle name="常规 13 2 2 5 3" xfId="1637"/>
    <cellStyle name="常规 13 2 2 6" xfId="1638"/>
    <cellStyle name="常规 13 2 2 6 2" xfId="1639"/>
    <cellStyle name="常规 13 2 2 7" xfId="1640"/>
    <cellStyle name="常规 13 2 3" xfId="1641"/>
    <cellStyle name="常规 13 2 3 2" xfId="1642"/>
    <cellStyle name="常规 13 2 3 2 2" xfId="1643"/>
    <cellStyle name="常规 13 2 3 2 2 2" xfId="1644"/>
    <cellStyle name="常规 13 2 3 2 2 2 2" xfId="1645"/>
    <cellStyle name="常规 13 2 3 2 2 3" xfId="1646"/>
    <cellStyle name="常规 13 2 3 2 3" xfId="1647"/>
    <cellStyle name="常规 13 2 3 2 3 2" xfId="1648"/>
    <cellStyle name="常规 13 2 3 2 4" xfId="1649"/>
    <cellStyle name="常规 13 2 3 3" xfId="1650"/>
    <cellStyle name="常规 13 2 3 3 2" xfId="1651"/>
    <cellStyle name="常规 13 2 3 3 2 2" xfId="1652"/>
    <cellStyle name="常规 13 2 3 3 3" xfId="1653"/>
    <cellStyle name="常规 13 2 3 4" xfId="1654"/>
    <cellStyle name="常规 13 2 3 4 2" xfId="1655"/>
    <cellStyle name="常规 13 2 3 5" xfId="1656"/>
    <cellStyle name="常规 13 2 4" xfId="1657"/>
    <cellStyle name="常规 13 2 4 2" xfId="1658"/>
    <cellStyle name="常规 13 2 4 2 2" xfId="1659"/>
    <cellStyle name="常规 13 2 4 2 2 2" xfId="1660"/>
    <cellStyle name="常规 13 2 4 2 2 2 2" xfId="1661"/>
    <cellStyle name="常规 13 2 4 2 2 3" xfId="1662"/>
    <cellStyle name="常规 13 2 4 2 3" xfId="1663"/>
    <cellStyle name="常规 13 2 4 2 3 2" xfId="1664"/>
    <cellStyle name="常规 13 2 4 2 4" xfId="1665"/>
    <cellStyle name="常规 13 2 4 3" xfId="1666"/>
    <cellStyle name="常规 13 2 4 3 2" xfId="1667"/>
    <cellStyle name="常规 13 2 4 3 2 2" xfId="1668"/>
    <cellStyle name="常规 13 2 4 3 3" xfId="1669"/>
    <cellStyle name="常规 13 2 4 4" xfId="1670"/>
    <cellStyle name="常规 13 2 4 4 2" xfId="1671"/>
    <cellStyle name="常规 13 2 4 5" xfId="1672"/>
    <cellStyle name="常规 13 2 5" xfId="1673"/>
    <cellStyle name="常规 13 2 5 2" xfId="1674"/>
    <cellStyle name="常规 13 2 5 2 2" xfId="1675"/>
    <cellStyle name="常规 13 2 5 2 2 2" xfId="1676"/>
    <cellStyle name="常规 13 2 5 2 3" xfId="1677"/>
    <cellStyle name="常规 13 2 5 3" xfId="1678"/>
    <cellStyle name="常规 13 2 5 3 2" xfId="1679"/>
    <cellStyle name="常规 13 2 5 4" xfId="1680"/>
    <cellStyle name="常规 13 2 6" xfId="1681"/>
    <cellStyle name="常规 13 2 6 2" xfId="1682"/>
    <cellStyle name="常规 13 2 6 2 2" xfId="1683"/>
    <cellStyle name="常规 13 2 6 3" xfId="1684"/>
    <cellStyle name="常规 13 2 7" xfId="1685"/>
    <cellStyle name="常规 13 2 7 2" xfId="1686"/>
    <cellStyle name="常规 13 2 8" xfId="1687"/>
    <cellStyle name="常规 13 3" xfId="1688"/>
    <cellStyle name="常规 13 3 2" xfId="1689"/>
    <cellStyle name="常规 13 3 2 2" xfId="1690"/>
    <cellStyle name="常规 13 3 2 2 2" xfId="1691"/>
    <cellStyle name="常规 13 3 2 2 2 2" xfId="1692"/>
    <cellStyle name="常规 13 3 2 2 2 2 2" xfId="1693"/>
    <cellStyle name="常规 13 3 2 2 2 3" xfId="1694"/>
    <cellStyle name="常规 13 3 2 2 3" xfId="1695"/>
    <cellStyle name="常规 13 3 2 2 3 2" xfId="1696"/>
    <cellStyle name="常规 13 3 2 2 4" xfId="1697"/>
    <cellStyle name="常规 13 3 2 3" xfId="1698"/>
    <cellStyle name="常规 13 3 2 3 2" xfId="1699"/>
    <cellStyle name="常规 13 3 2 3 2 2" xfId="1700"/>
    <cellStyle name="常规 13 3 2 3 3" xfId="1701"/>
    <cellStyle name="常规 13 3 2 4" xfId="1702"/>
    <cellStyle name="常规 13 3 2 4 2" xfId="1703"/>
    <cellStyle name="常规 13 3 2 5" xfId="1704"/>
    <cellStyle name="常规 13 3 3" xfId="1705"/>
    <cellStyle name="常规 13 3 3 2" xfId="1706"/>
    <cellStyle name="常规 13 3 3 2 2" xfId="1707"/>
    <cellStyle name="常规 13 3 3 2 2 2" xfId="1708"/>
    <cellStyle name="常规 13 3 3 2 2 2 2" xfId="1709"/>
    <cellStyle name="常规 13 3 3 2 2 3" xfId="1710"/>
    <cellStyle name="常规 13 3 3 2 3" xfId="1711"/>
    <cellStyle name="常规 13 3 3 2 3 2" xfId="1712"/>
    <cellStyle name="常规 13 3 3 2 4" xfId="1713"/>
    <cellStyle name="常规 13 3 3 3" xfId="1714"/>
    <cellStyle name="常规 13 3 3 3 2" xfId="1715"/>
    <cellStyle name="常规 13 3 3 3 2 2" xfId="1716"/>
    <cellStyle name="常规 13 3 3 3 3" xfId="1717"/>
    <cellStyle name="常规 13 3 3 4" xfId="1718"/>
    <cellStyle name="常规 13 3 3 4 2" xfId="1719"/>
    <cellStyle name="常规 13 3 3 5" xfId="1720"/>
    <cellStyle name="常规 13 3 4" xfId="1721"/>
    <cellStyle name="常规 13 3 4 2" xfId="1722"/>
    <cellStyle name="常规 13 3 4 2 2" xfId="1723"/>
    <cellStyle name="常规 13 3 4 2 2 2" xfId="1724"/>
    <cellStyle name="常规 13 3 4 2 3" xfId="1725"/>
    <cellStyle name="常规 13 3 4 3" xfId="1726"/>
    <cellStyle name="常规 13 3 4 3 2" xfId="1727"/>
    <cellStyle name="常规 13 3 4 4" xfId="1728"/>
    <cellStyle name="常规 13 3 5" xfId="1729"/>
    <cellStyle name="常规 13 3 5 2" xfId="1730"/>
    <cellStyle name="常规 13 3 5 2 2" xfId="1731"/>
    <cellStyle name="常规 13 3 5 3" xfId="1732"/>
    <cellStyle name="常规 13 3 6" xfId="1733"/>
    <cellStyle name="常规 13 3 6 2" xfId="1734"/>
    <cellStyle name="常规 13 3 7" xfId="1735"/>
    <cellStyle name="常规 13 4" xfId="1736"/>
    <cellStyle name="常规 13 4 2" xfId="1737"/>
    <cellStyle name="常规 13 4 2 2" xfId="1738"/>
    <cellStyle name="常规 13 4 2 2 2" xfId="1739"/>
    <cellStyle name="常规 13 4 2 2 2 2" xfId="1740"/>
    <cellStyle name="常规 13 4 2 2 3" xfId="1741"/>
    <cellStyle name="常规 13 4 2 3" xfId="1742"/>
    <cellStyle name="常规 13 4 2 3 2" xfId="1743"/>
    <cellStyle name="常规 13 4 2 4" xfId="1744"/>
    <cellStyle name="常规 13 4 3" xfId="1745"/>
    <cellStyle name="常规 13 4 3 2" xfId="1746"/>
    <cellStyle name="常规 13 4 3 2 2" xfId="1747"/>
    <cellStyle name="常规 13 4 3 3" xfId="1748"/>
    <cellStyle name="常规 13 4 4" xfId="1749"/>
    <cellStyle name="常规 13 4 4 2" xfId="1750"/>
    <cellStyle name="常规 13 4 5" xfId="1751"/>
    <cellStyle name="常规 13 5" xfId="1752"/>
    <cellStyle name="常规 13 5 2" xfId="1753"/>
    <cellStyle name="常规 13 5 2 2" xfId="1754"/>
    <cellStyle name="常规 13 5 2 2 2" xfId="1755"/>
    <cellStyle name="常规 13 5 2 2 2 2" xfId="1756"/>
    <cellStyle name="常规 13 5 2 2 3" xfId="1757"/>
    <cellStyle name="常规 13 5 2 3" xfId="1758"/>
    <cellStyle name="常规 13 5 2 3 2" xfId="1759"/>
    <cellStyle name="常规 13 5 2 4" xfId="1760"/>
    <cellStyle name="常规 13 5 3" xfId="1761"/>
    <cellStyle name="常规 13 5 3 2" xfId="1762"/>
    <cellStyle name="常规 13 5 3 2 2" xfId="1763"/>
    <cellStyle name="常规 13 5 3 3" xfId="1764"/>
    <cellStyle name="常规 13 5 4" xfId="1765"/>
    <cellStyle name="常规 13 5 4 2" xfId="1766"/>
    <cellStyle name="常规 13 5 5" xfId="1767"/>
    <cellStyle name="常规 13 6" xfId="1768"/>
    <cellStyle name="常规 13 6 2" xfId="1769"/>
    <cellStyle name="常规 13 6 2 2" xfId="1770"/>
    <cellStyle name="常规 13 6 2 2 2" xfId="1771"/>
    <cellStyle name="常规 13 6 2 2 2 2" xfId="1772"/>
    <cellStyle name="常规 13 6 2 2 3" xfId="1773"/>
    <cellStyle name="常规 13 6 2 3" xfId="1774"/>
    <cellStyle name="常规 13 6 2 3 2" xfId="1775"/>
    <cellStyle name="常规 13 6 2 4" xfId="1776"/>
    <cellStyle name="常规 13 6 3" xfId="1777"/>
    <cellStyle name="常规 13 6 3 2" xfId="1778"/>
    <cellStyle name="常规 13 6 3 2 2" xfId="1779"/>
    <cellStyle name="常规 13 6 3 3" xfId="1780"/>
    <cellStyle name="常规 13 6 4" xfId="1781"/>
    <cellStyle name="常规 13 6 4 2" xfId="1782"/>
    <cellStyle name="常规 13 6 5" xfId="1783"/>
    <cellStyle name="常规 13 7" xfId="1784"/>
    <cellStyle name="常规 13 7 2" xfId="1785"/>
    <cellStyle name="常规 13 7 2 2" xfId="1786"/>
    <cellStyle name="常规 13 7 2 2 2" xfId="1787"/>
    <cellStyle name="常规 13 7 2 2 2 2" xfId="1788"/>
    <cellStyle name="常规 13 7 2 2 3" xfId="1789"/>
    <cellStyle name="常规 13 7 2 3" xfId="1790"/>
    <cellStyle name="常规 13 7 2 3 2" xfId="1791"/>
    <cellStyle name="常规 13 7 2 4" xfId="1792"/>
    <cellStyle name="常规 13 7 3" xfId="1793"/>
    <cellStyle name="常规 13 7 3 2" xfId="1794"/>
    <cellStyle name="常规 13 7 3 2 2" xfId="1795"/>
    <cellStyle name="常规 13 7 3 3" xfId="1796"/>
    <cellStyle name="常规 13 7 4" xfId="1797"/>
    <cellStyle name="常规 13 7 4 2" xfId="1798"/>
    <cellStyle name="常规 13 7 5" xfId="1799"/>
    <cellStyle name="常规 13 8" xfId="1800"/>
    <cellStyle name="常规 13 8 2" xfId="1801"/>
    <cellStyle name="常规 13 8 2 2" xfId="1802"/>
    <cellStyle name="常规 13 8 2 2 2" xfId="1803"/>
    <cellStyle name="常规 13 8 2 2 2 2" xfId="1804"/>
    <cellStyle name="常规 13 8 2 2 3" xfId="1805"/>
    <cellStyle name="常规 13 8 2 3" xfId="1806"/>
    <cellStyle name="常规 13 8 2 3 2" xfId="1807"/>
    <cellStyle name="常规 13 8 2 4" xfId="1808"/>
    <cellStyle name="常规 13 8 3" xfId="1809"/>
    <cellStyle name="常规 13 8 3 2" xfId="1810"/>
    <cellStyle name="常规 13 8 3 2 2" xfId="1811"/>
    <cellStyle name="常规 13 8 3 3" xfId="1812"/>
    <cellStyle name="常规 13 8 4" xfId="1813"/>
    <cellStyle name="常规 13 8 4 2" xfId="1814"/>
    <cellStyle name="常规 13 8 5" xfId="1815"/>
    <cellStyle name="常规 13 9" xfId="1816"/>
    <cellStyle name="常规 13 9 2" xfId="1817"/>
    <cellStyle name="常规 13 9 2 2" xfId="1818"/>
    <cellStyle name="常规 13 9 2 2 2" xfId="1819"/>
    <cellStyle name="常规 13 9 2 3" xfId="1820"/>
    <cellStyle name="常规 13 9 3" xfId="1821"/>
    <cellStyle name="常规 13 9 3 2" xfId="1822"/>
    <cellStyle name="常规 13 9 4" xfId="1823"/>
    <cellStyle name="常规 14" xfId="1824"/>
    <cellStyle name="常规 14 10" xfId="1825"/>
    <cellStyle name="常规 14 10 2" xfId="1826"/>
    <cellStyle name="常规 14 10 2 2" xfId="1827"/>
    <cellStyle name="常规 14 10 3" xfId="1828"/>
    <cellStyle name="常规 14 11" xfId="1829"/>
    <cellStyle name="常规 14 11 2" xfId="1830"/>
    <cellStyle name="常规 14 12" xfId="1831"/>
    <cellStyle name="常规 14 13" xfId="1832"/>
    <cellStyle name="常规 14 2" xfId="1833"/>
    <cellStyle name="常规 14 2 2" xfId="1834"/>
    <cellStyle name="常规 14 2 2 2" xfId="1835"/>
    <cellStyle name="常规 14 2 2 2 2" xfId="1836"/>
    <cellStyle name="常规 14 2 2 2 2 2" xfId="1837"/>
    <cellStyle name="常规 14 2 2 2 2 2 2" xfId="1838"/>
    <cellStyle name="常规 14 2 2 2 2 2 2 2" xfId="1839"/>
    <cellStyle name="常规 14 2 2 2 2 2 3" xfId="1840"/>
    <cellStyle name="常规 14 2 2 2 2 3" xfId="1841"/>
    <cellStyle name="常规 14 2 2 2 2 3 2" xfId="1842"/>
    <cellStyle name="常规 14 2 2 2 2 4" xfId="1843"/>
    <cellStyle name="常规 14 2 2 2 3" xfId="1844"/>
    <cellStyle name="常规 14 2 2 2 3 2" xfId="1845"/>
    <cellStyle name="常规 14 2 2 2 3 2 2" xfId="1846"/>
    <cellStyle name="常规 14 2 2 2 3 3" xfId="1847"/>
    <cellStyle name="常规 14 2 2 2 4" xfId="1848"/>
    <cellStyle name="常规 14 2 2 2 4 2" xfId="1849"/>
    <cellStyle name="常规 14 2 2 2 5" xfId="1850"/>
    <cellStyle name="常规 14 2 2 3" xfId="1851"/>
    <cellStyle name="常规 14 2 2 3 2" xfId="1852"/>
    <cellStyle name="常规 14 2 2 3 2 2" xfId="1853"/>
    <cellStyle name="常规 14 2 2 3 2 2 2" xfId="1854"/>
    <cellStyle name="常规 14 2 2 3 2 2 2 2" xfId="1855"/>
    <cellStyle name="常规 14 2 2 3 2 2 3" xfId="1856"/>
    <cellStyle name="常规 14 2 2 3 2 3" xfId="1857"/>
    <cellStyle name="常规 14 2 2 3 2 3 2" xfId="1858"/>
    <cellStyle name="常规 14 2 2 3 2 4" xfId="1859"/>
    <cellStyle name="常规 14 2 2 3 3" xfId="1860"/>
    <cellStyle name="常规 14 2 2 3 3 2" xfId="1861"/>
    <cellStyle name="常规 14 2 2 3 3 2 2" xfId="1862"/>
    <cellStyle name="常规 14 2 2 3 3 3" xfId="1863"/>
    <cellStyle name="常规 14 2 2 3 4" xfId="1864"/>
    <cellStyle name="常规 14 2 2 3 4 2" xfId="1865"/>
    <cellStyle name="常规 14 2 2 3 5" xfId="1866"/>
    <cellStyle name="常规 14 2 2 4" xfId="1867"/>
    <cellStyle name="常规 14 2 2 4 2" xfId="1868"/>
    <cellStyle name="常规 14 2 2 4 2 2" xfId="1869"/>
    <cellStyle name="常规 14 2 2 4 2 2 2" xfId="1870"/>
    <cellStyle name="常规 14 2 2 4 2 3" xfId="1871"/>
    <cellStyle name="常规 14 2 2 4 3" xfId="1872"/>
    <cellStyle name="常规 14 2 2 4 3 2" xfId="1873"/>
    <cellStyle name="常规 14 2 2 4 4" xfId="1874"/>
    <cellStyle name="常规 14 2 2 5" xfId="1875"/>
    <cellStyle name="常规 14 2 2 5 2" xfId="1876"/>
    <cellStyle name="常规 14 2 2 5 2 2" xfId="1877"/>
    <cellStyle name="常规 14 2 2 5 3" xfId="1878"/>
    <cellStyle name="常规 14 2 2 6" xfId="1879"/>
    <cellStyle name="常规 14 2 2 6 2" xfId="1880"/>
    <cellStyle name="常规 14 2 2 7" xfId="1881"/>
    <cellStyle name="常规 14 2 3" xfId="1882"/>
    <cellStyle name="常规 14 2 3 2" xfId="1883"/>
    <cellStyle name="常规 14 2 3 2 2" xfId="1884"/>
    <cellStyle name="常规 14 2 3 2 2 2" xfId="1885"/>
    <cellStyle name="常规 14 2 3 2 2 2 2" xfId="1886"/>
    <cellStyle name="常规 14 2 3 2 2 3" xfId="1887"/>
    <cellStyle name="常规 14 2 3 2 3" xfId="1888"/>
    <cellStyle name="常规 14 2 3 2 3 2" xfId="1889"/>
    <cellStyle name="常规 14 2 3 2 4" xfId="1890"/>
    <cellStyle name="常规 14 2 3 3" xfId="1891"/>
    <cellStyle name="常规 14 2 3 3 2" xfId="1892"/>
    <cellStyle name="常规 14 2 3 3 2 2" xfId="1893"/>
    <cellStyle name="常规 14 2 3 3 3" xfId="1894"/>
    <cellStyle name="常规 14 2 3 4" xfId="1895"/>
    <cellStyle name="常规 14 2 3 4 2" xfId="1896"/>
    <cellStyle name="常规 14 2 3 5" xfId="1897"/>
    <cellStyle name="常规 14 2 4" xfId="1898"/>
    <cellStyle name="常规 14 2 4 2" xfId="1899"/>
    <cellStyle name="常规 14 2 4 2 2" xfId="1900"/>
    <cellStyle name="常规 14 2 4 2 2 2" xfId="1901"/>
    <cellStyle name="常规 14 2 4 2 2 2 2" xfId="1902"/>
    <cellStyle name="常规 14 2 4 2 2 3" xfId="1903"/>
    <cellStyle name="常规 14 2 4 2 3" xfId="1904"/>
    <cellStyle name="常规 14 2 4 2 3 2" xfId="1905"/>
    <cellStyle name="常规 14 2 4 2 4" xfId="1906"/>
    <cellStyle name="常规 14 2 4 3" xfId="1907"/>
    <cellStyle name="常规 14 2 4 3 2" xfId="1908"/>
    <cellStyle name="常规 14 2 4 3 2 2" xfId="1909"/>
    <cellStyle name="常规 14 2 4 3 3" xfId="1910"/>
    <cellStyle name="常规 14 2 4 4" xfId="1911"/>
    <cellStyle name="常规 14 2 4 4 2" xfId="1912"/>
    <cellStyle name="常规 14 2 4 5" xfId="1913"/>
    <cellStyle name="常规 14 2 5" xfId="1914"/>
    <cellStyle name="常规 14 2 5 2" xfId="1915"/>
    <cellStyle name="常规 14 2 5 2 2" xfId="1916"/>
    <cellStyle name="常规 14 2 5 2 2 2" xfId="1917"/>
    <cellStyle name="常规 14 2 5 2 3" xfId="1918"/>
    <cellStyle name="常规 14 2 5 3" xfId="1919"/>
    <cellStyle name="常规 14 2 5 3 2" xfId="1920"/>
    <cellStyle name="常规 14 2 5 4" xfId="1921"/>
    <cellStyle name="常规 14 2 6" xfId="1922"/>
    <cellStyle name="常规 14 2 6 2" xfId="1923"/>
    <cellStyle name="常规 14 2 6 2 2" xfId="1924"/>
    <cellStyle name="常规 14 2 6 3" xfId="1925"/>
    <cellStyle name="常规 14 2 7" xfId="1926"/>
    <cellStyle name="常规 14 2 7 2" xfId="1927"/>
    <cellStyle name="常规 14 2 8" xfId="1928"/>
    <cellStyle name="常规 14 3" xfId="1929"/>
    <cellStyle name="常规 14 3 2" xfId="1930"/>
    <cellStyle name="常规 14 3 2 2" xfId="1931"/>
    <cellStyle name="常规 14 3 2 2 2" xfId="1932"/>
    <cellStyle name="常规 14 3 2 2 2 2" xfId="1933"/>
    <cellStyle name="常规 14 3 2 2 2 2 2" xfId="1934"/>
    <cellStyle name="常规 14 3 2 2 2 3" xfId="1935"/>
    <cellStyle name="常规 14 3 2 2 3" xfId="1936"/>
    <cellStyle name="常规 14 3 2 2 3 2" xfId="1937"/>
    <cellStyle name="常规 14 3 2 2 4" xfId="1938"/>
    <cellStyle name="常规 14 3 2 3" xfId="1939"/>
    <cellStyle name="常规 14 3 2 3 2" xfId="1940"/>
    <cellStyle name="常规 14 3 2 3 2 2" xfId="1941"/>
    <cellStyle name="常规 14 3 2 3 3" xfId="1942"/>
    <cellStyle name="常规 14 3 2 4" xfId="1943"/>
    <cellStyle name="常规 14 3 2 4 2" xfId="1944"/>
    <cellStyle name="常规 14 3 2 5" xfId="1945"/>
    <cellStyle name="常规 14 3 3" xfId="1946"/>
    <cellStyle name="常规 14 3 3 2" xfId="1947"/>
    <cellStyle name="常规 14 3 3 2 2" xfId="1948"/>
    <cellStyle name="常规 14 3 3 2 2 2" xfId="1949"/>
    <cellStyle name="常规 14 3 3 2 2 2 2" xfId="1950"/>
    <cellStyle name="常规 14 3 3 2 2 3" xfId="1951"/>
    <cellStyle name="常规 14 3 3 2 3" xfId="1952"/>
    <cellStyle name="常规 14 3 3 2 3 2" xfId="1953"/>
    <cellStyle name="常规 14 3 3 2 4" xfId="1954"/>
    <cellStyle name="常规 14 3 3 3" xfId="1955"/>
    <cellStyle name="常规 14 3 3 3 2" xfId="1956"/>
    <cellStyle name="常规 14 3 3 3 2 2" xfId="1957"/>
    <cellStyle name="常规 14 3 3 3 3" xfId="1958"/>
    <cellStyle name="常规 14 3 3 4" xfId="1959"/>
    <cellStyle name="常规 14 3 3 4 2" xfId="1960"/>
    <cellStyle name="常规 14 3 3 5" xfId="1961"/>
    <cellStyle name="常规 14 3 4" xfId="1962"/>
    <cellStyle name="常规 14 3 4 2" xfId="1963"/>
    <cellStyle name="常规 14 3 4 2 2" xfId="1964"/>
    <cellStyle name="常规 14 3 4 2 2 2" xfId="1965"/>
    <cellStyle name="常规 14 3 4 2 3" xfId="1966"/>
    <cellStyle name="常规 14 3 4 3" xfId="1967"/>
    <cellStyle name="常规 14 3 4 3 2" xfId="1968"/>
    <cellStyle name="常规 14 3 4 4" xfId="1969"/>
    <cellStyle name="常规 14 3 5" xfId="1970"/>
    <cellStyle name="常规 14 3 5 2" xfId="1971"/>
    <cellStyle name="常规 14 3 5 2 2" xfId="1972"/>
    <cellStyle name="常规 14 3 5 3" xfId="1973"/>
    <cellStyle name="常规 14 3 6" xfId="1974"/>
    <cellStyle name="常规 14 3 6 2" xfId="1975"/>
    <cellStyle name="常规 14 3 7" xfId="1976"/>
    <cellStyle name="常规 14 4" xfId="1977"/>
    <cellStyle name="常规 14 4 2" xfId="1978"/>
    <cellStyle name="常规 14 4 2 2" xfId="1979"/>
    <cellStyle name="常规 14 4 2 2 2" xfId="1980"/>
    <cellStyle name="常规 14 4 2 2 2 2" xfId="1981"/>
    <cellStyle name="常规 14 4 2 2 3" xfId="1982"/>
    <cellStyle name="常规 14 4 2 3" xfId="1983"/>
    <cellStyle name="常规 14 4 2 3 2" xfId="1984"/>
    <cellStyle name="常规 14 4 2 4" xfId="1985"/>
    <cellStyle name="常规 14 4 3" xfId="1986"/>
    <cellStyle name="常规 14 4 3 2" xfId="1987"/>
    <cellStyle name="常规 14 4 3 2 2" xfId="1988"/>
    <cellStyle name="常规 14 4 3 3" xfId="1989"/>
    <cellStyle name="常规 14 4 4" xfId="1990"/>
    <cellStyle name="常规 14 4 4 2" xfId="1991"/>
    <cellStyle name="常规 14 4 5" xfId="1992"/>
    <cellStyle name="常规 14 5" xfId="1993"/>
    <cellStyle name="常规 14 5 2" xfId="1994"/>
    <cellStyle name="常规 14 5 2 2" xfId="1995"/>
    <cellStyle name="常规 14 5 2 2 2" xfId="1996"/>
    <cellStyle name="常规 14 5 2 2 2 2" xfId="1997"/>
    <cellStyle name="常规 14 5 2 2 3" xfId="1998"/>
    <cellStyle name="常规 14 5 2 3" xfId="1999"/>
    <cellStyle name="常规 14 5 2 3 2" xfId="2000"/>
    <cellStyle name="常规 14 5 2 4" xfId="2001"/>
    <cellStyle name="常规 14 5 3" xfId="2002"/>
    <cellStyle name="常规 14 5 3 2" xfId="2003"/>
    <cellStyle name="常规 14 5 3 2 2" xfId="2004"/>
    <cellStyle name="常规 14 5 3 3" xfId="2005"/>
    <cellStyle name="常规 14 5 4" xfId="2006"/>
    <cellStyle name="常规 14 5 4 2" xfId="2007"/>
    <cellStyle name="常规 14 5 5" xfId="2008"/>
    <cellStyle name="常规 14 6" xfId="2009"/>
    <cellStyle name="常规 14 6 2" xfId="2010"/>
    <cellStyle name="常规 14 6 2 2" xfId="2011"/>
    <cellStyle name="常规 14 6 2 2 2" xfId="2012"/>
    <cellStyle name="常规 14 6 2 2 2 2" xfId="2013"/>
    <cellStyle name="常规 14 6 2 2 3" xfId="2014"/>
    <cellStyle name="常规 14 6 2 3" xfId="2015"/>
    <cellStyle name="常规 14 6 2 3 2" xfId="2016"/>
    <cellStyle name="常规 14 6 2 4" xfId="2017"/>
    <cellStyle name="常规 14 6 3" xfId="2018"/>
    <cellStyle name="常规 14 6 3 2" xfId="2019"/>
    <cellStyle name="常规 14 6 3 2 2" xfId="2020"/>
    <cellStyle name="常规 14 6 3 3" xfId="2021"/>
    <cellStyle name="常规 14 6 4" xfId="2022"/>
    <cellStyle name="常规 14 6 4 2" xfId="2023"/>
    <cellStyle name="常规 14 6 5" xfId="2024"/>
    <cellStyle name="常规 14 7" xfId="2025"/>
    <cellStyle name="常规 14 7 2" xfId="2026"/>
    <cellStyle name="常规 14 7 2 2" xfId="2027"/>
    <cellStyle name="常规 14 7 2 2 2" xfId="2028"/>
    <cellStyle name="常规 14 7 2 2 2 2" xfId="2029"/>
    <cellStyle name="常规 14 7 2 2 3" xfId="2030"/>
    <cellStyle name="常规 14 7 2 3" xfId="2031"/>
    <cellStyle name="常规 14 7 2 3 2" xfId="2032"/>
    <cellStyle name="常规 14 7 2 4" xfId="2033"/>
    <cellStyle name="常规 14 7 3" xfId="2034"/>
    <cellStyle name="常规 14 7 3 2" xfId="2035"/>
    <cellStyle name="常规 14 7 3 2 2" xfId="2036"/>
    <cellStyle name="常规 14 7 3 3" xfId="2037"/>
    <cellStyle name="常规 14 7 4" xfId="2038"/>
    <cellStyle name="常规 14 7 4 2" xfId="2039"/>
    <cellStyle name="常规 14 7 5" xfId="2040"/>
    <cellStyle name="常规 14 8" xfId="2041"/>
    <cellStyle name="常规 14 8 2" xfId="2042"/>
    <cellStyle name="常规 14 8 2 2" xfId="2043"/>
    <cellStyle name="常规 14 8 2 2 2" xfId="2044"/>
    <cellStyle name="常规 14 8 2 2 2 2" xfId="2045"/>
    <cellStyle name="常规 14 8 2 2 3" xfId="2046"/>
    <cellStyle name="常规 14 8 2 3" xfId="2047"/>
    <cellStyle name="常规 14 8 2 3 2" xfId="2048"/>
    <cellStyle name="常规 14 8 2 4" xfId="2049"/>
    <cellStyle name="常规 14 8 3" xfId="2050"/>
    <cellStyle name="常规 14 8 3 2" xfId="2051"/>
    <cellStyle name="常规 14 8 3 2 2" xfId="2052"/>
    <cellStyle name="常规 14 8 3 3" xfId="2053"/>
    <cellStyle name="常规 14 8 4" xfId="2054"/>
    <cellStyle name="常规 14 8 4 2" xfId="2055"/>
    <cellStyle name="常规 14 8 5" xfId="2056"/>
    <cellStyle name="常规 14 9" xfId="2057"/>
    <cellStyle name="常规 14 9 2" xfId="2058"/>
    <cellStyle name="常规 14 9 2 2" xfId="2059"/>
    <cellStyle name="常规 14 9 2 2 2" xfId="2060"/>
    <cellStyle name="常规 14 9 2 3" xfId="2061"/>
    <cellStyle name="常规 14 9 3" xfId="2062"/>
    <cellStyle name="常规 14 9 3 2" xfId="2063"/>
    <cellStyle name="常规 14 9 4" xfId="2064"/>
    <cellStyle name="常规 15" xfId="2065"/>
    <cellStyle name="常规 15 10" xfId="2066"/>
    <cellStyle name="常规 15 10 2" xfId="2067"/>
    <cellStyle name="常规 15 10 2 2" xfId="2068"/>
    <cellStyle name="常规 15 10 3" xfId="2069"/>
    <cellStyle name="常规 15 11" xfId="2070"/>
    <cellStyle name="常规 15 11 2" xfId="2071"/>
    <cellStyle name="常规 15 12" xfId="2072"/>
    <cellStyle name="常规 15 13" xfId="2073"/>
    <cellStyle name="常规 15 2" xfId="2074"/>
    <cellStyle name="常规 15 2 2" xfId="2075"/>
    <cellStyle name="常规 15 2 2 2" xfId="2076"/>
    <cellStyle name="常规 15 2 2 2 2" xfId="2077"/>
    <cellStyle name="常规 15 2 2 2 2 2" xfId="2078"/>
    <cellStyle name="常规 15 2 2 2 2 2 2" xfId="2079"/>
    <cellStyle name="常规 15 2 2 2 2 2 2 2" xfId="2080"/>
    <cellStyle name="常规 15 2 2 2 2 2 3" xfId="2081"/>
    <cellStyle name="常规 15 2 2 2 2 3" xfId="2082"/>
    <cellStyle name="常规 15 2 2 2 2 3 2" xfId="2083"/>
    <cellStyle name="常规 15 2 2 2 2 4" xfId="2084"/>
    <cellStyle name="常规 15 2 2 2 3" xfId="2085"/>
    <cellStyle name="常规 15 2 2 2 3 2" xfId="2086"/>
    <cellStyle name="常规 15 2 2 2 3 2 2" xfId="2087"/>
    <cellStyle name="常规 15 2 2 2 3 3" xfId="2088"/>
    <cellStyle name="常规 15 2 2 2 4" xfId="2089"/>
    <cellStyle name="常规 15 2 2 2 4 2" xfId="2090"/>
    <cellStyle name="常规 15 2 2 2 5" xfId="2091"/>
    <cellStyle name="常规 15 2 2 3" xfId="2092"/>
    <cellStyle name="常规 15 2 2 3 2" xfId="2093"/>
    <cellStyle name="常规 15 2 2 3 2 2" xfId="2094"/>
    <cellStyle name="常规 15 2 2 3 2 2 2" xfId="2095"/>
    <cellStyle name="常规 15 2 2 3 2 2 2 2" xfId="2096"/>
    <cellStyle name="常规 15 2 2 3 2 2 3" xfId="2097"/>
    <cellStyle name="常规 15 2 2 3 2 3" xfId="2098"/>
    <cellStyle name="常规 15 2 2 3 2 3 2" xfId="2099"/>
    <cellStyle name="常规 15 2 2 3 2 4" xfId="2100"/>
    <cellStyle name="常规 15 2 2 3 3" xfId="2101"/>
    <cellStyle name="常规 15 2 2 3 3 2" xfId="2102"/>
    <cellStyle name="常规 15 2 2 3 3 2 2" xfId="2103"/>
    <cellStyle name="常规 15 2 2 3 3 3" xfId="2104"/>
    <cellStyle name="常规 15 2 2 3 4" xfId="2105"/>
    <cellStyle name="常规 15 2 2 3 4 2" xfId="2106"/>
    <cellStyle name="常规 15 2 2 3 5" xfId="2107"/>
    <cellStyle name="常规 15 2 2 4" xfId="2108"/>
    <cellStyle name="常规 15 2 2 4 2" xfId="2109"/>
    <cellStyle name="常规 15 2 2 4 2 2" xfId="2110"/>
    <cellStyle name="常规 15 2 2 4 2 2 2" xfId="2111"/>
    <cellStyle name="常规 15 2 2 4 2 3" xfId="2112"/>
    <cellStyle name="常规 15 2 2 4 3" xfId="2113"/>
    <cellStyle name="常规 15 2 2 4 3 2" xfId="2114"/>
    <cellStyle name="常规 15 2 2 4 4" xfId="2115"/>
    <cellStyle name="常规 15 2 2 5" xfId="2116"/>
    <cellStyle name="常规 15 2 2 5 2" xfId="2117"/>
    <cellStyle name="常规 15 2 2 5 2 2" xfId="2118"/>
    <cellStyle name="常规 15 2 2 5 3" xfId="2119"/>
    <cellStyle name="常规 15 2 2 6" xfId="2120"/>
    <cellStyle name="常规 15 2 2 6 2" xfId="2121"/>
    <cellStyle name="常规 15 2 2 7" xfId="2122"/>
    <cellStyle name="常规 15 2 3" xfId="2123"/>
    <cellStyle name="常规 15 2 3 2" xfId="2124"/>
    <cellStyle name="常规 15 2 3 2 2" xfId="2125"/>
    <cellStyle name="常规 15 2 3 2 2 2" xfId="2126"/>
    <cellStyle name="常规 15 2 3 2 2 2 2" xfId="2127"/>
    <cellStyle name="常规 15 2 3 2 2 3" xfId="2128"/>
    <cellStyle name="常规 15 2 3 2 3" xfId="2129"/>
    <cellStyle name="常规 15 2 3 2 3 2" xfId="2130"/>
    <cellStyle name="常规 15 2 3 2 4" xfId="2131"/>
    <cellStyle name="常规 15 2 3 3" xfId="2132"/>
    <cellStyle name="常规 15 2 3 3 2" xfId="2133"/>
    <cellStyle name="常规 15 2 3 3 2 2" xfId="2134"/>
    <cellStyle name="常规 15 2 3 3 3" xfId="2135"/>
    <cellStyle name="常规 15 2 3 4" xfId="2136"/>
    <cellStyle name="常规 15 2 3 4 2" xfId="2137"/>
    <cellStyle name="常规 15 2 3 5" xfId="2138"/>
    <cellStyle name="常规 15 2 4" xfId="2139"/>
    <cellStyle name="常规 15 2 4 2" xfId="2140"/>
    <cellStyle name="常规 15 2 4 2 2" xfId="2141"/>
    <cellStyle name="常规 15 2 4 2 2 2" xfId="2142"/>
    <cellStyle name="常规 15 2 4 2 2 2 2" xfId="2143"/>
    <cellStyle name="常规 15 2 4 2 2 3" xfId="2144"/>
    <cellStyle name="常规 15 2 4 2 3" xfId="2145"/>
    <cellStyle name="常规 15 2 4 2 3 2" xfId="2146"/>
    <cellStyle name="常规 15 2 4 2 4" xfId="2147"/>
    <cellStyle name="常规 15 2 4 3" xfId="2148"/>
    <cellStyle name="常规 15 2 4 3 2" xfId="2149"/>
    <cellStyle name="常规 15 2 4 3 2 2" xfId="2150"/>
    <cellStyle name="常规 15 2 4 3 3" xfId="2151"/>
    <cellStyle name="常规 15 2 4 4" xfId="2152"/>
    <cellStyle name="常规 15 2 4 4 2" xfId="2153"/>
    <cellStyle name="常规 15 2 4 5" xfId="2154"/>
    <cellStyle name="常规 15 2 5" xfId="2155"/>
    <cellStyle name="常规 15 2 5 2" xfId="2156"/>
    <cellStyle name="常规 15 2 5 2 2" xfId="2157"/>
    <cellStyle name="常规 15 2 5 2 2 2" xfId="2158"/>
    <cellStyle name="常规 15 2 5 2 3" xfId="2159"/>
    <cellStyle name="常规 15 2 5 3" xfId="2160"/>
    <cellStyle name="常规 15 2 5 3 2" xfId="2161"/>
    <cellStyle name="常规 15 2 5 4" xfId="2162"/>
    <cellStyle name="常规 15 2 6" xfId="2163"/>
    <cellStyle name="常规 15 2 6 2" xfId="2164"/>
    <cellStyle name="常规 15 2 6 2 2" xfId="2165"/>
    <cellStyle name="常规 15 2 6 3" xfId="2166"/>
    <cellStyle name="常规 15 2 7" xfId="2167"/>
    <cellStyle name="常规 15 2 7 2" xfId="2168"/>
    <cellStyle name="常规 15 2 8" xfId="2169"/>
    <cellStyle name="常规 15 3" xfId="2170"/>
    <cellStyle name="常规 15 3 2" xfId="2171"/>
    <cellStyle name="常规 15 3 2 2" xfId="2172"/>
    <cellStyle name="常规 15 3 2 2 2" xfId="2173"/>
    <cellStyle name="常规 15 3 2 2 2 2" xfId="2174"/>
    <cellStyle name="常规 15 3 2 2 2 2 2" xfId="2175"/>
    <cellStyle name="常规 15 3 2 2 2 3" xfId="2176"/>
    <cellStyle name="常规 15 3 2 2 3" xfId="2177"/>
    <cellStyle name="常规 15 3 2 2 3 2" xfId="2178"/>
    <cellStyle name="常规 15 3 2 2 4" xfId="2179"/>
    <cellStyle name="常规 15 3 2 3" xfId="2180"/>
    <cellStyle name="常规 15 3 2 3 2" xfId="2181"/>
    <cellStyle name="常规 15 3 2 3 2 2" xfId="2182"/>
    <cellStyle name="常规 15 3 2 3 3" xfId="2183"/>
    <cellStyle name="常规 15 3 2 4" xfId="2184"/>
    <cellStyle name="常规 15 3 2 4 2" xfId="2185"/>
    <cellStyle name="常规 15 3 2 5" xfId="2186"/>
    <cellStyle name="常规 15 3 3" xfId="2187"/>
    <cellStyle name="常规 15 3 3 2" xfId="2188"/>
    <cellStyle name="常规 15 3 3 2 2" xfId="2189"/>
    <cellStyle name="常规 15 3 3 2 2 2" xfId="2190"/>
    <cellStyle name="常规 15 3 3 2 2 2 2" xfId="2191"/>
    <cellStyle name="常规 15 3 3 2 2 3" xfId="2192"/>
    <cellStyle name="常规 15 3 3 2 3" xfId="2193"/>
    <cellStyle name="常规 15 3 3 2 3 2" xfId="2194"/>
    <cellStyle name="常规 15 3 3 2 4" xfId="2195"/>
    <cellStyle name="常规 15 3 3 3" xfId="2196"/>
    <cellStyle name="常规 15 3 3 3 2" xfId="2197"/>
    <cellStyle name="常规 15 3 3 3 2 2" xfId="2198"/>
    <cellStyle name="常规 15 3 3 3 3" xfId="2199"/>
    <cellStyle name="常规 15 3 3 4" xfId="2200"/>
    <cellStyle name="常规 15 3 3 4 2" xfId="2201"/>
    <cellStyle name="常规 15 3 3 5" xfId="2202"/>
    <cellStyle name="常规 15 3 4" xfId="2203"/>
    <cellStyle name="常规 15 3 4 2" xfId="2204"/>
    <cellStyle name="常规 15 3 4 2 2" xfId="2205"/>
    <cellStyle name="常规 15 3 4 2 2 2" xfId="2206"/>
    <cellStyle name="常规 15 3 4 2 3" xfId="2207"/>
    <cellStyle name="常规 15 3 4 3" xfId="2208"/>
    <cellStyle name="常规 15 3 4 3 2" xfId="2209"/>
    <cellStyle name="常规 15 3 4 4" xfId="2210"/>
    <cellStyle name="常规 15 3 5" xfId="2211"/>
    <cellStyle name="常规 15 3 5 2" xfId="2212"/>
    <cellStyle name="常规 15 3 5 2 2" xfId="2213"/>
    <cellStyle name="常规 15 3 5 3" xfId="2214"/>
    <cellStyle name="常规 15 3 6" xfId="2215"/>
    <cellStyle name="常规 15 3 6 2" xfId="2216"/>
    <cellStyle name="常规 15 3 7" xfId="2217"/>
    <cellStyle name="常规 15 4" xfId="2218"/>
    <cellStyle name="常规 15 4 2" xfId="2219"/>
    <cellStyle name="常规 15 4 2 2" xfId="2220"/>
    <cellStyle name="常规 15 4 2 2 2" xfId="2221"/>
    <cellStyle name="常规 15 4 2 2 2 2" xfId="2222"/>
    <cellStyle name="常规 15 4 2 2 3" xfId="2223"/>
    <cellStyle name="常规 15 4 2 3" xfId="2224"/>
    <cellStyle name="常规 15 4 2 3 2" xfId="2225"/>
    <cellStyle name="常规 15 4 2 4" xfId="2226"/>
    <cellStyle name="常规 15 4 3" xfId="2227"/>
    <cellStyle name="常规 15 4 3 2" xfId="2228"/>
    <cellStyle name="常规 15 4 3 2 2" xfId="2229"/>
    <cellStyle name="常规 15 4 3 3" xfId="2230"/>
    <cellStyle name="常规 15 4 4" xfId="2231"/>
    <cellStyle name="常规 15 4 4 2" xfId="2232"/>
    <cellStyle name="常规 15 4 5" xfId="2233"/>
    <cellStyle name="常规 15 5" xfId="2234"/>
    <cellStyle name="常规 15 5 2" xfId="2235"/>
    <cellStyle name="常规 15 5 2 2" xfId="2236"/>
    <cellStyle name="常规 15 5 2 2 2" xfId="2237"/>
    <cellStyle name="常规 15 5 2 2 2 2" xfId="2238"/>
    <cellStyle name="常规 15 5 2 2 3" xfId="2239"/>
    <cellStyle name="常规 15 5 2 3" xfId="2240"/>
    <cellStyle name="常规 15 5 2 3 2" xfId="2241"/>
    <cellStyle name="常规 15 5 2 4" xfId="2242"/>
    <cellStyle name="常规 15 5 3" xfId="2243"/>
    <cellStyle name="常规 15 5 3 2" xfId="2244"/>
    <cellStyle name="常规 15 5 3 2 2" xfId="2245"/>
    <cellStyle name="常规 15 5 3 3" xfId="2246"/>
    <cellStyle name="常规 15 5 4" xfId="2247"/>
    <cellStyle name="常规 15 5 4 2" xfId="2248"/>
    <cellStyle name="常规 15 5 5" xfId="2249"/>
    <cellStyle name="常规 15 6" xfId="2250"/>
    <cellStyle name="常规 15 6 2" xfId="2251"/>
    <cellStyle name="常规 15 6 2 2" xfId="2252"/>
    <cellStyle name="常规 15 6 2 2 2" xfId="2253"/>
    <cellStyle name="常规 15 6 2 2 2 2" xfId="2254"/>
    <cellStyle name="常规 15 6 2 2 3" xfId="2255"/>
    <cellStyle name="常规 15 6 2 3" xfId="2256"/>
    <cellStyle name="常规 15 6 2 3 2" xfId="2257"/>
    <cellStyle name="常规 15 6 2 4" xfId="2258"/>
    <cellStyle name="常规 15 6 3" xfId="2259"/>
    <cellStyle name="常规 15 6 3 2" xfId="2260"/>
    <cellStyle name="常规 15 6 3 2 2" xfId="2261"/>
    <cellStyle name="常规 15 6 3 3" xfId="2262"/>
    <cellStyle name="常规 15 6 4" xfId="2263"/>
    <cellStyle name="常规 15 6 4 2" xfId="2264"/>
    <cellStyle name="常规 15 6 5" xfId="2265"/>
    <cellStyle name="常规 15 7" xfId="2266"/>
    <cellStyle name="常规 15 7 2" xfId="2267"/>
    <cellStyle name="常规 15 7 2 2" xfId="2268"/>
    <cellStyle name="常规 15 7 2 2 2" xfId="2269"/>
    <cellStyle name="常规 15 7 2 2 2 2" xfId="2270"/>
    <cellStyle name="常规 15 7 2 2 3" xfId="2271"/>
    <cellStyle name="常规 15 7 2 3" xfId="2272"/>
    <cellStyle name="常规 15 7 2 3 2" xfId="2273"/>
    <cellStyle name="常规 15 7 2 4" xfId="2274"/>
    <cellStyle name="常规 15 7 3" xfId="2275"/>
    <cellStyle name="常规 15 7 3 2" xfId="2276"/>
    <cellStyle name="常规 15 7 3 2 2" xfId="2277"/>
    <cellStyle name="常规 15 7 3 3" xfId="2278"/>
    <cellStyle name="常规 15 7 4" xfId="2279"/>
    <cellStyle name="常规 15 7 4 2" xfId="2280"/>
    <cellStyle name="常规 15 7 5" xfId="2281"/>
    <cellStyle name="常规 15 8" xfId="2282"/>
    <cellStyle name="常规 15 8 2" xfId="2283"/>
    <cellStyle name="常规 15 8 2 2" xfId="2284"/>
    <cellStyle name="常规 15 8 2 2 2" xfId="2285"/>
    <cellStyle name="常规 15 8 2 2 2 2" xfId="2286"/>
    <cellStyle name="常规 15 8 2 2 3" xfId="2287"/>
    <cellStyle name="常规 15 8 2 3" xfId="2288"/>
    <cellStyle name="常规 15 8 2 3 2" xfId="2289"/>
    <cellStyle name="常规 15 8 2 4" xfId="2290"/>
    <cellStyle name="常规 15 8 3" xfId="2291"/>
    <cellStyle name="常规 15 8 3 2" xfId="2292"/>
    <cellStyle name="常规 15 8 3 2 2" xfId="2293"/>
    <cellStyle name="常规 15 8 3 3" xfId="2294"/>
    <cellStyle name="常规 15 8 4" xfId="2295"/>
    <cellStyle name="常规 15 8 4 2" xfId="2296"/>
    <cellStyle name="常规 15 8 5" xfId="2297"/>
    <cellStyle name="常规 15 9" xfId="2298"/>
    <cellStyle name="常规 15 9 2" xfId="2299"/>
    <cellStyle name="常规 15 9 2 2" xfId="2300"/>
    <cellStyle name="常规 15 9 2 2 2" xfId="2301"/>
    <cellStyle name="常规 15 9 2 3" xfId="2302"/>
    <cellStyle name="常规 15 9 3" xfId="2303"/>
    <cellStyle name="常规 15 9 3 2" xfId="2304"/>
    <cellStyle name="常规 15 9 4" xfId="2305"/>
    <cellStyle name="常规 16" xfId="2306"/>
    <cellStyle name="常规 16 10" xfId="2307"/>
    <cellStyle name="常规 16 10 2" xfId="2308"/>
    <cellStyle name="常规 16 10 2 2" xfId="2309"/>
    <cellStyle name="常规 16 10 3" xfId="2310"/>
    <cellStyle name="常规 16 11" xfId="2311"/>
    <cellStyle name="常规 16 11 2" xfId="2312"/>
    <cellStyle name="常规 16 12" xfId="2313"/>
    <cellStyle name="常规 16 13" xfId="2314"/>
    <cellStyle name="常规 16 14" xfId="55258"/>
    <cellStyle name="常规 16 2" xfId="2315"/>
    <cellStyle name="常规 16 2 2" xfId="2316"/>
    <cellStyle name="常规 16 2 2 2" xfId="2317"/>
    <cellStyle name="常规 16 2 2 2 2" xfId="2318"/>
    <cellStyle name="常规 16 2 2 2 2 2" xfId="2319"/>
    <cellStyle name="常规 16 2 2 2 2 2 2" xfId="2320"/>
    <cellStyle name="常规 16 2 2 2 2 2 2 2" xfId="2321"/>
    <cellStyle name="常规 16 2 2 2 2 2 3" xfId="2322"/>
    <cellStyle name="常规 16 2 2 2 2 3" xfId="2323"/>
    <cellStyle name="常规 16 2 2 2 2 3 2" xfId="2324"/>
    <cellStyle name="常规 16 2 2 2 2 4" xfId="2325"/>
    <cellStyle name="常规 16 2 2 2 3" xfId="2326"/>
    <cellStyle name="常规 16 2 2 2 3 2" xfId="2327"/>
    <cellStyle name="常规 16 2 2 2 3 2 2" xfId="2328"/>
    <cellStyle name="常规 16 2 2 2 3 3" xfId="2329"/>
    <cellStyle name="常规 16 2 2 2 4" xfId="2330"/>
    <cellStyle name="常规 16 2 2 2 4 2" xfId="2331"/>
    <cellStyle name="常规 16 2 2 2 5" xfId="2332"/>
    <cellStyle name="常规 16 2 2 3" xfId="2333"/>
    <cellStyle name="常规 16 2 2 3 2" xfId="2334"/>
    <cellStyle name="常规 16 2 2 3 2 2" xfId="2335"/>
    <cellStyle name="常规 16 2 2 3 2 2 2" xfId="2336"/>
    <cellStyle name="常规 16 2 2 3 2 2 2 2" xfId="2337"/>
    <cellStyle name="常规 16 2 2 3 2 2 3" xfId="2338"/>
    <cellStyle name="常规 16 2 2 3 2 3" xfId="2339"/>
    <cellStyle name="常规 16 2 2 3 2 3 2" xfId="2340"/>
    <cellStyle name="常规 16 2 2 3 2 4" xfId="2341"/>
    <cellStyle name="常规 16 2 2 3 3" xfId="2342"/>
    <cellStyle name="常规 16 2 2 3 3 2" xfId="2343"/>
    <cellStyle name="常规 16 2 2 3 3 2 2" xfId="2344"/>
    <cellStyle name="常规 16 2 2 3 3 3" xfId="2345"/>
    <cellStyle name="常规 16 2 2 3 4" xfId="2346"/>
    <cellStyle name="常规 16 2 2 3 4 2" xfId="2347"/>
    <cellStyle name="常规 16 2 2 3 5" xfId="2348"/>
    <cellStyle name="常规 16 2 2 4" xfId="2349"/>
    <cellStyle name="常规 16 2 2 4 2" xfId="2350"/>
    <cellStyle name="常规 16 2 2 4 2 2" xfId="2351"/>
    <cellStyle name="常规 16 2 2 4 2 2 2" xfId="2352"/>
    <cellStyle name="常规 16 2 2 4 2 3" xfId="2353"/>
    <cellStyle name="常规 16 2 2 4 3" xfId="2354"/>
    <cellStyle name="常规 16 2 2 4 3 2" xfId="2355"/>
    <cellStyle name="常规 16 2 2 4 4" xfId="2356"/>
    <cellStyle name="常规 16 2 2 5" xfId="2357"/>
    <cellStyle name="常规 16 2 2 5 2" xfId="2358"/>
    <cellStyle name="常规 16 2 2 5 2 2" xfId="2359"/>
    <cellStyle name="常规 16 2 2 5 3" xfId="2360"/>
    <cellStyle name="常规 16 2 2 6" xfId="2361"/>
    <cellStyle name="常规 16 2 2 6 2" xfId="2362"/>
    <cellStyle name="常规 16 2 2 7" xfId="2363"/>
    <cellStyle name="常规 16 2 3" xfId="2364"/>
    <cellStyle name="常规 16 2 3 2" xfId="2365"/>
    <cellStyle name="常规 16 2 3 2 2" xfId="2366"/>
    <cellStyle name="常规 16 2 3 2 2 2" xfId="2367"/>
    <cellStyle name="常规 16 2 3 2 2 2 2" xfId="2368"/>
    <cellStyle name="常规 16 2 3 2 2 3" xfId="2369"/>
    <cellStyle name="常规 16 2 3 2 3" xfId="2370"/>
    <cellStyle name="常规 16 2 3 2 3 2" xfId="2371"/>
    <cellStyle name="常规 16 2 3 2 4" xfId="2372"/>
    <cellStyle name="常规 16 2 3 3" xfId="2373"/>
    <cellStyle name="常规 16 2 3 3 2" xfId="2374"/>
    <cellStyle name="常规 16 2 3 3 2 2" xfId="2375"/>
    <cellStyle name="常规 16 2 3 3 3" xfId="2376"/>
    <cellStyle name="常规 16 2 3 4" xfId="2377"/>
    <cellStyle name="常规 16 2 3 4 2" xfId="2378"/>
    <cellStyle name="常规 16 2 3 5" xfId="2379"/>
    <cellStyle name="常规 16 2 4" xfId="2380"/>
    <cellStyle name="常规 16 2 4 2" xfId="2381"/>
    <cellStyle name="常规 16 2 4 2 2" xfId="2382"/>
    <cellStyle name="常规 16 2 4 2 2 2" xfId="2383"/>
    <cellStyle name="常规 16 2 4 2 2 2 2" xfId="2384"/>
    <cellStyle name="常规 16 2 4 2 2 3" xfId="2385"/>
    <cellStyle name="常规 16 2 4 2 3" xfId="2386"/>
    <cellStyle name="常规 16 2 4 2 3 2" xfId="2387"/>
    <cellStyle name="常规 16 2 4 2 4" xfId="2388"/>
    <cellStyle name="常规 16 2 4 3" xfId="2389"/>
    <cellStyle name="常规 16 2 4 3 2" xfId="2390"/>
    <cellStyle name="常规 16 2 4 3 2 2" xfId="2391"/>
    <cellStyle name="常规 16 2 4 3 3" xfId="2392"/>
    <cellStyle name="常规 16 2 4 4" xfId="2393"/>
    <cellStyle name="常规 16 2 4 4 2" xfId="2394"/>
    <cellStyle name="常规 16 2 4 5" xfId="2395"/>
    <cellStyle name="常规 16 2 5" xfId="2396"/>
    <cellStyle name="常规 16 2 5 2" xfId="2397"/>
    <cellStyle name="常规 16 2 5 2 2" xfId="2398"/>
    <cellStyle name="常规 16 2 5 2 2 2" xfId="2399"/>
    <cellStyle name="常规 16 2 5 2 3" xfId="2400"/>
    <cellStyle name="常规 16 2 5 3" xfId="2401"/>
    <cellStyle name="常规 16 2 5 3 2" xfId="2402"/>
    <cellStyle name="常规 16 2 5 4" xfId="2403"/>
    <cellStyle name="常规 16 2 6" xfId="2404"/>
    <cellStyle name="常规 16 2 6 2" xfId="2405"/>
    <cellStyle name="常规 16 2 6 2 2" xfId="2406"/>
    <cellStyle name="常规 16 2 6 3" xfId="2407"/>
    <cellStyle name="常规 16 2 7" xfId="2408"/>
    <cellStyle name="常规 16 2 7 2" xfId="2409"/>
    <cellStyle name="常规 16 2 8" xfId="2410"/>
    <cellStyle name="常规 16 3" xfId="2411"/>
    <cellStyle name="常规 16 3 2" xfId="2412"/>
    <cellStyle name="常规 16 3 2 2" xfId="2413"/>
    <cellStyle name="常规 16 3 2 2 2" xfId="2414"/>
    <cellStyle name="常规 16 3 2 2 2 2" xfId="2415"/>
    <cellStyle name="常规 16 3 2 2 2 2 2" xfId="2416"/>
    <cellStyle name="常规 16 3 2 2 2 3" xfId="2417"/>
    <cellStyle name="常规 16 3 2 2 3" xfId="2418"/>
    <cellStyle name="常规 16 3 2 2 3 2" xfId="2419"/>
    <cellStyle name="常规 16 3 2 2 4" xfId="2420"/>
    <cellStyle name="常规 16 3 2 3" xfId="2421"/>
    <cellStyle name="常规 16 3 2 3 2" xfId="2422"/>
    <cellStyle name="常规 16 3 2 3 2 2" xfId="2423"/>
    <cellStyle name="常规 16 3 2 3 3" xfId="2424"/>
    <cellStyle name="常规 16 3 2 4" xfId="2425"/>
    <cellStyle name="常规 16 3 2 4 2" xfId="2426"/>
    <cellStyle name="常规 16 3 2 5" xfId="2427"/>
    <cellStyle name="常规 16 3 2 6" xfId="54752"/>
    <cellStyle name="常规 16 3 3" xfId="2428"/>
    <cellStyle name="常规 16 3 3 2" xfId="2429"/>
    <cellStyle name="常规 16 3 3 2 2" xfId="2430"/>
    <cellStyle name="常规 16 3 3 2 2 2" xfId="2431"/>
    <cellStyle name="常规 16 3 3 2 2 2 2" xfId="2432"/>
    <cellStyle name="常规 16 3 3 2 2 3" xfId="2433"/>
    <cellStyle name="常规 16 3 3 2 3" xfId="2434"/>
    <cellStyle name="常规 16 3 3 2 3 2" xfId="2435"/>
    <cellStyle name="常规 16 3 3 2 4" xfId="2436"/>
    <cellStyle name="常规 16 3 3 3" xfId="2437"/>
    <cellStyle name="常规 16 3 3 3 2" xfId="2438"/>
    <cellStyle name="常规 16 3 3 3 2 2" xfId="2439"/>
    <cellStyle name="常规 16 3 3 3 3" xfId="2440"/>
    <cellStyle name="常规 16 3 3 4" xfId="2441"/>
    <cellStyle name="常规 16 3 3 4 2" xfId="2442"/>
    <cellStyle name="常规 16 3 3 5" xfId="2443"/>
    <cellStyle name="常规 16 3 4" xfId="2444"/>
    <cellStyle name="常规 16 3 4 2" xfId="2445"/>
    <cellStyle name="常规 16 3 4 2 2" xfId="2446"/>
    <cellStyle name="常规 16 3 4 2 2 2" xfId="2447"/>
    <cellStyle name="常规 16 3 4 2 3" xfId="2448"/>
    <cellStyle name="常规 16 3 4 3" xfId="2449"/>
    <cellStyle name="常规 16 3 4 3 2" xfId="2450"/>
    <cellStyle name="常规 16 3 4 4" xfId="2451"/>
    <cellStyle name="常规 16 3 5" xfId="2452"/>
    <cellStyle name="常规 16 3 5 2" xfId="2453"/>
    <cellStyle name="常规 16 3 5 2 2" xfId="2454"/>
    <cellStyle name="常规 16 3 5 3" xfId="2455"/>
    <cellStyle name="常规 16 3 6" xfId="2456"/>
    <cellStyle name="常规 16 3 6 2" xfId="2457"/>
    <cellStyle name="常规 16 3 7" xfId="2458"/>
    <cellStyle name="常规 16 4" xfId="2459"/>
    <cellStyle name="常规 16 4 10" xfId="54732"/>
    <cellStyle name="常规 16 4 10 2" xfId="54787"/>
    <cellStyle name="常规 16 4 10 3" xfId="55267"/>
    <cellStyle name="常规 16 4 11" xfId="54756"/>
    <cellStyle name="常规 16 4 12" xfId="54788"/>
    <cellStyle name="常规 16 4 12 2" xfId="54817"/>
    <cellStyle name="常规 16 4 13" xfId="54816"/>
    <cellStyle name="常规 16 4 2" xfId="2460"/>
    <cellStyle name="常规 16 4 2 2" xfId="2461"/>
    <cellStyle name="常规 16 4 2 2 2" xfId="2462"/>
    <cellStyle name="常规 16 4 2 2 2 2" xfId="2463"/>
    <cellStyle name="常规 16 4 2 2 3" xfId="2464"/>
    <cellStyle name="常规 16 4 2 3" xfId="2465"/>
    <cellStyle name="常规 16 4 2 3 2" xfId="2466"/>
    <cellStyle name="常规 16 4 2 4" xfId="2467"/>
    <cellStyle name="常规 16 4 3" xfId="2468"/>
    <cellStyle name="常规 16 4 3 2" xfId="2469"/>
    <cellStyle name="常规 16 4 3 2 2" xfId="2470"/>
    <cellStyle name="常规 16 4 3 3" xfId="2471"/>
    <cellStyle name="常规 16 4 4" xfId="2472"/>
    <cellStyle name="常规 16 4 4 2" xfId="2473"/>
    <cellStyle name="常规 16 4 5" xfId="2474"/>
    <cellStyle name="常规 16 4 6" xfId="2475"/>
    <cellStyle name="常规 16 4 6 2" xfId="2476"/>
    <cellStyle name="常规 16 4 7" xfId="2477"/>
    <cellStyle name="常规 16 4 8" xfId="2478"/>
    <cellStyle name="常规 16 4 9" xfId="54721"/>
    <cellStyle name="常规 16 4 9 2" xfId="54775"/>
    <cellStyle name="常规 16 4 9 2 2" xfId="54785"/>
    <cellStyle name="常规 16 5" xfId="2479"/>
    <cellStyle name="常规 16 5 2" xfId="2480"/>
    <cellStyle name="常规 16 5 2 2" xfId="2481"/>
    <cellStyle name="常规 16 5 2 2 2" xfId="2482"/>
    <cellStyle name="常规 16 5 2 2 2 2" xfId="2483"/>
    <cellStyle name="常规 16 5 2 2 3" xfId="2484"/>
    <cellStyle name="常规 16 5 2 3" xfId="2485"/>
    <cellStyle name="常规 16 5 2 3 2" xfId="2486"/>
    <cellStyle name="常规 16 5 2 4" xfId="2487"/>
    <cellStyle name="常规 16 5 3" xfId="2488"/>
    <cellStyle name="常规 16 5 3 2" xfId="2489"/>
    <cellStyle name="常规 16 5 3 2 2" xfId="2490"/>
    <cellStyle name="常规 16 5 3 3" xfId="2491"/>
    <cellStyle name="常规 16 5 4" xfId="2492"/>
    <cellStyle name="常规 16 5 4 2" xfId="2493"/>
    <cellStyle name="常规 16 5 5" xfId="2494"/>
    <cellStyle name="常规 16 6" xfId="2495"/>
    <cellStyle name="常规 16 6 2" xfId="2496"/>
    <cellStyle name="常规 16 6 2 2" xfId="2497"/>
    <cellStyle name="常规 16 6 2 2 2" xfId="2498"/>
    <cellStyle name="常规 16 6 2 2 2 2" xfId="2499"/>
    <cellStyle name="常规 16 6 2 2 3" xfId="2500"/>
    <cellStyle name="常规 16 6 2 3" xfId="2501"/>
    <cellStyle name="常规 16 6 2 3 2" xfId="2502"/>
    <cellStyle name="常规 16 6 2 4" xfId="2503"/>
    <cellStyle name="常规 16 6 3" xfId="2504"/>
    <cellStyle name="常规 16 6 3 2" xfId="2505"/>
    <cellStyle name="常规 16 6 3 2 2" xfId="2506"/>
    <cellStyle name="常规 16 6 3 3" xfId="2507"/>
    <cellStyle name="常规 16 6 4" xfId="2508"/>
    <cellStyle name="常规 16 6 4 2" xfId="2509"/>
    <cellStyle name="常规 16 6 5" xfId="2510"/>
    <cellStyle name="常规 16 7" xfId="2511"/>
    <cellStyle name="常规 16 7 2" xfId="2512"/>
    <cellStyle name="常规 16 7 2 2" xfId="2513"/>
    <cellStyle name="常规 16 7 2 2 2" xfId="2514"/>
    <cellStyle name="常规 16 7 2 2 2 2" xfId="2515"/>
    <cellStyle name="常规 16 7 2 2 3" xfId="2516"/>
    <cellStyle name="常规 16 7 2 3" xfId="2517"/>
    <cellStyle name="常规 16 7 2 3 2" xfId="2518"/>
    <cellStyle name="常规 16 7 2 4" xfId="2519"/>
    <cellStyle name="常规 16 7 3" xfId="2520"/>
    <cellStyle name="常规 16 7 3 2" xfId="2521"/>
    <cellStyle name="常规 16 7 3 2 2" xfId="2522"/>
    <cellStyle name="常规 16 7 3 3" xfId="2523"/>
    <cellStyle name="常规 16 7 4" xfId="2524"/>
    <cellStyle name="常规 16 7 4 2" xfId="2525"/>
    <cellStyle name="常规 16 7 5" xfId="2526"/>
    <cellStyle name="常规 16 8" xfId="2527"/>
    <cellStyle name="常规 16 8 2" xfId="2528"/>
    <cellStyle name="常规 16 8 2 2" xfId="2529"/>
    <cellStyle name="常规 16 8 2 2 2" xfId="2530"/>
    <cellStyle name="常规 16 8 2 2 2 2" xfId="2531"/>
    <cellStyle name="常规 16 8 2 2 3" xfId="2532"/>
    <cellStyle name="常规 16 8 2 3" xfId="2533"/>
    <cellStyle name="常规 16 8 2 3 2" xfId="2534"/>
    <cellStyle name="常规 16 8 2 4" xfId="2535"/>
    <cellStyle name="常规 16 8 3" xfId="2536"/>
    <cellStyle name="常规 16 8 3 2" xfId="2537"/>
    <cellStyle name="常规 16 8 3 2 2" xfId="2538"/>
    <cellStyle name="常规 16 8 3 3" xfId="2539"/>
    <cellStyle name="常规 16 8 4" xfId="2540"/>
    <cellStyle name="常规 16 8 4 2" xfId="2541"/>
    <cellStyle name="常规 16 8 5" xfId="2542"/>
    <cellStyle name="常规 16 9" xfId="2543"/>
    <cellStyle name="常规 16 9 2" xfId="2544"/>
    <cellStyle name="常规 16 9 2 2" xfId="2545"/>
    <cellStyle name="常规 16 9 2 2 2" xfId="2546"/>
    <cellStyle name="常规 16 9 2 3" xfId="2547"/>
    <cellStyle name="常规 16 9 3" xfId="2548"/>
    <cellStyle name="常规 16 9 3 2" xfId="2549"/>
    <cellStyle name="常规 16 9 4" xfId="2550"/>
    <cellStyle name="常规 17" xfId="2551"/>
    <cellStyle name="常规 17 10" xfId="2552"/>
    <cellStyle name="常规 17 10 2" xfId="2553"/>
    <cellStyle name="常规 17 10 2 2" xfId="2554"/>
    <cellStyle name="常规 17 10 3" xfId="2555"/>
    <cellStyle name="常规 17 11" xfId="2556"/>
    <cellStyle name="常规 17 11 2" xfId="2557"/>
    <cellStyle name="常规 17 12" xfId="2558"/>
    <cellStyle name="常规 17 13" xfId="2559"/>
    <cellStyle name="常规 17 2" xfId="2560"/>
    <cellStyle name="常规 17 2 2" xfId="2561"/>
    <cellStyle name="常规 17 2 2 2" xfId="2562"/>
    <cellStyle name="常规 17 2 2 2 2" xfId="2563"/>
    <cellStyle name="常规 17 2 2 2 2 2" xfId="2564"/>
    <cellStyle name="常规 17 2 2 2 2 2 2" xfId="2565"/>
    <cellStyle name="常规 17 2 2 2 2 2 2 2" xfId="2566"/>
    <cellStyle name="常规 17 2 2 2 2 2 3" xfId="2567"/>
    <cellStyle name="常规 17 2 2 2 2 3" xfId="2568"/>
    <cellStyle name="常规 17 2 2 2 2 3 2" xfId="2569"/>
    <cellStyle name="常规 17 2 2 2 2 4" xfId="2570"/>
    <cellStyle name="常规 17 2 2 2 3" xfId="2571"/>
    <cellStyle name="常规 17 2 2 2 3 2" xfId="2572"/>
    <cellStyle name="常规 17 2 2 2 3 2 2" xfId="2573"/>
    <cellStyle name="常规 17 2 2 2 3 3" xfId="2574"/>
    <cellStyle name="常规 17 2 2 2 4" xfId="2575"/>
    <cellStyle name="常规 17 2 2 2 4 2" xfId="2576"/>
    <cellStyle name="常规 17 2 2 2 5" xfId="2577"/>
    <cellStyle name="常规 17 2 2 3" xfId="2578"/>
    <cellStyle name="常规 17 2 2 3 2" xfId="2579"/>
    <cellStyle name="常规 17 2 2 3 2 2" xfId="2580"/>
    <cellStyle name="常规 17 2 2 3 2 2 2" xfId="2581"/>
    <cellStyle name="常规 17 2 2 3 2 2 2 2" xfId="2582"/>
    <cellStyle name="常规 17 2 2 3 2 2 3" xfId="2583"/>
    <cellStyle name="常规 17 2 2 3 2 3" xfId="2584"/>
    <cellStyle name="常规 17 2 2 3 2 3 2" xfId="2585"/>
    <cellStyle name="常规 17 2 2 3 2 4" xfId="2586"/>
    <cellStyle name="常规 17 2 2 3 3" xfId="2587"/>
    <cellStyle name="常规 17 2 2 3 3 2" xfId="2588"/>
    <cellStyle name="常规 17 2 2 3 3 2 2" xfId="2589"/>
    <cellStyle name="常规 17 2 2 3 3 3" xfId="2590"/>
    <cellStyle name="常规 17 2 2 3 4" xfId="2591"/>
    <cellStyle name="常规 17 2 2 3 4 2" xfId="2592"/>
    <cellStyle name="常规 17 2 2 3 5" xfId="2593"/>
    <cellStyle name="常规 17 2 2 4" xfId="2594"/>
    <cellStyle name="常规 17 2 2 4 2" xfId="2595"/>
    <cellStyle name="常规 17 2 2 4 2 2" xfId="2596"/>
    <cellStyle name="常规 17 2 2 4 2 2 2" xfId="2597"/>
    <cellStyle name="常规 17 2 2 4 2 3" xfId="2598"/>
    <cellStyle name="常规 17 2 2 4 3" xfId="2599"/>
    <cellStyle name="常规 17 2 2 4 3 2" xfId="2600"/>
    <cellStyle name="常规 17 2 2 4 4" xfId="2601"/>
    <cellStyle name="常规 17 2 2 5" xfId="2602"/>
    <cellStyle name="常规 17 2 2 5 2" xfId="2603"/>
    <cellStyle name="常规 17 2 2 5 2 2" xfId="2604"/>
    <cellStyle name="常规 17 2 2 5 3" xfId="2605"/>
    <cellStyle name="常规 17 2 2 6" xfId="2606"/>
    <cellStyle name="常规 17 2 2 6 2" xfId="2607"/>
    <cellStyle name="常规 17 2 2 7" xfId="2608"/>
    <cellStyle name="常规 17 2 3" xfId="2609"/>
    <cellStyle name="常规 17 2 3 2" xfId="2610"/>
    <cellStyle name="常规 17 2 3 2 2" xfId="2611"/>
    <cellStyle name="常规 17 2 3 2 2 2" xfId="2612"/>
    <cellStyle name="常规 17 2 3 2 2 2 2" xfId="2613"/>
    <cellStyle name="常规 17 2 3 2 2 3" xfId="2614"/>
    <cellStyle name="常规 17 2 3 2 3" xfId="2615"/>
    <cellStyle name="常规 17 2 3 2 3 2" xfId="2616"/>
    <cellStyle name="常规 17 2 3 2 4" xfId="2617"/>
    <cellStyle name="常规 17 2 3 3" xfId="2618"/>
    <cellStyle name="常规 17 2 3 3 2" xfId="2619"/>
    <cellStyle name="常规 17 2 3 3 2 2" xfId="2620"/>
    <cellStyle name="常规 17 2 3 3 3" xfId="2621"/>
    <cellStyle name="常规 17 2 3 4" xfId="2622"/>
    <cellStyle name="常规 17 2 3 4 2" xfId="2623"/>
    <cellStyle name="常规 17 2 3 5" xfId="2624"/>
    <cellStyle name="常规 17 2 4" xfId="2625"/>
    <cellStyle name="常规 17 2 4 2" xfId="2626"/>
    <cellStyle name="常规 17 2 4 2 2" xfId="2627"/>
    <cellStyle name="常规 17 2 4 2 2 2" xfId="2628"/>
    <cellStyle name="常规 17 2 4 2 2 2 2" xfId="2629"/>
    <cellStyle name="常规 17 2 4 2 2 3" xfId="2630"/>
    <cellStyle name="常规 17 2 4 2 3" xfId="2631"/>
    <cellStyle name="常规 17 2 4 2 3 2" xfId="2632"/>
    <cellStyle name="常规 17 2 4 2 4" xfId="2633"/>
    <cellStyle name="常规 17 2 4 3" xfId="2634"/>
    <cellStyle name="常规 17 2 4 3 2" xfId="2635"/>
    <cellStyle name="常规 17 2 4 3 2 2" xfId="2636"/>
    <cellStyle name="常规 17 2 4 3 3" xfId="2637"/>
    <cellStyle name="常规 17 2 4 4" xfId="2638"/>
    <cellStyle name="常规 17 2 4 4 2" xfId="2639"/>
    <cellStyle name="常规 17 2 4 5" xfId="2640"/>
    <cellStyle name="常规 17 2 5" xfId="2641"/>
    <cellStyle name="常规 17 2 5 2" xfId="2642"/>
    <cellStyle name="常规 17 2 5 2 2" xfId="2643"/>
    <cellStyle name="常规 17 2 5 2 2 2" xfId="2644"/>
    <cellStyle name="常规 17 2 5 2 3" xfId="2645"/>
    <cellStyle name="常规 17 2 5 3" xfId="2646"/>
    <cellStyle name="常规 17 2 5 3 2" xfId="2647"/>
    <cellStyle name="常规 17 2 5 4" xfId="2648"/>
    <cellStyle name="常规 17 2 6" xfId="2649"/>
    <cellStyle name="常规 17 2 6 2" xfId="2650"/>
    <cellStyle name="常规 17 2 6 2 2" xfId="2651"/>
    <cellStyle name="常规 17 2 6 3" xfId="2652"/>
    <cellStyle name="常规 17 2 7" xfId="2653"/>
    <cellStyle name="常规 17 2 7 2" xfId="2654"/>
    <cellStyle name="常规 17 2 8" xfId="2655"/>
    <cellStyle name="常规 17 3" xfId="2656"/>
    <cellStyle name="常规 17 3 2" xfId="2657"/>
    <cellStyle name="常规 17 3 2 2" xfId="2658"/>
    <cellStyle name="常规 17 3 2 2 2" xfId="2659"/>
    <cellStyle name="常规 17 3 2 2 2 2" xfId="2660"/>
    <cellStyle name="常规 17 3 2 2 2 2 2" xfId="2661"/>
    <cellStyle name="常规 17 3 2 2 2 3" xfId="2662"/>
    <cellStyle name="常规 17 3 2 2 3" xfId="2663"/>
    <cellStyle name="常规 17 3 2 2 3 2" xfId="2664"/>
    <cellStyle name="常规 17 3 2 2 4" xfId="2665"/>
    <cellStyle name="常规 17 3 2 3" xfId="2666"/>
    <cellStyle name="常规 17 3 2 3 2" xfId="2667"/>
    <cellStyle name="常规 17 3 2 3 2 2" xfId="2668"/>
    <cellStyle name="常规 17 3 2 3 3" xfId="2669"/>
    <cellStyle name="常规 17 3 2 4" xfId="2670"/>
    <cellStyle name="常规 17 3 2 4 2" xfId="2671"/>
    <cellStyle name="常规 17 3 2 5" xfId="2672"/>
    <cellStyle name="常规 17 3 3" xfId="2673"/>
    <cellStyle name="常规 17 3 3 2" xfId="2674"/>
    <cellStyle name="常规 17 3 3 2 2" xfId="2675"/>
    <cellStyle name="常规 17 3 3 2 2 2" xfId="2676"/>
    <cellStyle name="常规 17 3 3 2 2 2 2" xfId="2677"/>
    <cellStyle name="常规 17 3 3 2 2 3" xfId="2678"/>
    <cellStyle name="常规 17 3 3 2 3" xfId="2679"/>
    <cellStyle name="常规 17 3 3 2 3 2" xfId="2680"/>
    <cellStyle name="常规 17 3 3 2 4" xfId="2681"/>
    <cellStyle name="常规 17 3 3 3" xfId="2682"/>
    <cellStyle name="常规 17 3 3 3 2" xfId="2683"/>
    <cellStyle name="常规 17 3 3 3 2 2" xfId="2684"/>
    <cellStyle name="常规 17 3 3 3 3" xfId="2685"/>
    <cellStyle name="常规 17 3 3 4" xfId="2686"/>
    <cellStyle name="常规 17 3 3 4 2" xfId="2687"/>
    <cellStyle name="常规 17 3 3 5" xfId="2688"/>
    <cellStyle name="常规 17 3 4" xfId="2689"/>
    <cellStyle name="常规 17 3 4 2" xfId="2690"/>
    <cellStyle name="常规 17 3 4 2 2" xfId="2691"/>
    <cellStyle name="常规 17 3 4 2 2 2" xfId="2692"/>
    <cellStyle name="常规 17 3 4 2 3" xfId="2693"/>
    <cellStyle name="常规 17 3 4 3" xfId="2694"/>
    <cellStyle name="常规 17 3 4 3 2" xfId="2695"/>
    <cellStyle name="常规 17 3 4 4" xfId="2696"/>
    <cellStyle name="常规 17 3 5" xfId="2697"/>
    <cellStyle name="常规 17 3 5 2" xfId="2698"/>
    <cellStyle name="常规 17 3 5 2 2" xfId="2699"/>
    <cellStyle name="常规 17 3 5 3" xfId="2700"/>
    <cellStyle name="常规 17 3 6" xfId="2701"/>
    <cellStyle name="常规 17 3 6 2" xfId="2702"/>
    <cellStyle name="常规 17 3 7" xfId="2703"/>
    <cellStyle name="常规 17 4" xfId="2704"/>
    <cellStyle name="常规 17 4 2" xfId="2705"/>
    <cellStyle name="常规 17 4 2 2" xfId="2706"/>
    <cellStyle name="常规 17 4 2 2 2" xfId="2707"/>
    <cellStyle name="常规 17 4 2 2 2 2" xfId="2708"/>
    <cellStyle name="常规 17 4 2 2 3" xfId="2709"/>
    <cellStyle name="常规 17 4 2 3" xfId="2710"/>
    <cellStyle name="常规 17 4 2 3 2" xfId="2711"/>
    <cellStyle name="常规 17 4 2 4" xfId="2712"/>
    <cellStyle name="常规 17 4 3" xfId="2713"/>
    <cellStyle name="常规 17 4 3 2" xfId="2714"/>
    <cellStyle name="常规 17 4 3 2 2" xfId="2715"/>
    <cellStyle name="常规 17 4 3 3" xfId="2716"/>
    <cellStyle name="常规 17 4 4" xfId="2717"/>
    <cellStyle name="常规 17 4 4 2" xfId="2718"/>
    <cellStyle name="常规 17 4 5" xfId="2719"/>
    <cellStyle name="常规 17 5" xfId="2720"/>
    <cellStyle name="常规 17 5 2" xfId="2721"/>
    <cellStyle name="常规 17 5 2 2" xfId="2722"/>
    <cellStyle name="常规 17 5 2 2 2" xfId="2723"/>
    <cellStyle name="常规 17 5 2 2 2 2" xfId="2724"/>
    <cellStyle name="常规 17 5 2 2 3" xfId="2725"/>
    <cellStyle name="常规 17 5 2 3" xfId="2726"/>
    <cellStyle name="常规 17 5 2 3 2" xfId="2727"/>
    <cellStyle name="常规 17 5 2 4" xfId="2728"/>
    <cellStyle name="常规 17 5 3" xfId="2729"/>
    <cellStyle name="常规 17 5 3 2" xfId="2730"/>
    <cellStyle name="常规 17 5 3 2 2" xfId="2731"/>
    <cellStyle name="常规 17 5 3 3" xfId="2732"/>
    <cellStyle name="常规 17 5 4" xfId="2733"/>
    <cellStyle name="常规 17 5 4 2" xfId="2734"/>
    <cellStyle name="常规 17 5 5" xfId="2735"/>
    <cellStyle name="常规 17 6" xfId="2736"/>
    <cellStyle name="常规 17 6 2" xfId="2737"/>
    <cellStyle name="常规 17 6 2 2" xfId="2738"/>
    <cellStyle name="常规 17 6 2 2 2" xfId="2739"/>
    <cellStyle name="常规 17 6 2 2 2 2" xfId="2740"/>
    <cellStyle name="常规 17 6 2 2 3" xfId="2741"/>
    <cellStyle name="常规 17 6 2 3" xfId="2742"/>
    <cellStyle name="常规 17 6 2 3 2" xfId="2743"/>
    <cellStyle name="常规 17 6 2 4" xfId="2744"/>
    <cellStyle name="常规 17 6 3" xfId="2745"/>
    <cellStyle name="常规 17 6 3 2" xfId="2746"/>
    <cellStyle name="常规 17 6 3 2 2" xfId="2747"/>
    <cellStyle name="常规 17 6 3 3" xfId="2748"/>
    <cellStyle name="常规 17 6 4" xfId="2749"/>
    <cellStyle name="常规 17 6 4 2" xfId="2750"/>
    <cellStyle name="常规 17 6 5" xfId="2751"/>
    <cellStyle name="常规 17 7" xfId="2752"/>
    <cellStyle name="常规 17 7 2" xfId="2753"/>
    <cellStyle name="常规 17 7 2 2" xfId="2754"/>
    <cellStyle name="常规 17 7 2 2 2" xfId="2755"/>
    <cellStyle name="常规 17 7 2 2 2 2" xfId="2756"/>
    <cellStyle name="常规 17 7 2 2 3" xfId="2757"/>
    <cellStyle name="常规 17 7 2 3" xfId="2758"/>
    <cellStyle name="常规 17 7 2 3 2" xfId="2759"/>
    <cellStyle name="常规 17 7 2 4" xfId="2760"/>
    <cellStyle name="常规 17 7 3" xfId="2761"/>
    <cellStyle name="常规 17 7 3 2" xfId="2762"/>
    <cellStyle name="常规 17 7 3 2 2" xfId="2763"/>
    <cellStyle name="常规 17 7 3 3" xfId="2764"/>
    <cellStyle name="常规 17 7 4" xfId="2765"/>
    <cellStyle name="常规 17 7 4 2" xfId="2766"/>
    <cellStyle name="常规 17 7 5" xfId="2767"/>
    <cellStyle name="常规 17 8" xfId="2768"/>
    <cellStyle name="常规 17 8 2" xfId="2769"/>
    <cellStyle name="常规 17 8 2 2" xfId="2770"/>
    <cellStyle name="常规 17 8 2 2 2" xfId="2771"/>
    <cellStyle name="常规 17 8 2 2 2 2" xfId="2772"/>
    <cellStyle name="常规 17 8 2 2 3" xfId="2773"/>
    <cellStyle name="常规 17 8 2 3" xfId="2774"/>
    <cellStyle name="常规 17 8 2 3 2" xfId="2775"/>
    <cellStyle name="常规 17 8 2 4" xfId="2776"/>
    <cellStyle name="常规 17 8 3" xfId="2777"/>
    <cellStyle name="常规 17 8 3 2" xfId="2778"/>
    <cellStyle name="常规 17 8 3 2 2" xfId="2779"/>
    <cellStyle name="常规 17 8 3 3" xfId="2780"/>
    <cellStyle name="常规 17 8 4" xfId="2781"/>
    <cellStyle name="常规 17 8 4 2" xfId="2782"/>
    <cellStyle name="常规 17 8 5" xfId="2783"/>
    <cellStyle name="常规 17 9" xfId="2784"/>
    <cellStyle name="常规 17 9 2" xfId="2785"/>
    <cellStyle name="常规 17 9 2 2" xfId="2786"/>
    <cellStyle name="常规 17 9 2 2 2" xfId="2787"/>
    <cellStyle name="常规 17 9 2 3" xfId="2788"/>
    <cellStyle name="常规 17 9 3" xfId="2789"/>
    <cellStyle name="常规 17 9 3 2" xfId="2790"/>
    <cellStyle name="常规 17 9 4" xfId="2791"/>
    <cellStyle name="常规 18" xfId="2792"/>
    <cellStyle name="常规 18 10" xfId="2793"/>
    <cellStyle name="常规 18 10 2" xfId="2794"/>
    <cellStyle name="常规 18 10 2 2" xfId="2795"/>
    <cellStyle name="常规 18 10 3" xfId="2796"/>
    <cellStyle name="常规 18 11" xfId="2797"/>
    <cellStyle name="常规 18 11 2" xfId="2798"/>
    <cellStyle name="常规 18 12" xfId="2799"/>
    <cellStyle name="常规 18 13" xfId="2800"/>
    <cellStyle name="常规 18 2" xfId="2801"/>
    <cellStyle name="常规 18 2 2" xfId="2802"/>
    <cellStyle name="常规 18 2 2 2" xfId="2803"/>
    <cellStyle name="常规 18 2 2 2 2" xfId="2804"/>
    <cellStyle name="常规 18 2 2 2 2 2" xfId="2805"/>
    <cellStyle name="常规 18 2 2 2 2 2 2" xfId="2806"/>
    <cellStyle name="常规 18 2 2 2 2 2 2 2" xfId="2807"/>
    <cellStyle name="常规 18 2 2 2 2 2 3" xfId="2808"/>
    <cellStyle name="常规 18 2 2 2 2 3" xfId="2809"/>
    <cellStyle name="常规 18 2 2 2 2 3 2" xfId="2810"/>
    <cellStyle name="常规 18 2 2 2 2 4" xfId="2811"/>
    <cellStyle name="常规 18 2 2 2 3" xfId="2812"/>
    <cellStyle name="常规 18 2 2 2 3 2" xfId="2813"/>
    <cellStyle name="常规 18 2 2 2 3 2 2" xfId="2814"/>
    <cellStyle name="常规 18 2 2 2 3 3" xfId="2815"/>
    <cellStyle name="常规 18 2 2 2 4" xfId="2816"/>
    <cellStyle name="常规 18 2 2 2 4 2" xfId="2817"/>
    <cellStyle name="常规 18 2 2 2 5" xfId="2818"/>
    <cellStyle name="常规 18 2 2 3" xfId="2819"/>
    <cellStyle name="常规 18 2 2 3 2" xfId="2820"/>
    <cellStyle name="常规 18 2 2 3 2 2" xfId="2821"/>
    <cellStyle name="常规 18 2 2 3 2 2 2" xfId="2822"/>
    <cellStyle name="常规 18 2 2 3 2 2 2 2" xfId="2823"/>
    <cellStyle name="常规 18 2 2 3 2 2 3" xfId="2824"/>
    <cellStyle name="常规 18 2 2 3 2 3" xfId="2825"/>
    <cellStyle name="常规 18 2 2 3 2 3 2" xfId="2826"/>
    <cellStyle name="常规 18 2 2 3 2 4" xfId="2827"/>
    <cellStyle name="常规 18 2 2 3 3" xfId="2828"/>
    <cellStyle name="常规 18 2 2 3 3 2" xfId="2829"/>
    <cellStyle name="常规 18 2 2 3 3 2 2" xfId="2830"/>
    <cellStyle name="常规 18 2 2 3 3 3" xfId="2831"/>
    <cellStyle name="常规 18 2 2 3 4" xfId="2832"/>
    <cellStyle name="常规 18 2 2 3 4 2" xfId="2833"/>
    <cellStyle name="常规 18 2 2 3 5" xfId="2834"/>
    <cellStyle name="常规 18 2 2 4" xfId="2835"/>
    <cellStyle name="常规 18 2 2 4 2" xfId="2836"/>
    <cellStyle name="常规 18 2 2 4 2 2" xfId="2837"/>
    <cellStyle name="常规 18 2 2 4 2 2 2" xfId="2838"/>
    <cellStyle name="常规 18 2 2 4 2 3" xfId="2839"/>
    <cellStyle name="常规 18 2 2 4 3" xfId="2840"/>
    <cellStyle name="常规 18 2 2 4 3 2" xfId="2841"/>
    <cellStyle name="常规 18 2 2 4 4" xfId="2842"/>
    <cellStyle name="常规 18 2 2 5" xfId="2843"/>
    <cellStyle name="常规 18 2 2 5 2" xfId="2844"/>
    <cellStyle name="常规 18 2 2 5 2 2" xfId="2845"/>
    <cellStyle name="常规 18 2 2 5 3" xfId="2846"/>
    <cellStyle name="常规 18 2 2 6" xfId="2847"/>
    <cellStyle name="常规 18 2 2 6 2" xfId="2848"/>
    <cellStyle name="常规 18 2 2 7" xfId="2849"/>
    <cellStyle name="常规 18 2 3" xfId="2850"/>
    <cellStyle name="常规 18 2 3 2" xfId="2851"/>
    <cellStyle name="常规 18 2 3 2 2" xfId="2852"/>
    <cellStyle name="常规 18 2 3 2 2 2" xfId="2853"/>
    <cellStyle name="常规 18 2 3 2 2 2 2" xfId="2854"/>
    <cellStyle name="常规 18 2 3 2 2 3" xfId="2855"/>
    <cellStyle name="常规 18 2 3 2 3" xfId="2856"/>
    <cellStyle name="常规 18 2 3 2 3 2" xfId="2857"/>
    <cellStyle name="常规 18 2 3 2 4" xfId="2858"/>
    <cellStyle name="常规 18 2 3 3" xfId="2859"/>
    <cellStyle name="常规 18 2 3 3 2" xfId="2860"/>
    <cellStyle name="常规 18 2 3 3 2 2" xfId="2861"/>
    <cellStyle name="常规 18 2 3 3 3" xfId="2862"/>
    <cellStyle name="常规 18 2 3 4" xfId="2863"/>
    <cellStyle name="常规 18 2 3 4 2" xfId="2864"/>
    <cellStyle name="常规 18 2 3 5" xfId="2865"/>
    <cellStyle name="常规 18 2 4" xfId="2866"/>
    <cellStyle name="常规 18 2 4 2" xfId="2867"/>
    <cellStyle name="常规 18 2 4 2 2" xfId="2868"/>
    <cellStyle name="常规 18 2 4 2 2 2" xfId="2869"/>
    <cellStyle name="常规 18 2 4 2 2 2 2" xfId="2870"/>
    <cellStyle name="常规 18 2 4 2 2 3" xfId="2871"/>
    <cellStyle name="常规 18 2 4 2 3" xfId="2872"/>
    <cellStyle name="常规 18 2 4 2 3 2" xfId="2873"/>
    <cellStyle name="常规 18 2 4 2 4" xfId="2874"/>
    <cellStyle name="常规 18 2 4 3" xfId="2875"/>
    <cellStyle name="常规 18 2 4 3 2" xfId="2876"/>
    <cellStyle name="常规 18 2 4 3 2 2" xfId="2877"/>
    <cellStyle name="常规 18 2 4 3 3" xfId="2878"/>
    <cellStyle name="常规 18 2 4 4" xfId="2879"/>
    <cellStyle name="常规 18 2 4 4 2" xfId="2880"/>
    <cellStyle name="常规 18 2 4 5" xfId="2881"/>
    <cellStyle name="常规 18 2 5" xfId="2882"/>
    <cellStyle name="常规 18 2 5 2" xfId="2883"/>
    <cellStyle name="常规 18 2 5 2 2" xfId="2884"/>
    <cellStyle name="常规 18 2 5 2 2 2" xfId="2885"/>
    <cellStyle name="常规 18 2 5 2 3" xfId="2886"/>
    <cellStyle name="常规 18 2 5 3" xfId="2887"/>
    <cellStyle name="常规 18 2 5 3 2" xfId="2888"/>
    <cellStyle name="常规 18 2 5 4" xfId="2889"/>
    <cellStyle name="常规 18 2 6" xfId="2890"/>
    <cellStyle name="常规 18 2 6 2" xfId="2891"/>
    <cellStyle name="常规 18 2 6 2 2" xfId="2892"/>
    <cellStyle name="常规 18 2 6 3" xfId="2893"/>
    <cellStyle name="常规 18 2 7" xfId="2894"/>
    <cellStyle name="常规 18 2 7 2" xfId="2895"/>
    <cellStyle name="常规 18 2 8" xfId="2896"/>
    <cellStyle name="常规 18 3" xfId="2897"/>
    <cellStyle name="常规 18 3 2" xfId="2898"/>
    <cellStyle name="常规 18 3 2 2" xfId="2899"/>
    <cellStyle name="常规 18 3 2 2 2" xfId="2900"/>
    <cellStyle name="常规 18 3 2 2 2 2" xfId="2901"/>
    <cellStyle name="常规 18 3 2 2 2 2 2" xfId="2902"/>
    <cellStyle name="常规 18 3 2 2 2 3" xfId="2903"/>
    <cellStyle name="常规 18 3 2 2 3" xfId="2904"/>
    <cellStyle name="常规 18 3 2 2 3 2" xfId="2905"/>
    <cellStyle name="常规 18 3 2 2 4" xfId="2906"/>
    <cellStyle name="常规 18 3 2 3" xfId="2907"/>
    <cellStyle name="常规 18 3 2 3 2" xfId="2908"/>
    <cellStyle name="常规 18 3 2 3 2 2" xfId="2909"/>
    <cellStyle name="常规 18 3 2 3 3" xfId="2910"/>
    <cellStyle name="常规 18 3 2 4" xfId="2911"/>
    <cellStyle name="常规 18 3 2 4 2" xfId="2912"/>
    <cellStyle name="常规 18 3 2 5" xfId="2913"/>
    <cellStyle name="常规 18 3 3" xfId="2914"/>
    <cellStyle name="常规 18 3 3 2" xfId="2915"/>
    <cellStyle name="常规 18 3 3 2 2" xfId="2916"/>
    <cellStyle name="常规 18 3 3 2 2 2" xfId="2917"/>
    <cellStyle name="常规 18 3 3 2 2 2 2" xfId="2918"/>
    <cellStyle name="常规 18 3 3 2 2 3" xfId="2919"/>
    <cellStyle name="常规 18 3 3 2 3" xfId="2920"/>
    <cellStyle name="常规 18 3 3 2 3 2" xfId="2921"/>
    <cellStyle name="常规 18 3 3 2 4" xfId="2922"/>
    <cellStyle name="常规 18 3 3 3" xfId="2923"/>
    <cellStyle name="常规 18 3 3 3 2" xfId="2924"/>
    <cellStyle name="常规 18 3 3 3 2 2" xfId="2925"/>
    <cellStyle name="常规 18 3 3 3 3" xfId="2926"/>
    <cellStyle name="常规 18 3 3 4" xfId="2927"/>
    <cellStyle name="常规 18 3 3 4 2" xfId="2928"/>
    <cellStyle name="常规 18 3 3 5" xfId="2929"/>
    <cellStyle name="常规 18 3 4" xfId="2930"/>
    <cellStyle name="常规 18 3 4 2" xfId="2931"/>
    <cellStyle name="常规 18 3 4 2 2" xfId="2932"/>
    <cellStyle name="常规 18 3 4 2 2 2" xfId="2933"/>
    <cellStyle name="常规 18 3 4 2 3" xfId="2934"/>
    <cellStyle name="常规 18 3 4 3" xfId="2935"/>
    <cellStyle name="常规 18 3 4 3 2" xfId="2936"/>
    <cellStyle name="常规 18 3 4 4" xfId="2937"/>
    <cellStyle name="常规 18 3 5" xfId="2938"/>
    <cellStyle name="常规 18 3 5 2" xfId="2939"/>
    <cellStyle name="常规 18 3 5 2 2" xfId="2940"/>
    <cellStyle name="常规 18 3 5 3" xfId="2941"/>
    <cellStyle name="常规 18 3 6" xfId="2942"/>
    <cellStyle name="常规 18 3 6 2" xfId="2943"/>
    <cellStyle name="常规 18 3 7" xfId="2944"/>
    <cellStyle name="常规 18 4" xfId="2945"/>
    <cellStyle name="常规 18 4 2" xfId="2946"/>
    <cellStyle name="常规 18 4 2 2" xfId="2947"/>
    <cellStyle name="常规 18 4 2 2 2" xfId="2948"/>
    <cellStyle name="常规 18 4 2 2 2 2" xfId="2949"/>
    <cellStyle name="常规 18 4 2 2 3" xfId="2950"/>
    <cellStyle name="常规 18 4 2 3" xfId="2951"/>
    <cellStyle name="常规 18 4 2 3 2" xfId="2952"/>
    <cellStyle name="常规 18 4 2 4" xfId="2953"/>
    <cellStyle name="常规 18 4 3" xfId="2954"/>
    <cellStyle name="常规 18 4 3 2" xfId="2955"/>
    <cellStyle name="常规 18 4 3 2 2" xfId="2956"/>
    <cellStyle name="常规 18 4 3 3" xfId="2957"/>
    <cellStyle name="常规 18 4 4" xfId="2958"/>
    <cellStyle name="常规 18 4 4 2" xfId="2959"/>
    <cellStyle name="常规 18 4 5" xfId="2960"/>
    <cellStyle name="常规 18 5" xfId="2961"/>
    <cellStyle name="常规 18 5 2" xfId="2962"/>
    <cellStyle name="常规 18 5 2 2" xfId="2963"/>
    <cellStyle name="常规 18 5 2 2 2" xfId="2964"/>
    <cellStyle name="常规 18 5 2 2 2 2" xfId="2965"/>
    <cellStyle name="常规 18 5 2 2 3" xfId="2966"/>
    <cellStyle name="常规 18 5 2 3" xfId="2967"/>
    <cellStyle name="常规 18 5 2 3 2" xfId="2968"/>
    <cellStyle name="常规 18 5 2 4" xfId="2969"/>
    <cellStyle name="常规 18 5 3" xfId="2970"/>
    <cellStyle name="常规 18 5 3 2" xfId="2971"/>
    <cellStyle name="常规 18 5 3 2 2" xfId="2972"/>
    <cellStyle name="常规 18 5 3 3" xfId="2973"/>
    <cellStyle name="常规 18 5 4" xfId="2974"/>
    <cellStyle name="常规 18 5 4 2" xfId="2975"/>
    <cellStyle name="常规 18 5 5" xfId="2976"/>
    <cellStyle name="常规 18 6" xfId="2977"/>
    <cellStyle name="常规 18 6 2" xfId="2978"/>
    <cellStyle name="常规 18 6 2 2" xfId="2979"/>
    <cellStyle name="常规 18 6 2 2 2" xfId="2980"/>
    <cellStyle name="常规 18 6 2 2 2 2" xfId="2981"/>
    <cellStyle name="常规 18 6 2 2 3" xfId="2982"/>
    <cellStyle name="常规 18 6 2 3" xfId="2983"/>
    <cellStyle name="常规 18 6 2 3 2" xfId="2984"/>
    <cellStyle name="常规 18 6 2 4" xfId="2985"/>
    <cellStyle name="常规 18 6 3" xfId="2986"/>
    <cellStyle name="常规 18 6 3 2" xfId="2987"/>
    <cellStyle name="常规 18 6 3 2 2" xfId="2988"/>
    <cellStyle name="常规 18 6 3 3" xfId="2989"/>
    <cellStyle name="常规 18 6 4" xfId="2990"/>
    <cellStyle name="常规 18 6 4 2" xfId="2991"/>
    <cellStyle name="常规 18 6 5" xfId="2992"/>
    <cellStyle name="常规 18 7" xfId="2993"/>
    <cellStyle name="常规 18 7 2" xfId="2994"/>
    <cellStyle name="常规 18 7 2 2" xfId="2995"/>
    <cellStyle name="常规 18 7 2 2 2" xfId="2996"/>
    <cellStyle name="常规 18 7 2 2 2 2" xfId="2997"/>
    <cellStyle name="常规 18 7 2 2 3" xfId="2998"/>
    <cellStyle name="常规 18 7 2 3" xfId="2999"/>
    <cellStyle name="常规 18 7 2 3 2" xfId="3000"/>
    <cellStyle name="常规 18 7 2 4" xfId="3001"/>
    <cellStyle name="常规 18 7 3" xfId="3002"/>
    <cellStyle name="常规 18 7 3 2" xfId="3003"/>
    <cellStyle name="常规 18 7 3 2 2" xfId="3004"/>
    <cellStyle name="常规 18 7 3 3" xfId="3005"/>
    <cellStyle name="常规 18 7 4" xfId="3006"/>
    <cellStyle name="常规 18 7 4 2" xfId="3007"/>
    <cellStyle name="常规 18 7 5" xfId="3008"/>
    <cellStyle name="常规 18 8" xfId="3009"/>
    <cellStyle name="常规 18 8 2" xfId="3010"/>
    <cellStyle name="常规 18 8 2 2" xfId="3011"/>
    <cellStyle name="常规 18 8 2 2 2" xfId="3012"/>
    <cellStyle name="常规 18 8 2 2 2 2" xfId="3013"/>
    <cellStyle name="常规 18 8 2 2 3" xfId="3014"/>
    <cellStyle name="常规 18 8 2 3" xfId="3015"/>
    <cellStyle name="常规 18 8 2 3 2" xfId="3016"/>
    <cellStyle name="常规 18 8 2 4" xfId="3017"/>
    <cellStyle name="常规 18 8 3" xfId="3018"/>
    <cellStyle name="常规 18 8 3 2" xfId="3019"/>
    <cellStyle name="常规 18 8 3 2 2" xfId="3020"/>
    <cellStyle name="常规 18 8 3 3" xfId="3021"/>
    <cellStyle name="常规 18 8 4" xfId="3022"/>
    <cellStyle name="常规 18 8 4 2" xfId="3023"/>
    <cellStyle name="常规 18 8 5" xfId="3024"/>
    <cellStyle name="常规 18 9" xfId="3025"/>
    <cellStyle name="常规 18 9 2" xfId="3026"/>
    <cellStyle name="常规 18 9 2 2" xfId="3027"/>
    <cellStyle name="常规 18 9 2 2 2" xfId="3028"/>
    <cellStyle name="常规 18 9 2 3" xfId="3029"/>
    <cellStyle name="常规 18 9 3" xfId="3030"/>
    <cellStyle name="常规 18 9 3 2" xfId="3031"/>
    <cellStyle name="常规 18 9 4" xfId="3032"/>
    <cellStyle name="常规 19" xfId="3033"/>
    <cellStyle name="常规 19 10" xfId="3034"/>
    <cellStyle name="常规 19 10 2" xfId="3035"/>
    <cellStyle name="常规 19 11" xfId="3036"/>
    <cellStyle name="常规 19 12" xfId="3037"/>
    <cellStyle name="常规 19 2" xfId="3038"/>
    <cellStyle name="常规 19 2 2" xfId="3039"/>
    <cellStyle name="常规 19 2 2 2" xfId="3040"/>
    <cellStyle name="常规 19 2 2 2 2" xfId="3041"/>
    <cellStyle name="常规 19 2 2 2 2 2" xfId="3042"/>
    <cellStyle name="常规 19 2 2 2 2 2 2" xfId="3043"/>
    <cellStyle name="常规 19 2 2 2 2 2 2 2" xfId="3044"/>
    <cellStyle name="常规 19 2 2 2 2 2 3" xfId="3045"/>
    <cellStyle name="常规 19 2 2 2 2 3" xfId="3046"/>
    <cellStyle name="常规 19 2 2 2 2 3 2" xfId="3047"/>
    <cellStyle name="常规 19 2 2 2 2 4" xfId="3048"/>
    <cellStyle name="常规 19 2 2 2 3" xfId="3049"/>
    <cellStyle name="常规 19 2 2 2 3 2" xfId="3050"/>
    <cellStyle name="常规 19 2 2 2 3 2 2" xfId="3051"/>
    <cellStyle name="常规 19 2 2 2 3 3" xfId="3052"/>
    <cellStyle name="常规 19 2 2 2 4" xfId="3053"/>
    <cellStyle name="常规 19 2 2 2 4 2" xfId="3054"/>
    <cellStyle name="常规 19 2 2 2 5" xfId="3055"/>
    <cellStyle name="常规 19 2 2 3" xfId="3056"/>
    <cellStyle name="常规 19 2 2 3 2" xfId="3057"/>
    <cellStyle name="常规 19 2 2 3 2 2" xfId="3058"/>
    <cellStyle name="常规 19 2 2 3 2 2 2" xfId="3059"/>
    <cellStyle name="常规 19 2 2 3 2 2 2 2" xfId="3060"/>
    <cellStyle name="常规 19 2 2 3 2 2 3" xfId="3061"/>
    <cellStyle name="常规 19 2 2 3 2 3" xfId="3062"/>
    <cellStyle name="常规 19 2 2 3 2 3 2" xfId="3063"/>
    <cellStyle name="常规 19 2 2 3 2 4" xfId="3064"/>
    <cellStyle name="常规 19 2 2 3 3" xfId="3065"/>
    <cellStyle name="常规 19 2 2 3 3 2" xfId="3066"/>
    <cellStyle name="常规 19 2 2 3 3 2 2" xfId="3067"/>
    <cellStyle name="常规 19 2 2 3 3 3" xfId="3068"/>
    <cellStyle name="常规 19 2 2 3 4" xfId="3069"/>
    <cellStyle name="常规 19 2 2 3 4 2" xfId="3070"/>
    <cellStyle name="常规 19 2 2 3 5" xfId="3071"/>
    <cellStyle name="常规 19 2 2 4" xfId="3072"/>
    <cellStyle name="常规 19 2 2 4 2" xfId="3073"/>
    <cellStyle name="常规 19 2 2 4 2 2" xfId="3074"/>
    <cellStyle name="常规 19 2 2 4 2 2 2" xfId="3075"/>
    <cellStyle name="常规 19 2 2 4 2 3" xfId="3076"/>
    <cellStyle name="常规 19 2 2 4 3" xfId="3077"/>
    <cellStyle name="常规 19 2 2 4 3 2" xfId="3078"/>
    <cellStyle name="常规 19 2 2 4 4" xfId="3079"/>
    <cellStyle name="常规 19 2 2 5" xfId="3080"/>
    <cellStyle name="常规 19 2 2 5 2" xfId="3081"/>
    <cellStyle name="常规 19 2 2 5 2 2" xfId="3082"/>
    <cellStyle name="常规 19 2 2 5 3" xfId="3083"/>
    <cellStyle name="常规 19 2 2 6" xfId="3084"/>
    <cellStyle name="常规 19 2 2 6 2" xfId="3085"/>
    <cellStyle name="常规 19 2 2 7" xfId="3086"/>
    <cellStyle name="常规 19 2 3" xfId="3087"/>
    <cellStyle name="常规 19 2 3 2" xfId="3088"/>
    <cellStyle name="常规 19 2 3 2 2" xfId="3089"/>
    <cellStyle name="常规 19 2 3 2 2 2" xfId="3090"/>
    <cellStyle name="常规 19 2 3 2 2 2 2" xfId="3091"/>
    <cellStyle name="常规 19 2 3 2 2 3" xfId="3092"/>
    <cellStyle name="常规 19 2 3 2 3" xfId="3093"/>
    <cellStyle name="常规 19 2 3 2 3 2" xfId="3094"/>
    <cellStyle name="常规 19 2 3 2 4" xfId="3095"/>
    <cellStyle name="常规 19 2 3 3" xfId="3096"/>
    <cellStyle name="常规 19 2 3 3 2" xfId="3097"/>
    <cellStyle name="常规 19 2 3 3 2 2" xfId="3098"/>
    <cellStyle name="常规 19 2 3 3 3" xfId="3099"/>
    <cellStyle name="常规 19 2 3 4" xfId="3100"/>
    <cellStyle name="常规 19 2 3 4 2" xfId="3101"/>
    <cellStyle name="常规 19 2 3 5" xfId="3102"/>
    <cellStyle name="常规 19 2 4" xfId="3103"/>
    <cellStyle name="常规 19 2 4 2" xfId="3104"/>
    <cellStyle name="常规 19 2 4 2 2" xfId="3105"/>
    <cellStyle name="常规 19 2 4 2 2 2" xfId="3106"/>
    <cellStyle name="常规 19 2 4 2 2 2 2" xfId="3107"/>
    <cellStyle name="常规 19 2 4 2 2 3" xfId="3108"/>
    <cellStyle name="常规 19 2 4 2 3" xfId="3109"/>
    <cellStyle name="常规 19 2 4 2 3 2" xfId="3110"/>
    <cellStyle name="常规 19 2 4 2 4" xfId="3111"/>
    <cellStyle name="常规 19 2 4 3" xfId="3112"/>
    <cellStyle name="常规 19 2 4 3 2" xfId="3113"/>
    <cellStyle name="常规 19 2 4 3 2 2" xfId="3114"/>
    <cellStyle name="常规 19 2 4 3 3" xfId="3115"/>
    <cellStyle name="常规 19 2 4 4" xfId="3116"/>
    <cellStyle name="常规 19 2 4 4 2" xfId="3117"/>
    <cellStyle name="常规 19 2 4 5" xfId="3118"/>
    <cellStyle name="常规 19 2 5" xfId="3119"/>
    <cellStyle name="常规 19 2 5 2" xfId="3120"/>
    <cellStyle name="常规 19 2 5 2 2" xfId="3121"/>
    <cellStyle name="常规 19 2 5 2 2 2" xfId="3122"/>
    <cellStyle name="常规 19 2 5 2 3" xfId="3123"/>
    <cellStyle name="常规 19 2 5 3" xfId="3124"/>
    <cellStyle name="常规 19 2 5 3 2" xfId="3125"/>
    <cellStyle name="常规 19 2 5 4" xfId="3126"/>
    <cellStyle name="常规 19 2 6" xfId="3127"/>
    <cellStyle name="常规 19 2 6 2" xfId="3128"/>
    <cellStyle name="常规 19 2 6 2 2" xfId="3129"/>
    <cellStyle name="常规 19 2 6 3" xfId="3130"/>
    <cellStyle name="常规 19 2 7" xfId="3131"/>
    <cellStyle name="常规 19 2 7 2" xfId="3132"/>
    <cellStyle name="常规 19 2 8" xfId="3133"/>
    <cellStyle name="常规 19 3" xfId="3134"/>
    <cellStyle name="常规 19 3 2" xfId="3135"/>
    <cellStyle name="常规 19 3 2 2" xfId="3136"/>
    <cellStyle name="常规 19 3 2 2 2" xfId="3137"/>
    <cellStyle name="常规 19 3 2 2 2 2" xfId="3138"/>
    <cellStyle name="常规 19 3 2 2 2 2 2" xfId="3139"/>
    <cellStyle name="常规 19 3 2 2 2 3" xfId="3140"/>
    <cellStyle name="常规 19 3 2 2 3" xfId="3141"/>
    <cellStyle name="常规 19 3 2 2 3 2" xfId="3142"/>
    <cellStyle name="常规 19 3 2 2 4" xfId="3143"/>
    <cellStyle name="常规 19 3 2 3" xfId="3144"/>
    <cellStyle name="常规 19 3 2 3 2" xfId="3145"/>
    <cellStyle name="常规 19 3 2 3 2 2" xfId="3146"/>
    <cellStyle name="常规 19 3 2 3 3" xfId="3147"/>
    <cellStyle name="常规 19 3 2 4" xfId="3148"/>
    <cellStyle name="常规 19 3 2 4 2" xfId="3149"/>
    <cellStyle name="常规 19 3 2 5" xfId="3150"/>
    <cellStyle name="常规 19 3 3" xfId="3151"/>
    <cellStyle name="常规 19 3 3 2" xfId="3152"/>
    <cellStyle name="常规 19 3 3 2 2" xfId="3153"/>
    <cellStyle name="常规 19 3 3 2 2 2" xfId="3154"/>
    <cellStyle name="常规 19 3 3 2 2 2 2" xfId="3155"/>
    <cellStyle name="常规 19 3 3 2 2 3" xfId="3156"/>
    <cellStyle name="常规 19 3 3 2 3" xfId="3157"/>
    <cellStyle name="常规 19 3 3 2 3 2" xfId="3158"/>
    <cellStyle name="常规 19 3 3 2 4" xfId="3159"/>
    <cellStyle name="常规 19 3 3 3" xfId="3160"/>
    <cellStyle name="常规 19 3 3 3 2" xfId="3161"/>
    <cellStyle name="常规 19 3 3 3 2 2" xfId="3162"/>
    <cellStyle name="常规 19 3 3 3 3" xfId="3163"/>
    <cellStyle name="常规 19 3 3 4" xfId="3164"/>
    <cellStyle name="常规 19 3 3 4 2" xfId="3165"/>
    <cellStyle name="常规 19 3 3 5" xfId="3166"/>
    <cellStyle name="常规 19 3 4" xfId="3167"/>
    <cellStyle name="常规 19 3 4 2" xfId="3168"/>
    <cellStyle name="常规 19 3 4 2 2" xfId="3169"/>
    <cellStyle name="常规 19 3 4 2 2 2" xfId="3170"/>
    <cellStyle name="常规 19 3 4 2 3" xfId="3171"/>
    <cellStyle name="常规 19 3 4 3" xfId="3172"/>
    <cellStyle name="常规 19 3 4 3 2" xfId="3173"/>
    <cellStyle name="常规 19 3 4 4" xfId="3174"/>
    <cellStyle name="常规 19 3 5" xfId="3175"/>
    <cellStyle name="常规 19 3 5 2" xfId="3176"/>
    <cellStyle name="常规 19 3 5 2 2" xfId="3177"/>
    <cellStyle name="常规 19 3 5 3" xfId="3178"/>
    <cellStyle name="常规 19 3 6" xfId="3179"/>
    <cellStyle name="常规 19 3 6 2" xfId="3180"/>
    <cellStyle name="常规 19 3 7" xfId="3181"/>
    <cellStyle name="常规 19 4" xfId="3182"/>
    <cellStyle name="常规 19 4 2" xfId="3183"/>
    <cellStyle name="常规 19 4 2 2" xfId="3184"/>
    <cellStyle name="常规 19 4 2 2 2" xfId="3185"/>
    <cellStyle name="常规 19 4 2 2 2 2" xfId="3186"/>
    <cellStyle name="常规 19 4 2 2 3" xfId="3187"/>
    <cellStyle name="常规 19 4 2 3" xfId="3188"/>
    <cellStyle name="常规 19 4 2 3 2" xfId="3189"/>
    <cellStyle name="常规 19 4 2 4" xfId="3190"/>
    <cellStyle name="常规 19 4 3" xfId="3191"/>
    <cellStyle name="常规 19 4 3 2" xfId="3192"/>
    <cellStyle name="常规 19 4 3 2 2" xfId="3193"/>
    <cellStyle name="常规 19 4 3 3" xfId="3194"/>
    <cellStyle name="常规 19 4 4" xfId="3195"/>
    <cellStyle name="常规 19 4 4 2" xfId="3196"/>
    <cellStyle name="常规 19 4 5" xfId="3197"/>
    <cellStyle name="常规 19 5" xfId="3198"/>
    <cellStyle name="常规 19 5 2" xfId="3199"/>
    <cellStyle name="常规 19 5 2 2" xfId="3200"/>
    <cellStyle name="常规 19 5 2 2 2" xfId="3201"/>
    <cellStyle name="常规 19 5 2 2 2 2" xfId="3202"/>
    <cellStyle name="常规 19 5 2 2 3" xfId="3203"/>
    <cellStyle name="常规 19 5 2 3" xfId="3204"/>
    <cellStyle name="常规 19 5 2 3 2" xfId="3205"/>
    <cellStyle name="常规 19 5 2 4" xfId="3206"/>
    <cellStyle name="常规 19 5 3" xfId="3207"/>
    <cellStyle name="常规 19 5 3 2" xfId="3208"/>
    <cellStyle name="常规 19 5 3 2 2" xfId="3209"/>
    <cellStyle name="常规 19 5 3 3" xfId="3210"/>
    <cellStyle name="常规 19 5 4" xfId="3211"/>
    <cellStyle name="常规 19 5 4 2" xfId="3212"/>
    <cellStyle name="常规 19 5 5" xfId="3213"/>
    <cellStyle name="常规 19 6" xfId="3214"/>
    <cellStyle name="常规 19 6 2" xfId="3215"/>
    <cellStyle name="常规 19 6 2 2" xfId="3216"/>
    <cellStyle name="常规 19 6 2 2 2" xfId="3217"/>
    <cellStyle name="常规 19 6 2 2 2 2" xfId="3218"/>
    <cellStyle name="常规 19 6 2 2 3" xfId="3219"/>
    <cellStyle name="常规 19 6 2 3" xfId="3220"/>
    <cellStyle name="常规 19 6 2 3 2" xfId="3221"/>
    <cellStyle name="常规 19 6 2 4" xfId="3222"/>
    <cellStyle name="常规 19 6 3" xfId="3223"/>
    <cellStyle name="常规 19 6 3 2" xfId="3224"/>
    <cellStyle name="常规 19 6 3 2 2" xfId="3225"/>
    <cellStyle name="常规 19 6 3 3" xfId="3226"/>
    <cellStyle name="常规 19 6 4" xfId="3227"/>
    <cellStyle name="常规 19 6 4 2" xfId="3228"/>
    <cellStyle name="常规 19 6 5" xfId="3229"/>
    <cellStyle name="常规 19 7" xfId="3230"/>
    <cellStyle name="常规 19 7 2" xfId="3231"/>
    <cellStyle name="常规 19 7 2 2" xfId="3232"/>
    <cellStyle name="常规 19 7 2 2 2" xfId="3233"/>
    <cellStyle name="常规 19 7 2 2 2 2" xfId="3234"/>
    <cellStyle name="常规 19 7 2 2 3" xfId="3235"/>
    <cellStyle name="常规 19 7 2 3" xfId="3236"/>
    <cellStyle name="常规 19 7 2 3 2" xfId="3237"/>
    <cellStyle name="常规 19 7 2 4" xfId="3238"/>
    <cellStyle name="常规 19 7 3" xfId="3239"/>
    <cellStyle name="常规 19 7 3 2" xfId="3240"/>
    <cellStyle name="常规 19 7 3 2 2" xfId="3241"/>
    <cellStyle name="常规 19 7 3 3" xfId="3242"/>
    <cellStyle name="常规 19 7 4" xfId="3243"/>
    <cellStyle name="常规 19 7 4 2" xfId="3244"/>
    <cellStyle name="常规 19 7 5" xfId="3245"/>
    <cellStyle name="常规 19 8" xfId="3246"/>
    <cellStyle name="常规 19 8 2" xfId="3247"/>
    <cellStyle name="常规 19 8 2 2" xfId="3248"/>
    <cellStyle name="常规 19 8 2 2 2" xfId="3249"/>
    <cellStyle name="常规 19 8 2 3" xfId="3250"/>
    <cellStyle name="常规 19 8 3" xfId="3251"/>
    <cellStyle name="常规 19 8 3 2" xfId="3252"/>
    <cellStyle name="常规 19 8 4" xfId="3253"/>
    <cellStyle name="常规 19 9" xfId="3254"/>
    <cellStyle name="常规 19 9 2" xfId="3255"/>
    <cellStyle name="常规 19 9 2 2" xfId="3256"/>
    <cellStyle name="常规 19 9 3" xfId="3257"/>
    <cellStyle name="常规 2" xfId="3258"/>
    <cellStyle name="常规 2 10" xfId="3259"/>
    <cellStyle name="常规 2 10 2" xfId="3260"/>
    <cellStyle name="常规 2 11" xfId="3261"/>
    <cellStyle name="常规 2 11 2" xfId="3262"/>
    <cellStyle name="常规 2 11 3" xfId="3263"/>
    <cellStyle name="常规 2 11 3 2" xfId="3264"/>
    <cellStyle name="常规 2 11 3 2 2" xfId="3265"/>
    <cellStyle name="常规 2 11 3 2 2 2" xfId="3266"/>
    <cellStyle name="常规 2 11 3 2 2 2 2" xfId="3267"/>
    <cellStyle name="常规 2 11 3 2 2 2 2 2" xfId="3268"/>
    <cellStyle name="常规 2 11 3 2 2 2 2 2 2" xfId="3269"/>
    <cellStyle name="常规 2 11 3 2 2 2 2 2 2 2" xfId="54722"/>
    <cellStyle name="常规 2 11 3 2 2 2 2 2 2 3" xfId="54723"/>
    <cellStyle name="常规 2 11 3 2 2 2 2 2 2 3 2" xfId="54789"/>
    <cellStyle name="常规 2 11 3 2 2 2 2 2 2 3 2 2" xfId="54806"/>
    <cellStyle name="常规 2 11 3 2 2 2 2 2 2 3 2 2 2" xfId="55261"/>
    <cellStyle name="常规 2 11 3 2 2 2 2 2 2 3 2 3" xfId="54812"/>
    <cellStyle name="常规 2 12" xfId="3270"/>
    <cellStyle name="常规 2 12 2" xfId="3271"/>
    <cellStyle name="常规 2 12 2 2" xfId="3272"/>
    <cellStyle name="常规 2 12 2 2 2" xfId="3273"/>
    <cellStyle name="常规 2 12 2 2 2 2" xfId="3274"/>
    <cellStyle name="常规 2 12 2 2 3" xfId="3275"/>
    <cellStyle name="常规 2 12 2 3" xfId="3276"/>
    <cellStyle name="常规 2 12 2 3 2" xfId="3277"/>
    <cellStyle name="常规 2 12 2 4" xfId="3278"/>
    <cellStyle name="常规 2 12 3" xfId="3279"/>
    <cellStyle name="常规 2 12 3 2" xfId="3280"/>
    <cellStyle name="常规 2 12 3 2 2" xfId="3281"/>
    <cellStyle name="常规 2 12 3 3" xfId="3282"/>
    <cellStyle name="常规 2 12 4" xfId="3283"/>
    <cellStyle name="常规 2 12 4 2" xfId="3284"/>
    <cellStyle name="常规 2 12 5" xfId="3285"/>
    <cellStyle name="常规 2 13" xfId="3286"/>
    <cellStyle name="常规 2 14" xfId="3287"/>
    <cellStyle name="常规 2 15" xfId="3288"/>
    <cellStyle name="常规 2 15 10" xfId="3289"/>
    <cellStyle name="常规 2 15 10 3" xfId="3290"/>
    <cellStyle name="常规 2 15 10 4" xfId="3291"/>
    <cellStyle name="常规 2 15 10 4 2" xfId="54716"/>
    <cellStyle name="常规 2 15 10 4 2 2" xfId="54825"/>
    <cellStyle name="常规 2 15 10 4 2 2 4" xfId="54949"/>
    <cellStyle name="常规 2 15 2" xfId="3292"/>
    <cellStyle name="常规 2 15 3" xfId="54760"/>
    <cellStyle name="常规 2 15 4" xfId="54948"/>
    <cellStyle name="常规 2 16" xfId="3293"/>
    <cellStyle name="常规 2 16 2" xfId="55256"/>
    <cellStyle name="常规 2 16 3" xfId="55265"/>
    <cellStyle name="常规 2 17" xfId="3294"/>
    <cellStyle name="常规 2 17 2" xfId="3295"/>
    <cellStyle name="常规 2 17 3" xfId="54734"/>
    <cellStyle name="常规 2 18" xfId="54757"/>
    <cellStyle name="常规 2 19" xfId="55121"/>
    <cellStyle name="常规 2 2" xfId="3296"/>
    <cellStyle name="常规 2 2 2" xfId="3297"/>
    <cellStyle name="常规 2 2 2 2" xfId="3298"/>
    <cellStyle name="常规 2 2 3" xfId="3299"/>
    <cellStyle name="常规 2 2 3 2" xfId="3300"/>
    <cellStyle name="常规 2 2 4" xfId="3301"/>
    <cellStyle name="常规 2 2 4 2" xfId="3302"/>
    <cellStyle name="常规 2 2 4 2 2" xfId="3303"/>
    <cellStyle name="常规 2 2 4 2 2 2" xfId="3304"/>
    <cellStyle name="常规 2 2 4 2 2 2 2" xfId="3305"/>
    <cellStyle name="常规 2 2 4 2 2 2 2 2" xfId="3306"/>
    <cellStyle name="常规 2 2 4 2 2 2 3" xfId="3307"/>
    <cellStyle name="常规 2 2 4 2 2 2 3 2" xfId="3308"/>
    <cellStyle name="常规 2 2 4 2 2 2 3 3" xfId="54753"/>
    <cellStyle name="常规 2 2 4 2 2 2 3 4" xfId="55268"/>
    <cellStyle name="常规 2 2 4 2 2 3" xfId="3309"/>
    <cellStyle name="常规 2 2 4 2 3" xfId="3310"/>
    <cellStyle name="常规 2 2 4 3" xfId="3311"/>
    <cellStyle name="常规 2 2 5" xfId="3312"/>
    <cellStyle name="常规 2 2 5 2" xfId="3313"/>
    <cellStyle name="常规 2 2 6" xfId="3314"/>
    <cellStyle name="常规 2 2 6 2" xfId="3315"/>
    <cellStyle name="常规 2 2 7" xfId="3316"/>
    <cellStyle name="常规 2 2 8" xfId="55122"/>
    <cellStyle name="常规 2 2 9" xfId="55259"/>
    <cellStyle name="常规 2 20" xfId="55123"/>
    <cellStyle name="常规 2 20 2" xfId="55124"/>
    <cellStyle name="常规 2 20 3" xfId="55125"/>
    <cellStyle name="常规 2 20 4" xfId="55257"/>
    <cellStyle name="常规 2 3" xfId="3317"/>
    <cellStyle name="常规 2 3 2" xfId="3318"/>
    <cellStyle name="常规 2 4" xfId="3319"/>
    <cellStyle name="常规 2 4 2" xfId="3320"/>
    <cellStyle name="常规 2 5" xfId="3321"/>
    <cellStyle name="常规 2 5 2" xfId="3322"/>
    <cellStyle name="常规 2 6" xfId="3323"/>
    <cellStyle name="常规 2 6 2" xfId="3324"/>
    <cellStyle name="常规 2 6 2 2" xfId="3325"/>
    <cellStyle name="常规 2 6 2 2 2" xfId="3326"/>
    <cellStyle name="常规 2 6 2 2 2 2" xfId="3327"/>
    <cellStyle name="常规 2 6 2 2 2 2 2" xfId="3328"/>
    <cellStyle name="常规 2 6 2 2 2 3" xfId="3329"/>
    <cellStyle name="常规 2 6 2 2 3" xfId="3330"/>
    <cellStyle name="常规 2 6 2 3" xfId="3331"/>
    <cellStyle name="常规 2 6 3" xfId="3332"/>
    <cellStyle name="常规 2 7" xfId="3333"/>
    <cellStyle name="常规 2 7 2" xfId="3334"/>
    <cellStyle name="常规 2 8" xfId="3335"/>
    <cellStyle name="常规 2 8 2" xfId="3336"/>
    <cellStyle name="常规 2 8 2 2" xfId="3337"/>
    <cellStyle name="常规 2 8 2 3" xfId="3338"/>
    <cellStyle name="常规 2 8 3" xfId="3339"/>
    <cellStyle name="常规 2 8 4" xfId="54790"/>
    <cellStyle name="常规 2 9" xfId="3340"/>
    <cellStyle name="常规 2 9 10" xfId="3341"/>
    <cellStyle name="常规 2 9 10 2" xfId="3342"/>
    <cellStyle name="常规 2 9 10 2 2" xfId="3343"/>
    <cellStyle name="常规 2 9 10 2 2 2" xfId="3344"/>
    <cellStyle name="常规 2 9 10 2 3" xfId="3345"/>
    <cellStyle name="常规 2 9 10 3" xfId="3346"/>
    <cellStyle name="常规 2 9 10 3 2" xfId="3347"/>
    <cellStyle name="常规 2 9 10 4" xfId="3348"/>
    <cellStyle name="常规 2 9 11" xfId="3349"/>
    <cellStyle name="常规 2 9 11 2" xfId="3350"/>
    <cellStyle name="常规 2 9 11 2 2" xfId="3351"/>
    <cellStyle name="常规 2 9 11 3" xfId="3352"/>
    <cellStyle name="常规 2 9 12" xfId="3353"/>
    <cellStyle name="常规 2 9 12 2" xfId="3354"/>
    <cellStyle name="常规 2 9 13" xfId="3355"/>
    <cellStyle name="常规 2 9 2" xfId="3356"/>
    <cellStyle name="常规 2 9 2 10" xfId="3357"/>
    <cellStyle name="常规 2 9 2 10 2" xfId="3358"/>
    <cellStyle name="常规 2 9 2 10 2 2" xfId="3359"/>
    <cellStyle name="常规 2 9 2 10 3" xfId="3360"/>
    <cellStyle name="常规 2 9 2 11" xfId="3361"/>
    <cellStyle name="常规 2 9 2 11 2" xfId="3362"/>
    <cellStyle name="常规 2 9 2 12" xfId="3363"/>
    <cellStyle name="常规 2 9 2 2" xfId="3364"/>
    <cellStyle name="常规 2 9 2 2 10" xfId="3365"/>
    <cellStyle name="常规 2 9 2 2 10 2" xfId="3366"/>
    <cellStyle name="常规 2 9 2 2 11" xfId="3367"/>
    <cellStyle name="常规 2 9 2 2 2" xfId="3368"/>
    <cellStyle name="常规 2 9 2 2 2 2" xfId="3369"/>
    <cellStyle name="常规 2 9 2 2 2 2 2" xfId="3370"/>
    <cellStyle name="常规 2 9 2 2 2 2 2 2" xfId="3371"/>
    <cellStyle name="常规 2 9 2 2 2 2 2 2 2" xfId="3372"/>
    <cellStyle name="常规 2 9 2 2 2 2 2 2 2 2" xfId="3373"/>
    <cellStyle name="常规 2 9 2 2 2 2 2 2 2 2 2" xfId="3374"/>
    <cellStyle name="常规 2 9 2 2 2 2 2 2 2 2 2 2" xfId="3375"/>
    <cellStyle name="常规 2 9 2 2 2 2 2 2 2 2 3" xfId="3376"/>
    <cellStyle name="常规 2 9 2 2 2 2 2 2 2 3" xfId="3377"/>
    <cellStyle name="常规 2 9 2 2 2 2 2 2 2 3 2" xfId="3378"/>
    <cellStyle name="常规 2 9 2 2 2 2 2 2 2 4" xfId="3379"/>
    <cellStyle name="常规 2 9 2 2 2 2 2 2 3" xfId="3380"/>
    <cellStyle name="常规 2 9 2 2 2 2 2 2 3 2" xfId="3381"/>
    <cellStyle name="常规 2 9 2 2 2 2 2 2 3 2 2" xfId="3382"/>
    <cellStyle name="常规 2 9 2 2 2 2 2 2 3 3" xfId="3383"/>
    <cellStyle name="常规 2 9 2 2 2 2 2 2 4" xfId="3384"/>
    <cellStyle name="常规 2 9 2 2 2 2 2 2 4 2" xfId="3385"/>
    <cellStyle name="常规 2 9 2 2 2 2 2 2 5" xfId="3386"/>
    <cellStyle name="常规 2 9 2 2 2 2 2 3" xfId="3387"/>
    <cellStyle name="常规 2 9 2 2 2 2 2 3 2" xfId="3388"/>
    <cellStyle name="常规 2 9 2 2 2 2 2 3 2 2" xfId="3389"/>
    <cellStyle name="常规 2 9 2 2 2 2 2 3 2 2 2" xfId="3390"/>
    <cellStyle name="常规 2 9 2 2 2 2 2 3 2 2 2 2" xfId="3391"/>
    <cellStyle name="常规 2 9 2 2 2 2 2 3 2 2 3" xfId="3392"/>
    <cellStyle name="常规 2 9 2 2 2 2 2 3 2 3" xfId="3393"/>
    <cellStyle name="常规 2 9 2 2 2 2 2 3 2 3 2" xfId="3394"/>
    <cellStyle name="常规 2 9 2 2 2 2 2 3 2 4" xfId="3395"/>
    <cellStyle name="常规 2 9 2 2 2 2 2 3 3" xfId="3396"/>
    <cellStyle name="常规 2 9 2 2 2 2 2 3 3 2" xfId="3397"/>
    <cellStyle name="常规 2 9 2 2 2 2 2 3 3 2 2" xfId="3398"/>
    <cellStyle name="常规 2 9 2 2 2 2 2 3 3 3" xfId="3399"/>
    <cellStyle name="常规 2 9 2 2 2 2 2 3 4" xfId="3400"/>
    <cellStyle name="常规 2 9 2 2 2 2 2 3 4 2" xfId="3401"/>
    <cellStyle name="常规 2 9 2 2 2 2 2 3 5" xfId="3402"/>
    <cellStyle name="常规 2 9 2 2 2 2 2 4" xfId="3403"/>
    <cellStyle name="常规 2 9 2 2 2 2 2 4 2" xfId="3404"/>
    <cellStyle name="常规 2 9 2 2 2 2 2 4 2 2" xfId="3405"/>
    <cellStyle name="常规 2 9 2 2 2 2 2 4 2 2 2" xfId="3406"/>
    <cellStyle name="常规 2 9 2 2 2 2 2 4 2 3" xfId="3407"/>
    <cellStyle name="常规 2 9 2 2 2 2 2 4 3" xfId="3408"/>
    <cellStyle name="常规 2 9 2 2 2 2 2 4 3 2" xfId="3409"/>
    <cellStyle name="常规 2 9 2 2 2 2 2 4 4" xfId="3410"/>
    <cellStyle name="常规 2 9 2 2 2 2 2 5" xfId="3411"/>
    <cellStyle name="常规 2 9 2 2 2 2 2 5 2" xfId="3412"/>
    <cellStyle name="常规 2 9 2 2 2 2 2 5 2 2" xfId="3413"/>
    <cellStyle name="常规 2 9 2 2 2 2 2 5 3" xfId="3414"/>
    <cellStyle name="常规 2 9 2 2 2 2 2 6" xfId="3415"/>
    <cellStyle name="常规 2 9 2 2 2 2 2 6 2" xfId="3416"/>
    <cellStyle name="常规 2 9 2 2 2 2 2 7" xfId="3417"/>
    <cellStyle name="常规 2 9 2 2 2 2 3" xfId="3418"/>
    <cellStyle name="常规 2 9 2 2 2 2 3 2" xfId="3419"/>
    <cellStyle name="常规 2 9 2 2 2 2 3 2 2" xfId="3420"/>
    <cellStyle name="常规 2 9 2 2 2 2 3 2 2 2" xfId="3421"/>
    <cellStyle name="常规 2 9 2 2 2 2 3 2 2 2 2" xfId="3422"/>
    <cellStyle name="常规 2 9 2 2 2 2 3 2 2 3" xfId="3423"/>
    <cellStyle name="常规 2 9 2 2 2 2 3 2 3" xfId="3424"/>
    <cellStyle name="常规 2 9 2 2 2 2 3 2 3 2" xfId="3425"/>
    <cellStyle name="常规 2 9 2 2 2 2 3 2 4" xfId="3426"/>
    <cellStyle name="常规 2 9 2 2 2 2 3 3" xfId="3427"/>
    <cellStyle name="常规 2 9 2 2 2 2 3 3 2" xfId="3428"/>
    <cellStyle name="常规 2 9 2 2 2 2 3 3 2 2" xfId="3429"/>
    <cellStyle name="常规 2 9 2 2 2 2 3 3 3" xfId="3430"/>
    <cellStyle name="常规 2 9 2 2 2 2 3 4" xfId="3431"/>
    <cellStyle name="常规 2 9 2 2 2 2 3 4 2" xfId="3432"/>
    <cellStyle name="常规 2 9 2 2 2 2 3 5" xfId="3433"/>
    <cellStyle name="常规 2 9 2 2 2 2 4" xfId="3434"/>
    <cellStyle name="常规 2 9 2 2 2 2 4 2" xfId="3435"/>
    <cellStyle name="常规 2 9 2 2 2 2 4 2 2" xfId="3436"/>
    <cellStyle name="常规 2 9 2 2 2 2 4 2 2 2" xfId="3437"/>
    <cellStyle name="常规 2 9 2 2 2 2 4 2 2 2 2" xfId="3438"/>
    <cellStyle name="常规 2 9 2 2 2 2 4 2 2 3" xfId="3439"/>
    <cellStyle name="常规 2 9 2 2 2 2 4 2 3" xfId="3440"/>
    <cellStyle name="常规 2 9 2 2 2 2 4 2 3 2" xfId="3441"/>
    <cellStyle name="常规 2 9 2 2 2 2 4 2 4" xfId="3442"/>
    <cellStyle name="常规 2 9 2 2 2 2 4 3" xfId="3443"/>
    <cellStyle name="常规 2 9 2 2 2 2 4 3 2" xfId="3444"/>
    <cellStyle name="常规 2 9 2 2 2 2 4 3 2 2" xfId="3445"/>
    <cellStyle name="常规 2 9 2 2 2 2 4 3 3" xfId="3446"/>
    <cellStyle name="常规 2 9 2 2 2 2 4 4" xfId="3447"/>
    <cellStyle name="常规 2 9 2 2 2 2 4 4 2" xfId="3448"/>
    <cellStyle name="常规 2 9 2 2 2 2 4 5" xfId="3449"/>
    <cellStyle name="常规 2 9 2 2 2 2 5" xfId="3450"/>
    <cellStyle name="常规 2 9 2 2 2 2 5 2" xfId="3451"/>
    <cellStyle name="常规 2 9 2 2 2 2 5 2 2" xfId="3452"/>
    <cellStyle name="常规 2 9 2 2 2 2 5 2 2 2" xfId="3453"/>
    <cellStyle name="常规 2 9 2 2 2 2 5 2 3" xfId="3454"/>
    <cellStyle name="常规 2 9 2 2 2 2 5 3" xfId="3455"/>
    <cellStyle name="常规 2 9 2 2 2 2 5 3 2" xfId="3456"/>
    <cellStyle name="常规 2 9 2 2 2 2 5 4" xfId="3457"/>
    <cellStyle name="常规 2 9 2 2 2 2 6" xfId="3458"/>
    <cellStyle name="常规 2 9 2 2 2 2 6 2" xfId="3459"/>
    <cellStyle name="常规 2 9 2 2 2 2 6 2 2" xfId="3460"/>
    <cellStyle name="常规 2 9 2 2 2 2 6 3" xfId="3461"/>
    <cellStyle name="常规 2 9 2 2 2 2 7" xfId="3462"/>
    <cellStyle name="常规 2 9 2 2 2 2 7 2" xfId="3463"/>
    <cellStyle name="常规 2 9 2 2 2 2 8" xfId="3464"/>
    <cellStyle name="常规 2 9 2 2 2 3" xfId="3465"/>
    <cellStyle name="常规 2 9 2 2 2 3 2" xfId="3466"/>
    <cellStyle name="常规 2 9 2 2 2 3 2 2" xfId="3467"/>
    <cellStyle name="常规 2 9 2 2 2 3 2 2 2" xfId="3468"/>
    <cellStyle name="常规 2 9 2 2 2 3 2 2 2 2" xfId="3469"/>
    <cellStyle name="常规 2 9 2 2 2 3 2 2 2 2 2" xfId="3470"/>
    <cellStyle name="常规 2 9 2 2 2 3 2 2 2 3" xfId="3471"/>
    <cellStyle name="常规 2 9 2 2 2 3 2 2 3" xfId="3472"/>
    <cellStyle name="常规 2 9 2 2 2 3 2 2 3 2" xfId="3473"/>
    <cellStyle name="常规 2 9 2 2 2 3 2 2 4" xfId="3474"/>
    <cellStyle name="常规 2 9 2 2 2 3 2 3" xfId="3475"/>
    <cellStyle name="常规 2 9 2 2 2 3 2 3 2" xfId="3476"/>
    <cellStyle name="常规 2 9 2 2 2 3 2 3 2 2" xfId="3477"/>
    <cellStyle name="常规 2 9 2 2 2 3 2 3 3" xfId="3478"/>
    <cellStyle name="常规 2 9 2 2 2 3 2 4" xfId="3479"/>
    <cellStyle name="常规 2 9 2 2 2 3 2 4 2" xfId="3480"/>
    <cellStyle name="常规 2 9 2 2 2 3 2 5" xfId="3481"/>
    <cellStyle name="常规 2 9 2 2 2 3 3" xfId="3482"/>
    <cellStyle name="常规 2 9 2 2 2 3 3 2" xfId="3483"/>
    <cellStyle name="常规 2 9 2 2 2 3 3 2 2" xfId="3484"/>
    <cellStyle name="常规 2 9 2 2 2 3 3 2 2 2" xfId="3485"/>
    <cellStyle name="常规 2 9 2 2 2 3 3 2 2 2 2" xfId="3486"/>
    <cellStyle name="常规 2 9 2 2 2 3 3 2 2 3" xfId="3487"/>
    <cellStyle name="常规 2 9 2 2 2 3 3 2 3" xfId="3488"/>
    <cellStyle name="常规 2 9 2 2 2 3 3 2 3 2" xfId="3489"/>
    <cellStyle name="常规 2 9 2 2 2 3 3 2 4" xfId="3490"/>
    <cellStyle name="常规 2 9 2 2 2 3 3 3" xfId="3491"/>
    <cellStyle name="常规 2 9 2 2 2 3 3 3 2" xfId="3492"/>
    <cellStyle name="常规 2 9 2 2 2 3 3 3 2 2" xfId="3493"/>
    <cellStyle name="常规 2 9 2 2 2 3 3 3 3" xfId="3494"/>
    <cellStyle name="常规 2 9 2 2 2 3 3 4" xfId="3495"/>
    <cellStyle name="常规 2 9 2 2 2 3 3 4 2" xfId="3496"/>
    <cellStyle name="常规 2 9 2 2 2 3 3 5" xfId="3497"/>
    <cellStyle name="常规 2 9 2 2 2 3 4" xfId="3498"/>
    <cellStyle name="常规 2 9 2 2 2 3 4 2" xfId="3499"/>
    <cellStyle name="常规 2 9 2 2 2 3 4 2 2" xfId="3500"/>
    <cellStyle name="常规 2 9 2 2 2 3 4 2 2 2" xfId="3501"/>
    <cellStyle name="常规 2 9 2 2 2 3 4 2 3" xfId="3502"/>
    <cellStyle name="常规 2 9 2 2 2 3 4 3" xfId="3503"/>
    <cellStyle name="常规 2 9 2 2 2 3 4 3 2" xfId="3504"/>
    <cellStyle name="常规 2 9 2 2 2 3 4 4" xfId="3505"/>
    <cellStyle name="常规 2 9 2 2 2 3 5" xfId="3506"/>
    <cellStyle name="常规 2 9 2 2 2 3 5 2" xfId="3507"/>
    <cellStyle name="常规 2 9 2 2 2 3 5 2 2" xfId="3508"/>
    <cellStyle name="常规 2 9 2 2 2 3 5 3" xfId="3509"/>
    <cellStyle name="常规 2 9 2 2 2 3 6" xfId="3510"/>
    <cellStyle name="常规 2 9 2 2 2 3 6 2" xfId="3511"/>
    <cellStyle name="常规 2 9 2 2 2 3 7" xfId="3512"/>
    <cellStyle name="常规 2 9 2 2 2 4" xfId="3513"/>
    <cellStyle name="常规 2 9 2 2 2 4 2" xfId="3514"/>
    <cellStyle name="常规 2 9 2 2 2 4 2 2" xfId="3515"/>
    <cellStyle name="常规 2 9 2 2 2 4 2 2 2" xfId="3516"/>
    <cellStyle name="常规 2 9 2 2 2 4 2 2 2 2" xfId="3517"/>
    <cellStyle name="常规 2 9 2 2 2 4 2 2 3" xfId="3518"/>
    <cellStyle name="常规 2 9 2 2 2 4 2 3" xfId="3519"/>
    <cellStyle name="常规 2 9 2 2 2 4 2 3 2" xfId="3520"/>
    <cellStyle name="常规 2 9 2 2 2 4 2 4" xfId="3521"/>
    <cellStyle name="常规 2 9 2 2 2 4 3" xfId="3522"/>
    <cellStyle name="常规 2 9 2 2 2 4 3 2" xfId="3523"/>
    <cellStyle name="常规 2 9 2 2 2 4 3 2 2" xfId="3524"/>
    <cellStyle name="常规 2 9 2 2 2 4 3 3" xfId="3525"/>
    <cellStyle name="常规 2 9 2 2 2 4 4" xfId="3526"/>
    <cellStyle name="常规 2 9 2 2 2 4 4 2" xfId="3527"/>
    <cellStyle name="常规 2 9 2 2 2 4 5" xfId="3528"/>
    <cellStyle name="常规 2 9 2 2 2 5" xfId="3529"/>
    <cellStyle name="常规 2 9 2 2 2 5 2" xfId="3530"/>
    <cellStyle name="常规 2 9 2 2 2 5 2 2" xfId="3531"/>
    <cellStyle name="常规 2 9 2 2 2 5 2 2 2" xfId="3532"/>
    <cellStyle name="常规 2 9 2 2 2 5 2 2 2 2" xfId="3533"/>
    <cellStyle name="常规 2 9 2 2 2 5 2 2 3" xfId="3534"/>
    <cellStyle name="常规 2 9 2 2 2 5 2 3" xfId="3535"/>
    <cellStyle name="常规 2 9 2 2 2 5 2 3 2" xfId="3536"/>
    <cellStyle name="常规 2 9 2 2 2 5 2 4" xfId="3537"/>
    <cellStyle name="常规 2 9 2 2 2 5 3" xfId="3538"/>
    <cellStyle name="常规 2 9 2 2 2 5 3 2" xfId="3539"/>
    <cellStyle name="常规 2 9 2 2 2 5 3 2 2" xfId="3540"/>
    <cellStyle name="常规 2 9 2 2 2 5 3 3" xfId="3541"/>
    <cellStyle name="常规 2 9 2 2 2 5 4" xfId="3542"/>
    <cellStyle name="常规 2 9 2 2 2 5 4 2" xfId="3543"/>
    <cellStyle name="常规 2 9 2 2 2 5 5" xfId="3544"/>
    <cellStyle name="常规 2 9 2 2 2 6" xfId="3545"/>
    <cellStyle name="常规 2 9 2 2 2 6 2" xfId="3546"/>
    <cellStyle name="常规 2 9 2 2 2 6 2 2" xfId="3547"/>
    <cellStyle name="常规 2 9 2 2 2 6 2 2 2" xfId="3548"/>
    <cellStyle name="常规 2 9 2 2 2 6 2 3" xfId="3549"/>
    <cellStyle name="常规 2 9 2 2 2 6 3" xfId="3550"/>
    <cellStyle name="常规 2 9 2 2 2 6 3 2" xfId="3551"/>
    <cellStyle name="常规 2 9 2 2 2 6 4" xfId="3552"/>
    <cellStyle name="常规 2 9 2 2 2 7" xfId="3553"/>
    <cellStyle name="常规 2 9 2 2 2 7 2" xfId="3554"/>
    <cellStyle name="常规 2 9 2 2 2 7 2 2" xfId="3555"/>
    <cellStyle name="常规 2 9 2 2 2 7 3" xfId="3556"/>
    <cellStyle name="常规 2 9 2 2 2 8" xfId="3557"/>
    <cellStyle name="常规 2 9 2 2 2 8 2" xfId="3558"/>
    <cellStyle name="常规 2 9 2 2 2 9" xfId="3559"/>
    <cellStyle name="常规 2 9 2 2 3" xfId="3560"/>
    <cellStyle name="常规 2 9 2 2 3 2" xfId="3561"/>
    <cellStyle name="常规 2 9 2 2 3 2 2" xfId="3562"/>
    <cellStyle name="常规 2 9 2 2 3 2 2 2" xfId="3563"/>
    <cellStyle name="常规 2 9 2 2 3 2 2 2 2" xfId="3564"/>
    <cellStyle name="常规 2 9 2 2 3 2 2 2 2 2" xfId="3565"/>
    <cellStyle name="常规 2 9 2 2 3 2 2 2 2 2 2" xfId="3566"/>
    <cellStyle name="常规 2 9 2 2 3 2 2 2 2 2 2 2" xfId="3567"/>
    <cellStyle name="常规 2 9 2 2 3 2 2 2 2 2 3" xfId="3568"/>
    <cellStyle name="常规 2 9 2 2 3 2 2 2 2 3" xfId="3569"/>
    <cellStyle name="常规 2 9 2 2 3 2 2 2 2 3 2" xfId="3570"/>
    <cellStyle name="常规 2 9 2 2 3 2 2 2 2 4" xfId="3571"/>
    <cellStyle name="常规 2 9 2 2 3 2 2 2 3" xfId="3572"/>
    <cellStyle name="常规 2 9 2 2 3 2 2 2 3 2" xfId="3573"/>
    <cellStyle name="常规 2 9 2 2 3 2 2 2 3 2 2" xfId="3574"/>
    <cellStyle name="常规 2 9 2 2 3 2 2 2 3 3" xfId="3575"/>
    <cellStyle name="常规 2 9 2 2 3 2 2 2 4" xfId="3576"/>
    <cellStyle name="常规 2 9 2 2 3 2 2 2 4 2" xfId="3577"/>
    <cellStyle name="常规 2 9 2 2 3 2 2 2 5" xfId="3578"/>
    <cellStyle name="常规 2 9 2 2 3 2 2 3" xfId="3579"/>
    <cellStyle name="常规 2 9 2 2 3 2 2 3 2" xfId="3580"/>
    <cellStyle name="常规 2 9 2 2 3 2 2 3 2 2" xfId="3581"/>
    <cellStyle name="常规 2 9 2 2 3 2 2 3 2 2 2" xfId="3582"/>
    <cellStyle name="常规 2 9 2 2 3 2 2 3 2 2 2 2" xfId="3583"/>
    <cellStyle name="常规 2 9 2 2 3 2 2 3 2 2 3" xfId="3584"/>
    <cellStyle name="常规 2 9 2 2 3 2 2 3 2 3" xfId="3585"/>
    <cellStyle name="常规 2 9 2 2 3 2 2 3 2 3 2" xfId="3586"/>
    <cellStyle name="常规 2 9 2 2 3 2 2 3 2 4" xfId="3587"/>
    <cellStyle name="常规 2 9 2 2 3 2 2 3 3" xfId="3588"/>
    <cellStyle name="常规 2 9 2 2 3 2 2 3 3 2" xfId="3589"/>
    <cellStyle name="常规 2 9 2 2 3 2 2 3 3 2 2" xfId="3590"/>
    <cellStyle name="常规 2 9 2 2 3 2 2 3 3 3" xfId="3591"/>
    <cellStyle name="常规 2 9 2 2 3 2 2 3 4" xfId="3592"/>
    <cellStyle name="常规 2 9 2 2 3 2 2 3 4 2" xfId="3593"/>
    <cellStyle name="常规 2 9 2 2 3 2 2 3 5" xfId="3594"/>
    <cellStyle name="常规 2 9 2 2 3 2 2 4" xfId="3595"/>
    <cellStyle name="常规 2 9 2 2 3 2 2 4 2" xfId="3596"/>
    <cellStyle name="常规 2 9 2 2 3 2 2 4 2 2" xfId="3597"/>
    <cellStyle name="常规 2 9 2 2 3 2 2 4 2 2 2" xfId="3598"/>
    <cellStyle name="常规 2 9 2 2 3 2 2 4 2 3" xfId="3599"/>
    <cellStyle name="常规 2 9 2 2 3 2 2 4 3" xfId="3600"/>
    <cellStyle name="常规 2 9 2 2 3 2 2 4 3 2" xfId="3601"/>
    <cellStyle name="常规 2 9 2 2 3 2 2 4 4" xfId="3602"/>
    <cellStyle name="常规 2 9 2 2 3 2 2 5" xfId="3603"/>
    <cellStyle name="常规 2 9 2 2 3 2 2 5 2" xfId="3604"/>
    <cellStyle name="常规 2 9 2 2 3 2 2 5 2 2" xfId="3605"/>
    <cellStyle name="常规 2 9 2 2 3 2 2 5 3" xfId="3606"/>
    <cellStyle name="常规 2 9 2 2 3 2 2 6" xfId="3607"/>
    <cellStyle name="常规 2 9 2 2 3 2 2 6 2" xfId="3608"/>
    <cellStyle name="常规 2 9 2 2 3 2 2 7" xfId="3609"/>
    <cellStyle name="常规 2 9 2 2 3 2 3" xfId="3610"/>
    <cellStyle name="常规 2 9 2 2 3 2 3 2" xfId="3611"/>
    <cellStyle name="常规 2 9 2 2 3 2 3 2 2" xfId="3612"/>
    <cellStyle name="常规 2 9 2 2 3 2 3 2 2 2" xfId="3613"/>
    <cellStyle name="常规 2 9 2 2 3 2 3 2 2 2 2" xfId="3614"/>
    <cellStyle name="常规 2 9 2 2 3 2 3 2 2 3" xfId="3615"/>
    <cellStyle name="常规 2 9 2 2 3 2 3 2 3" xfId="3616"/>
    <cellStyle name="常规 2 9 2 2 3 2 3 2 3 2" xfId="3617"/>
    <cellStyle name="常规 2 9 2 2 3 2 3 2 4" xfId="3618"/>
    <cellStyle name="常规 2 9 2 2 3 2 3 3" xfId="3619"/>
    <cellStyle name="常规 2 9 2 2 3 2 3 3 2" xfId="3620"/>
    <cellStyle name="常规 2 9 2 2 3 2 3 3 2 2" xfId="3621"/>
    <cellStyle name="常规 2 9 2 2 3 2 3 3 3" xfId="3622"/>
    <cellStyle name="常规 2 9 2 2 3 2 3 4" xfId="3623"/>
    <cellStyle name="常规 2 9 2 2 3 2 3 4 2" xfId="3624"/>
    <cellStyle name="常规 2 9 2 2 3 2 3 5" xfId="3625"/>
    <cellStyle name="常规 2 9 2 2 3 2 4" xfId="3626"/>
    <cellStyle name="常规 2 9 2 2 3 2 4 2" xfId="3627"/>
    <cellStyle name="常规 2 9 2 2 3 2 4 2 2" xfId="3628"/>
    <cellStyle name="常规 2 9 2 2 3 2 4 2 2 2" xfId="3629"/>
    <cellStyle name="常规 2 9 2 2 3 2 4 2 2 2 2" xfId="3630"/>
    <cellStyle name="常规 2 9 2 2 3 2 4 2 2 3" xfId="3631"/>
    <cellStyle name="常规 2 9 2 2 3 2 4 2 3" xfId="3632"/>
    <cellStyle name="常规 2 9 2 2 3 2 4 2 3 2" xfId="3633"/>
    <cellStyle name="常规 2 9 2 2 3 2 4 2 4" xfId="3634"/>
    <cellStyle name="常规 2 9 2 2 3 2 4 3" xfId="3635"/>
    <cellStyle name="常规 2 9 2 2 3 2 4 3 2" xfId="3636"/>
    <cellStyle name="常规 2 9 2 2 3 2 4 3 2 2" xfId="3637"/>
    <cellStyle name="常规 2 9 2 2 3 2 4 3 3" xfId="3638"/>
    <cellStyle name="常规 2 9 2 2 3 2 4 4" xfId="3639"/>
    <cellStyle name="常规 2 9 2 2 3 2 4 4 2" xfId="3640"/>
    <cellStyle name="常规 2 9 2 2 3 2 4 5" xfId="3641"/>
    <cellStyle name="常规 2 9 2 2 3 2 5" xfId="3642"/>
    <cellStyle name="常规 2 9 2 2 3 2 5 2" xfId="3643"/>
    <cellStyle name="常规 2 9 2 2 3 2 5 2 2" xfId="3644"/>
    <cellStyle name="常规 2 9 2 2 3 2 5 2 2 2" xfId="3645"/>
    <cellStyle name="常规 2 9 2 2 3 2 5 2 3" xfId="3646"/>
    <cellStyle name="常规 2 9 2 2 3 2 5 3" xfId="3647"/>
    <cellStyle name="常规 2 9 2 2 3 2 5 3 2" xfId="3648"/>
    <cellStyle name="常规 2 9 2 2 3 2 5 4" xfId="3649"/>
    <cellStyle name="常规 2 9 2 2 3 2 6" xfId="3650"/>
    <cellStyle name="常规 2 9 2 2 3 2 6 2" xfId="3651"/>
    <cellStyle name="常规 2 9 2 2 3 2 6 2 2" xfId="3652"/>
    <cellStyle name="常规 2 9 2 2 3 2 6 3" xfId="3653"/>
    <cellStyle name="常规 2 9 2 2 3 2 7" xfId="3654"/>
    <cellStyle name="常规 2 9 2 2 3 2 7 2" xfId="3655"/>
    <cellStyle name="常规 2 9 2 2 3 2 8" xfId="3656"/>
    <cellStyle name="常规 2 9 2 2 3 3" xfId="3657"/>
    <cellStyle name="常规 2 9 2 2 3 3 2" xfId="3658"/>
    <cellStyle name="常规 2 9 2 2 3 3 2 2" xfId="3659"/>
    <cellStyle name="常规 2 9 2 2 3 3 2 2 2" xfId="3660"/>
    <cellStyle name="常规 2 9 2 2 3 3 2 2 2 2" xfId="3661"/>
    <cellStyle name="常规 2 9 2 2 3 3 2 2 2 2 2" xfId="3662"/>
    <cellStyle name="常规 2 9 2 2 3 3 2 2 2 3" xfId="3663"/>
    <cellStyle name="常规 2 9 2 2 3 3 2 2 3" xfId="3664"/>
    <cellStyle name="常规 2 9 2 2 3 3 2 2 3 2" xfId="3665"/>
    <cellStyle name="常规 2 9 2 2 3 3 2 2 4" xfId="3666"/>
    <cellStyle name="常规 2 9 2 2 3 3 2 3" xfId="3667"/>
    <cellStyle name="常规 2 9 2 2 3 3 2 3 2" xfId="3668"/>
    <cellStyle name="常规 2 9 2 2 3 3 2 3 2 2" xfId="3669"/>
    <cellStyle name="常规 2 9 2 2 3 3 2 3 3" xfId="3670"/>
    <cellStyle name="常规 2 9 2 2 3 3 2 4" xfId="3671"/>
    <cellStyle name="常规 2 9 2 2 3 3 2 4 2" xfId="3672"/>
    <cellStyle name="常规 2 9 2 2 3 3 2 5" xfId="3673"/>
    <cellStyle name="常规 2 9 2 2 3 3 3" xfId="3674"/>
    <cellStyle name="常规 2 9 2 2 3 3 3 2" xfId="3675"/>
    <cellStyle name="常规 2 9 2 2 3 3 3 2 2" xfId="3676"/>
    <cellStyle name="常规 2 9 2 2 3 3 3 2 2 2" xfId="3677"/>
    <cellStyle name="常规 2 9 2 2 3 3 3 2 2 2 2" xfId="3678"/>
    <cellStyle name="常规 2 9 2 2 3 3 3 2 2 3" xfId="3679"/>
    <cellStyle name="常规 2 9 2 2 3 3 3 2 3" xfId="3680"/>
    <cellStyle name="常规 2 9 2 2 3 3 3 2 3 2" xfId="3681"/>
    <cellStyle name="常规 2 9 2 2 3 3 3 2 4" xfId="3682"/>
    <cellStyle name="常规 2 9 2 2 3 3 3 3" xfId="3683"/>
    <cellStyle name="常规 2 9 2 2 3 3 3 3 2" xfId="3684"/>
    <cellStyle name="常规 2 9 2 2 3 3 3 3 2 2" xfId="3685"/>
    <cellStyle name="常规 2 9 2 2 3 3 3 3 3" xfId="3686"/>
    <cellStyle name="常规 2 9 2 2 3 3 3 4" xfId="3687"/>
    <cellStyle name="常规 2 9 2 2 3 3 3 4 2" xfId="3688"/>
    <cellStyle name="常规 2 9 2 2 3 3 3 5" xfId="3689"/>
    <cellStyle name="常规 2 9 2 2 3 3 4" xfId="3690"/>
    <cellStyle name="常规 2 9 2 2 3 3 4 2" xfId="3691"/>
    <cellStyle name="常规 2 9 2 2 3 3 4 2 2" xfId="3692"/>
    <cellStyle name="常规 2 9 2 2 3 3 4 2 2 2" xfId="3693"/>
    <cellStyle name="常规 2 9 2 2 3 3 4 2 3" xfId="3694"/>
    <cellStyle name="常规 2 9 2 2 3 3 4 3" xfId="3695"/>
    <cellStyle name="常规 2 9 2 2 3 3 4 3 2" xfId="3696"/>
    <cellStyle name="常规 2 9 2 2 3 3 4 4" xfId="3697"/>
    <cellStyle name="常规 2 9 2 2 3 3 5" xfId="3698"/>
    <cellStyle name="常规 2 9 2 2 3 3 5 2" xfId="3699"/>
    <cellStyle name="常规 2 9 2 2 3 3 5 2 2" xfId="3700"/>
    <cellStyle name="常规 2 9 2 2 3 3 5 3" xfId="3701"/>
    <cellStyle name="常规 2 9 2 2 3 3 6" xfId="3702"/>
    <cellStyle name="常规 2 9 2 2 3 3 6 2" xfId="3703"/>
    <cellStyle name="常规 2 9 2 2 3 3 7" xfId="3704"/>
    <cellStyle name="常规 2 9 2 2 3 4" xfId="3705"/>
    <cellStyle name="常规 2 9 2 2 3 4 2" xfId="3706"/>
    <cellStyle name="常规 2 9 2 2 3 4 2 2" xfId="3707"/>
    <cellStyle name="常规 2 9 2 2 3 4 2 2 2" xfId="3708"/>
    <cellStyle name="常规 2 9 2 2 3 4 2 2 2 2" xfId="3709"/>
    <cellStyle name="常规 2 9 2 2 3 4 2 2 3" xfId="3710"/>
    <cellStyle name="常规 2 9 2 2 3 4 2 3" xfId="3711"/>
    <cellStyle name="常规 2 9 2 2 3 4 2 3 2" xfId="3712"/>
    <cellStyle name="常规 2 9 2 2 3 4 2 4" xfId="3713"/>
    <cellStyle name="常规 2 9 2 2 3 4 3" xfId="3714"/>
    <cellStyle name="常规 2 9 2 2 3 4 3 2" xfId="3715"/>
    <cellStyle name="常规 2 9 2 2 3 4 3 2 2" xfId="3716"/>
    <cellStyle name="常规 2 9 2 2 3 4 3 3" xfId="3717"/>
    <cellStyle name="常规 2 9 2 2 3 4 4" xfId="3718"/>
    <cellStyle name="常规 2 9 2 2 3 4 4 2" xfId="3719"/>
    <cellStyle name="常规 2 9 2 2 3 4 5" xfId="3720"/>
    <cellStyle name="常规 2 9 2 2 3 5" xfId="3721"/>
    <cellStyle name="常规 2 9 2 2 3 5 2" xfId="3722"/>
    <cellStyle name="常规 2 9 2 2 3 5 2 2" xfId="3723"/>
    <cellStyle name="常规 2 9 2 2 3 5 2 2 2" xfId="3724"/>
    <cellStyle name="常规 2 9 2 2 3 5 2 2 2 2" xfId="3725"/>
    <cellStyle name="常规 2 9 2 2 3 5 2 2 3" xfId="3726"/>
    <cellStyle name="常规 2 9 2 2 3 5 2 3" xfId="3727"/>
    <cellStyle name="常规 2 9 2 2 3 5 2 3 2" xfId="3728"/>
    <cellStyle name="常规 2 9 2 2 3 5 2 4" xfId="3729"/>
    <cellStyle name="常规 2 9 2 2 3 5 3" xfId="3730"/>
    <cellStyle name="常规 2 9 2 2 3 5 3 2" xfId="3731"/>
    <cellStyle name="常规 2 9 2 2 3 5 3 2 2" xfId="3732"/>
    <cellStyle name="常规 2 9 2 2 3 5 3 3" xfId="3733"/>
    <cellStyle name="常规 2 9 2 2 3 5 4" xfId="3734"/>
    <cellStyle name="常规 2 9 2 2 3 5 4 2" xfId="3735"/>
    <cellStyle name="常规 2 9 2 2 3 5 5" xfId="3736"/>
    <cellStyle name="常规 2 9 2 2 3 6" xfId="3737"/>
    <cellStyle name="常规 2 9 2 2 3 6 2" xfId="3738"/>
    <cellStyle name="常规 2 9 2 2 3 6 2 2" xfId="3739"/>
    <cellStyle name="常规 2 9 2 2 3 6 2 2 2" xfId="3740"/>
    <cellStyle name="常规 2 9 2 2 3 6 2 3" xfId="3741"/>
    <cellStyle name="常规 2 9 2 2 3 6 3" xfId="3742"/>
    <cellStyle name="常规 2 9 2 2 3 6 3 2" xfId="3743"/>
    <cellStyle name="常规 2 9 2 2 3 6 4" xfId="3744"/>
    <cellStyle name="常规 2 9 2 2 3 7" xfId="3745"/>
    <cellStyle name="常规 2 9 2 2 3 7 2" xfId="3746"/>
    <cellStyle name="常规 2 9 2 2 3 7 2 2" xfId="3747"/>
    <cellStyle name="常规 2 9 2 2 3 7 3" xfId="3748"/>
    <cellStyle name="常规 2 9 2 2 3 8" xfId="3749"/>
    <cellStyle name="常规 2 9 2 2 3 8 2" xfId="3750"/>
    <cellStyle name="常规 2 9 2 2 3 9" xfId="3751"/>
    <cellStyle name="常规 2 9 2 2 4" xfId="3752"/>
    <cellStyle name="常规 2 9 2 2 4 2" xfId="3753"/>
    <cellStyle name="常规 2 9 2 2 4 2 2" xfId="3754"/>
    <cellStyle name="常规 2 9 2 2 4 2 2 2" xfId="3755"/>
    <cellStyle name="常规 2 9 2 2 4 2 2 2 2" xfId="3756"/>
    <cellStyle name="常规 2 9 2 2 4 2 2 2 2 2" xfId="3757"/>
    <cellStyle name="常规 2 9 2 2 4 2 2 2 2 2 2" xfId="3758"/>
    <cellStyle name="常规 2 9 2 2 4 2 2 2 2 3" xfId="3759"/>
    <cellStyle name="常规 2 9 2 2 4 2 2 2 3" xfId="3760"/>
    <cellStyle name="常规 2 9 2 2 4 2 2 2 3 2" xfId="3761"/>
    <cellStyle name="常规 2 9 2 2 4 2 2 2 4" xfId="3762"/>
    <cellStyle name="常规 2 9 2 2 4 2 2 3" xfId="3763"/>
    <cellStyle name="常规 2 9 2 2 4 2 2 3 2" xfId="3764"/>
    <cellStyle name="常规 2 9 2 2 4 2 2 3 2 2" xfId="3765"/>
    <cellStyle name="常规 2 9 2 2 4 2 2 3 3" xfId="3766"/>
    <cellStyle name="常规 2 9 2 2 4 2 2 4" xfId="3767"/>
    <cellStyle name="常规 2 9 2 2 4 2 2 4 2" xfId="3768"/>
    <cellStyle name="常规 2 9 2 2 4 2 2 5" xfId="3769"/>
    <cellStyle name="常规 2 9 2 2 4 2 3" xfId="3770"/>
    <cellStyle name="常规 2 9 2 2 4 2 3 2" xfId="3771"/>
    <cellStyle name="常规 2 9 2 2 4 2 3 2 2" xfId="3772"/>
    <cellStyle name="常规 2 9 2 2 4 2 3 2 2 2" xfId="3773"/>
    <cellStyle name="常规 2 9 2 2 4 2 3 2 2 2 2" xfId="3774"/>
    <cellStyle name="常规 2 9 2 2 4 2 3 2 2 3" xfId="3775"/>
    <cellStyle name="常规 2 9 2 2 4 2 3 2 3" xfId="3776"/>
    <cellStyle name="常规 2 9 2 2 4 2 3 2 3 2" xfId="3777"/>
    <cellStyle name="常规 2 9 2 2 4 2 3 2 4" xfId="3778"/>
    <cellStyle name="常规 2 9 2 2 4 2 3 3" xfId="3779"/>
    <cellStyle name="常规 2 9 2 2 4 2 3 3 2" xfId="3780"/>
    <cellStyle name="常规 2 9 2 2 4 2 3 3 2 2" xfId="3781"/>
    <cellStyle name="常规 2 9 2 2 4 2 3 3 3" xfId="3782"/>
    <cellStyle name="常规 2 9 2 2 4 2 3 4" xfId="3783"/>
    <cellStyle name="常规 2 9 2 2 4 2 3 4 2" xfId="3784"/>
    <cellStyle name="常规 2 9 2 2 4 2 3 5" xfId="3785"/>
    <cellStyle name="常规 2 9 2 2 4 2 4" xfId="3786"/>
    <cellStyle name="常规 2 9 2 2 4 2 4 2" xfId="3787"/>
    <cellStyle name="常规 2 9 2 2 4 2 4 2 2" xfId="3788"/>
    <cellStyle name="常规 2 9 2 2 4 2 4 2 2 2" xfId="3789"/>
    <cellStyle name="常规 2 9 2 2 4 2 4 2 3" xfId="3790"/>
    <cellStyle name="常规 2 9 2 2 4 2 4 3" xfId="3791"/>
    <cellStyle name="常规 2 9 2 2 4 2 4 3 2" xfId="3792"/>
    <cellStyle name="常规 2 9 2 2 4 2 4 4" xfId="3793"/>
    <cellStyle name="常规 2 9 2 2 4 2 5" xfId="3794"/>
    <cellStyle name="常规 2 9 2 2 4 2 5 2" xfId="3795"/>
    <cellStyle name="常规 2 9 2 2 4 2 5 2 2" xfId="3796"/>
    <cellStyle name="常规 2 9 2 2 4 2 5 3" xfId="3797"/>
    <cellStyle name="常规 2 9 2 2 4 2 6" xfId="3798"/>
    <cellStyle name="常规 2 9 2 2 4 2 6 2" xfId="3799"/>
    <cellStyle name="常规 2 9 2 2 4 2 7" xfId="3800"/>
    <cellStyle name="常规 2 9 2 2 4 3" xfId="3801"/>
    <cellStyle name="常规 2 9 2 2 4 3 2" xfId="3802"/>
    <cellStyle name="常规 2 9 2 2 4 3 2 2" xfId="3803"/>
    <cellStyle name="常规 2 9 2 2 4 3 2 2 2" xfId="3804"/>
    <cellStyle name="常规 2 9 2 2 4 3 2 2 2 2" xfId="3805"/>
    <cellStyle name="常规 2 9 2 2 4 3 2 2 3" xfId="3806"/>
    <cellStyle name="常规 2 9 2 2 4 3 2 3" xfId="3807"/>
    <cellStyle name="常规 2 9 2 2 4 3 2 3 2" xfId="3808"/>
    <cellStyle name="常规 2 9 2 2 4 3 2 4" xfId="3809"/>
    <cellStyle name="常规 2 9 2 2 4 3 3" xfId="3810"/>
    <cellStyle name="常规 2 9 2 2 4 3 3 2" xfId="3811"/>
    <cellStyle name="常规 2 9 2 2 4 3 3 2 2" xfId="3812"/>
    <cellStyle name="常规 2 9 2 2 4 3 3 3" xfId="3813"/>
    <cellStyle name="常规 2 9 2 2 4 3 4" xfId="3814"/>
    <cellStyle name="常规 2 9 2 2 4 3 4 2" xfId="3815"/>
    <cellStyle name="常规 2 9 2 2 4 3 5" xfId="3816"/>
    <cellStyle name="常规 2 9 2 2 4 4" xfId="3817"/>
    <cellStyle name="常规 2 9 2 2 4 4 2" xfId="3818"/>
    <cellStyle name="常规 2 9 2 2 4 4 2 2" xfId="3819"/>
    <cellStyle name="常规 2 9 2 2 4 4 2 2 2" xfId="3820"/>
    <cellStyle name="常规 2 9 2 2 4 4 2 2 2 2" xfId="3821"/>
    <cellStyle name="常规 2 9 2 2 4 4 2 2 3" xfId="3822"/>
    <cellStyle name="常规 2 9 2 2 4 4 2 3" xfId="3823"/>
    <cellStyle name="常规 2 9 2 2 4 4 2 3 2" xfId="3824"/>
    <cellStyle name="常规 2 9 2 2 4 4 2 4" xfId="3825"/>
    <cellStyle name="常规 2 9 2 2 4 4 3" xfId="3826"/>
    <cellStyle name="常规 2 9 2 2 4 4 3 2" xfId="3827"/>
    <cellStyle name="常规 2 9 2 2 4 4 3 2 2" xfId="3828"/>
    <cellStyle name="常规 2 9 2 2 4 4 3 3" xfId="3829"/>
    <cellStyle name="常规 2 9 2 2 4 4 4" xfId="3830"/>
    <cellStyle name="常规 2 9 2 2 4 4 4 2" xfId="3831"/>
    <cellStyle name="常规 2 9 2 2 4 4 5" xfId="3832"/>
    <cellStyle name="常规 2 9 2 2 4 5" xfId="3833"/>
    <cellStyle name="常规 2 9 2 2 4 5 2" xfId="3834"/>
    <cellStyle name="常规 2 9 2 2 4 5 2 2" xfId="3835"/>
    <cellStyle name="常规 2 9 2 2 4 5 2 2 2" xfId="3836"/>
    <cellStyle name="常规 2 9 2 2 4 5 2 3" xfId="3837"/>
    <cellStyle name="常规 2 9 2 2 4 5 3" xfId="3838"/>
    <cellStyle name="常规 2 9 2 2 4 5 3 2" xfId="3839"/>
    <cellStyle name="常规 2 9 2 2 4 5 4" xfId="3840"/>
    <cellStyle name="常规 2 9 2 2 4 6" xfId="3841"/>
    <cellStyle name="常规 2 9 2 2 4 6 2" xfId="3842"/>
    <cellStyle name="常规 2 9 2 2 4 6 2 2" xfId="3843"/>
    <cellStyle name="常规 2 9 2 2 4 6 3" xfId="3844"/>
    <cellStyle name="常规 2 9 2 2 4 7" xfId="3845"/>
    <cellStyle name="常规 2 9 2 2 4 7 2" xfId="3846"/>
    <cellStyle name="常规 2 9 2 2 4 8" xfId="3847"/>
    <cellStyle name="常规 2 9 2 2 5" xfId="3848"/>
    <cellStyle name="常规 2 9 2 2 5 2" xfId="3849"/>
    <cellStyle name="常规 2 9 2 2 5 2 2" xfId="3850"/>
    <cellStyle name="常规 2 9 2 2 5 2 2 2" xfId="3851"/>
    <cellStyle name="常规 2 9 2 2 5 2 2 2 2" xfId="3852"/>
    <cellStyle name="常规 2 9 2 2 5 2 2 2 2 2" xfId="3853"/>
    <cellStyle name="常规 2 9 2 2 5 2 2 2 3" xfId="3854"/>
    <cellStyle name="常规 2 9 2 2 5 2 2 3" xfId="3855"/>
    <cellStyle name="常规 2 9 2 2 5 2 2 3 2" xfId="3856"/>
    <cellStyle name="常规 2 9 2 2 5 2 2 4" xfId="3857"/>
    <cellStyle name="常规 2 9 2 2 5 2 3" xfId="3858"/>
    <cellStyle name="常规 2 9 2 2 5 2 3 2" xfId="3859"/>
    <cellStyle name="常规 2 9 2 2 5 2 3 2 2" xfId="3860"/>
    <cellStyle name="常规 2 9 2 2 5 2 3 3" xfId="3861"/>
    <cellStyle name="常规 2 9 2 2 5 2 4" xfId="3862"/>
    <cellStyle name="常规 2 9 2 2 5 2 4 2" xfId="3863"/>
    <cellStyle name="常规 2 9 2 2 5 2 5" xfId="3864"/>
    <cellStyle name="常规 2 9 2 2 5 3" xfId="3865"/>
    <cellStyle name="常规 2 9 2 2 5 3 2" xfId="3866"/>
    <cellStyle name="常规 2 9 2 2 5 3 2 2" xfId="3867"/>
    <cellStyle name="常规 2 9 2 2 5 3 2 2 2" xfId="3868"/>
    <cellStyle name="常规 2 9 2 2 5 3 2 2 2 2" xfId="3869"/>
    <cellStyle name="常规 2 9 2 2 5 3 2 2 3" xfId="3870"/>
    <cellStyle name="常规 2 9 2 2 5 3 2 3" xfId="3871"/>
    <cellStyle name="常规 2 9 2 2 5 3 2 3 2" xfId="3872"/>
    <cellStyle name="常规 2 9 2 2 5 3 2 4" xfId="3873"/>
    <cellStyle name="常规 2 9 2 2 5 3 3" xfId="3874"/>
    <cellStyle name="常规 2 9 2 2 5 3 3 2" xfId="3875"/>
    <cellStyle name="常规 2 9 2 2 5 3 3 2 2" xfId="3876"/>
    <cellStyle name="常规 2 9 2 2 5 3 3 3" xfId="3877"/>
    <cellStyle name="常规 2 9 2 2 5 3 4" xfId="3878"/>
    <cellStyle name="常规 2 9 2 2 5 3 4 2" xfId="3879"/>
    <cellStyle name="常规 2 9 2 2 5 3 5" xfId="3880"/>
    <cellStyle name="常规 2 9 2 2 5 4" xfId="3881"/>
    <cellStyle name="常规 2 9 2 2 5 4 2" xfId="3882"/>
    <cellStyle name="常规 2 9 2 2 5 4 2 2" xfId="3883"/>
    <cellStyle name="常规 2 9 2 2 5 4 2 2 2" xfId="3884"/>
    <cellStyle name="常规 2 9 2 2 5 4 2 3" xfId="3885"/>
    <cellStyle name="常规 2 9 2 2 5 4 3" xfId="3886"/>
    <cellStyle name="常规 2 9 2 2 5 4 3 2" xfId="3887"/>
    <cellStyle name="常规 2 9 2 2 5 4 4" xfId="3888"/>
    <cellStyle name="常规 2 9 2 2 5 5" xfId="3889"/>
    <cellStyle name="常规 2 9 2 2 5 5 2" xfId="3890"/>
    <cellStyle name="常规 2 9 2 2 5 5 2 2" xfId="3891"/>
    <cellStyle name="常规 2 9 2 2 5 5 3" xfId="3892"/>
    <cellStyle name="常规 2 9 2 2 5 6" xfId="3893"/>
    <cellStyle name="常规 2 9 2 2 5 6 2" xfId="3894"/>
    <cellStyle name="常规 2 9 2 2 5 7" xfId="3895"/>
    <cellStyle name="常规 2 9 2 2 6" xfId="3896"/>
    <cellStyle name="常规 2 9 2 2 6 2" xfId="3897"/>
    <cellStyle name="常规 2 9 2 2 6 2 2" xfId="3898"/>
    <cellStyle name="常规 2 9 2 2 6 2 2 2" xfId="3899"/>
    <cellStyle name="常规 2 9 2 2 6 2 2 2 2" xfId="3900"/>
    <cellStyle name="常规 2 9 2 2 6 2 2 3" xfId="3901"/>
    <cellStyle name="常规 2 9 2 2 6 2 3" xfId="3902"/>
    <cellStyle name="常规 2 9 2 2 6 2 3 2" xfId="3903"/>
    <cellStyle name="常规 2 9 2 2 6 2 4" xfId="3904"/>
    <cellStyle name="常规 2 9 2 2 6 3" xfId="3905"/>
    <cellStyle name="常规 2 9 2 2 6 3 2" xfId="3906"/>
    <cellStyle name="常规 2 9 2 2 6 3 2 2" xfId="3907"/>
    <cellStyle name="常规 2 9 2 2 6 3 3" xfId="3908"/>
    <cellStyle name="常规 2 9 2 2 6 4" xfId="3909"/>
    <cellStyle name="常规 2 9 2 2 6 4 2" xfId="3910"/>
    <cellStyle name="常规 2 9 2 2 6 5" xfId="3911"/>
    <cellStyle name="常规 2 9 2 2 7" xfId="3912"/>
    <cellStyle name="常规 2 9 2 2 7 2" xfId="3913"/>
    <cellStyle name="常规 2 9 2 2 7 2 2" xfId="3914"/>
    <cellStyle name="常规 2 9 2 2 7 2 2 2" xfId="3915"/>
    <cellStyle name="常规 2 9 2 2 7 2 2 2 2" xfId="3916"/>
    <cellStyle name="常规 2 9 2 2 7 2 2 3" xfId="3917"/>
    <cellStyle name="常规 2 9 2 2 7 2 3" xfId="3918"/>
    <cellStyle name="常规 2 9 2 2 7 2 3 2" xfId="3919"/>
    <cellStyle name="常规 2 9 2 2 7 2 4" xfId="3920"/>
    <cellStyle name="常规 2 9 2 2 7 3" xfId="3921"/>
    <cellStyle name="常规 2 9 2 2 7 3 2" xfId="3922"/>
    <cellStyle name="常规 2 9 2 2 7 3 2 2" xfId="3923"/>
    <cellStyle name="常规 2 9 2 2 7 3 3" xfId="3924"/>
    <cellStyle name="常规 2 9 2 2 7 4" xfId="3925"/>
    <cellStyle name="常规 2 9 2 2 7 4 2" xfId="3926"/>
    <cellStyle name="常规 2 9 2 2 7 5" xfId="3927"/>
    <cellStyle name="常规 2 9 2 2 8" xfId="3928"/>
    <cellStyle name="常规 2 9 2 2 8 2" xfId="3929"/>
    <cellStyle name="常规 2 9 2 2 8 2 2" xfId="3930"/>
    <cellStyle name="常规 2 9 2 2 8 2 2 2" xfId="3931"/>
    <cellStyle name="常规 2 9 2 2 8 2 3" xfId="3932"/>
    <cellStyle name="常规 2 9 2 2 8 3" xfId="3933"/>
    <cellStyle name="常规 2 9 2 2 8 3 2" xfId="3934"/>
    <cellStyle name="常规 2 9 2 2 8 4" xfId="3935"/>
    <cellStyle name="常规 2 9 2 2 9" xfId="3936"/>
    <cellStyle name="常规 2 9 2 2 9 2" xfId="3937"/>
    <cellStyle name="常规 2 9 2 2 9 2 2" xfId="3938"/>
    <cellStyle name="常规 2 9 2 2 9 3" xfId="3939"/>
    <cellStyle name="常规 2 9 2 3" xfId="3940"/>
    <cellStyle name="常规 2 9 2 3 2" xfId="3941"/>
    <cellStyle name="常规 2 9 2 3 2 2" xfId="3942"/>
    <cellStyle name="常规 2 9 2 3 2 2 2" xfId="3943"/>
    <cellStyle name="常规 2 9 2 3 2 2 2 2" xfId="3944"/>
    <cellStyle name="常规 2 9 2 3 2 2 2 2 2" xfId="3945"/>
    <cellStyle name="常规 2 9 2 3 2 2 2 2 2 2" xfId="3946"/>
    <cellStyle name="常规 2 9 2 3 2 2 2 2 2 2 2" xfId="3947"/>
    <cellStyle name="常规 2 9 2 3 2 2 2 2 2 3" xfId="3948"/>
    <cellStyle name="常规 2 9 2 3 2 2 2 2 3" xfId="3949"/>
    <cellStyle name="常规 2 9 2 3 2 2 2 2 3 2" xfId="3950"/>
    <cellStyle name="常规 2 9 2 3 2 2 2 2 4" xfId="3951"/>
    <cellStyle name="常规 2 9 2 3 2 2 2 3" xfId="3952"/>
    <cellStyle name="常规 2 9 2 3 2 2 2 3 2" xfId="3953"/>
    <cellStyle name="常规 2 9 2 3 2 2 2 3 2 2" xfId="3954"/>
    <cellStyle name="常规 2 9 2 3 2 2 2 3 3" xfId="3955"/>
    <cellStyle name="常规 2 9 2 3 2 2 2 4" xfId="3956"/>
    <cellStyle name="常规 2 9 2 3 2 2 2 4 2" xfId="3957"/>
    <cellStyle name="常规 2 9 2 3 2 2 2 5" xfId="3958"/>
    <cellStyle name="常规 2 9 2 3 2 2 3" xfId="3959"/>
    <cellStyle name="常规 2 9 2 3 2 2 3 2" xfId="3960"/>
    <cellStyle name="常规 2 9 2 3 2 2 3 2 2" xfId="3961"/>
    <cellStyle name="常规 2 9 2 3 2 2 3 2 2 2" xfId="3962"/>
    <cellStyle name="常规 2 9 2 3 2 2 3 2 2 2 2" xfId="3963"/>
    <cellStyle name="常规 2 9 2 3 2 2 3 2 2 3" xfId="3964"/>
    <cellStyle name="常规 2 9 2 3 2 2 3 2 3" xfId="3965"/>
    <cellStyle name="常规 2 9 2 3 2 2 3 2 3 2" xfId="3966"/>
    <cellStyle name="常规 2 9 2 3 2 2 3 2 4" xfId="3967"/>
    <cellStyle name="常规 2 9 2 3 2 2 3 3" xfId="3968"/>
    <cellStyle name="常规 2 9 2 3 2 2 3 3 2" xfId="3969"/>
    <cellStyle name="常规 2 9 2 3 2 2 3 3 2 2" xfId="3970"/>
    <cellStyle name="常规 2 9 2 3 2 2 3 3 3" xfId="3971"/>
    <cellStyle name="常规 2 9 2 3 2 2 3 4" xfId="3972"/>
    <cellStyle name="常规 2 9 2 3 2 2 3 4 2" xfId="3973"/>
    <cellStyle name="常规 2 9 2 3 2 2 3 5" xfId="3974"/>
    <cellStyle name="常规 2 9 2 3 2 2 4" xfId="3975"/>
    <cellStyle name="常规 2 9 2 3 2 2 4 2" xfId="3976"/>
    <cellStyle name="常规 2 9 2 3 2 2 4 2 2" xfId="3977"/>
    <cellStyle name="常规 2 9 2 3 2 2 4 2 2 2" xfId="3978"/>
    <cellStyle name="常规 2 9 2 3 2 2 4 2 3" xfId="3979"/>
    <cellStyle name="常规 2 9 2 3 2 2 4 3" xfId="3980"/>
    <cellStyle name="常规 2 9 2 3 2 2 4 3 2" xfId="3981"/>
    <cellStyle name="常规 2 9 2 3 2 2 4 4" xfId="3982"/>
    <cellStyle name="常规 2 9 2 3 2 2 5" xfId="3983"/>
    <cellStyle name="常规 2 9 2 3 2 2 5 2" xfId="3984"/>
    <cellStyle name="常规 2 9 2 3 2 2 5 2 2" xfId="3985"/>
    <cellStyle name="常规 2 9 2 3 2 2 5 3" xfId="3986"/>
    <cellStyle name="常规 2 9 2 3 2 2 6" xfId="3987"/>
    <cellStyle name="常规 2 9 2 3 2 2 6 2" xfId="3988"/>
    <cellStyle name="常规 2 9 2 3 2 2 7" xfId="3989"/>
    <cellStyle name="常规 2 9 2 3 2 3" xfId="3990"/>
    <cellStyle name="常规 2 9 2 3 2 3 2" xfId="3991"/>
    <cellStyle name="常规 2 9 2 3 2 3 2 2" xfId="3992"/>
    <cellStyle name="常规 2 9 2 3 2 3 2 2 2" xfId="3993"/>
    <cellStyle name="常规 2 9 2 3 2 3 2 2 2 2" xfId="3994"/>
    <cellStyle name="常规 2 9 2 3 2 3 2 2 3" xfId="3995"/>
    <cellStyle name="常规 2 9 2 3 2 3 2 3" xfId="3996"/>
    <cellStyle name="常规 2 9 2 3 2 3 2 3 2" xfId="3997"/>
    <cellStyle name="常规 2 9 2 3 2 3 2 4" xfId="3998"/>
    <cellStyle name="常规 2 9 2 3 2 3 3" xfId="3999"/>
    <cellStyle name="常规 2 9 2 3 2 3 3 2" xfId="4000"/>
    <cellStyle name="常规 2 9 2 3 2 3 3 2 2" xfId="4001"/>
    <cellStyle name="常规 2 9 2 3 2 3 3 3" xfId="4002"/>
    <cellStyle name="常规 2 9 2 3 2 3 4" xfId="4003"/>
    <cellStyle name="常规 2 9 2 3 2 3 4 2" xfId="4004"/>
    <cellStyle name="常规 2 9 2 3 2 3 5" xfId="4005"/>
    <cellStyle name="常规 2 9 2 3 2 4" xfId="4006"/>
    <cellStyle name="常规 2 9 2 3 2 4 2" xfId="4007"/>
    <cellStyle name="常规 2 9 2 3 2 4 2 2" xfId="4008"/>
    <cellStyle name="常规 2 9 2 3 2 4 2 2 2" xfId="4009"/>
    <cellStyle name="常规 2 9 2 3 2 4 2 2 2 2" xfId="4010"/>
    <cellStyle name="常规 2 9 2 3 2 4 2 2 3" xfId="4011"/>
    <cellStyle name="常规 2 9 2 3 2 4 2 3" xfId="4012"/>
    <cellStyle name="常规 2 9 2 3 2 4 2 3 2" xfId="4013"/>
    <cellStyle name="常规 2 9 2 3 2 4 2 4" xfId="4014"/>
    <cellStyle name="常规 2 9 2 3 2 4 3" xfId="4015"/>
    <cellStyle name="常规 2 9 2 3 2 4 3 2" xfId="4016"/>
    <cellStyle name="常规 2 9 2 3 2 4 3 2 2" xfId="4017"/>
    <cellStyle name="常规 2 9 2 3 2 4 3 3" xfId="4018"/>
    <cellStyle name="常规 2 9 2 3 2 4 4" xfId="4019"/>
    <cellStyle name="常规 2 9 2 3 2 4 4 2" xfId="4020"/>
    <cellStyle name="常规 2 9 2 3 2 4 5" xfId="4021"/>
    <cellStyle name="常规 2 9 2 3 2 5" xfId="4022"/>
    <cellStyle name="常规 2 9 2 3 2 5 2" xfId="4023"/>
    <cellStyle name="常规 2 9 2 3 2 5 2 2" xfId="4024"/>
    <cellStyle name="常规 2 9 2 3 2 5 2 2 2" xfId="4025"/>
    <cellStyle name="常规 2 9 2 3 2 5 2 3" xfId="4026"/>
    <cellStyle name="常规 2 9 2 3 2 5 3" xfId="4027"/>
    <cellStyle name="常规 2 9 2 3 2 5 3 2" xfId="4028"/>
    <cellStyle name="常规 2 9 2 3 2 5 4" xfId="4029"/>
    <cellStyle name="常规 2 9 2 3 2 6" xfId="4030"/>
    <cellStyle name="常规 2 9 2 3 2 6 2" xfId="4031"/>
    <cellStyle name="常规 2 9 2 3 2 6 2 2" xfId="4032"/>
    <cellStyle name="常规 2 9 2 3 2 6 3" xfId="4033"/>
    <cellStyle name="常规 2 9 2 3 2 7" xfId="4034"/>
    <cellStyle name="常规 2 9 2 3 2 7 2" xfId="4035"/>
    <cellStyle name="常规 2 9 2 3 2 8" xfId="4036"/>
    <cellStyle name="常规 2 9 2 3 3" xfId="4037"/>
    <cellStyle name="常规 2 9 2 3 3 2" xfId="4038"/>
    <cellStyle name="常规 2 9 2 3 3 2 2" xfId="4039"/>
    <cellStyle name="常规 2 9 2 3 3 2 2 2" xfId="4040"/>
    <cellStyle name="常规 2 9 2 3 3 2 2 2 2" xfId="4041"/>
    <cellStyle name="常规 2 9 2 3 3 2 2 2 2 2" xfId="4042"/>
    <cellStyle name="常规 2 9 2 3 3 2 2 2 3" xfId="4043"/>
    <cellStyle name="常规 2 9 2 3 3 2 2 3" xfId="4044"/>
    <cellStyle name="常规 2 9 2 3 3 2 2 3 2" xfId="4045"/>
    <cellStyle name="常规 2 9 2 3 3 2 2 4" xfId="4046"/>
    <cellStyle name="常规 2 9 2 3 3 2 3" xfId="4047"/>
    <cellStyle name="常规 2 9 2 3 3 2 3 2" xfId="4048"/>
    <cellStyle name="常规 2 9 2 3 3 2 3 2 2" xfId="4049"/>
    <cellStyle name="常规 2 9 2 3 3 2 3 3" xfId="4050"/>
    <cellStyle name="常规 2 9 2 3 3 2 4" xfId="4051"/>
    <cellStyle name="常规 2 9 2 3 3 2 4 2" xfId="4052"/>
    <cellStyle name="常规 2 9 2 3 3 2 5" xfId="4053"/>
    <cellStyle name="常规 2 9 2 3 3 3" xfId="4054"/>
    <cellStyle name="常规 2 9 2 3 3 3 2" xfId="4055"/>
    <cellStyle name="常规 2 9 2 3 3 3 2 2" xfId="4056"/>
    <cellStyle name="常规 2 9 2 3 3 3 2 2 2" xfId="4057"/>
    <cellStyle name="常规 2 9 2 3 3 3 2 2 2 2" xfId="4058"/>
    <cellStyle name="常规 2 9 2 3 3 3 2 2 3" xfId="4059"/>
    <cellStyle name="常规 2 9 2 3 3 3 2 3" xfId="4060"/>
    <cellStyle name="常规 2 9 2 3 3 3 2 3 2" xfId="4061"/>
    <cellStyle name="常规 2 9 2 3 3 3 2 4" xfId="4062"/>
    <cellStyle name="常规 2 9 2 3 3 3 3" xfId="4063"/>
    <cellStyle name="常规 2 9 2 3 3 3 3 2" xfId="4064"/>
    <cellStyle name="常规 2 9 2 3 3 3 3 2 2" xfId="4065"/>
    <cellStyle name="常规 2 9 2 3 3 3 3 3" xfId="4066"/>
    <cellStyle name="常规 2 9 2 3 3 3 4" xfId="4067"/>
    <cellStyle name="常规 2 9 2 3 3 3 4 2" xfId="4068"/>
    <cellStyle name="常规 2 9 2 3 3 3 5" xfId="4069"/>
    <cellStyle name="常规 2 9 2 3 3 4" xfId="4070"/>
    <cellStyle name="常规 2 9 2 3 3 4 2" xfId="4071"/>
    <cellStyle name="常规 2 9 2 3 3 4 2 2" xfId="4072"/>
    <cellStyle name="常规 2 9 2 3 3 4 2 2 2" xfId="4073"/>
    <cellStyle name="常规 2 9 2 3 3 4 2 3" xfId="4074"/>
    <cellStyle name="常规 2 9 2 3 3 4 3" xfId="4075"/>
    <cellStyle name="常规 2 9 2 3 3 4 3 2" xfId="4076"/>
    <cellStyle name="常规 2 9 2 3 3 4 4" xfId="4077"/>
    <cellStyle name="常规 2 9 2 3 3 5" xfId="4078"/>
    <cellStyle name="常规 2 9 2 3 3 5 2" xfId="4079"/>
    <cellStyle name="常规 2 9 2 3 3 5 2 2" xfId="4080"/>
    <cellStyle name="常规 2 9 2 3 3 5 3" xfId="4081"/>
    <cellStyle name="常规 2 9 2 3 3 6" xfId="4082"/>
    <cellStyle name="常规 2 9 2 3 3 6 2" xfId="4083"/>
    <cellStyle name="常规 2 9 2 3 3 7" xfId="4084"/>
    <cellStyle name="常规 2 9 2 3 4" xfId="4085"/>
    <cellStyle name="常规 2 9 2 3 4 2" xfId="4086"/>
    <cellStyle name="常规 2 9 2 3 4 2 2" xfId="4087"/>
    <cellStyle name="常规 2 9 2 3 4 2 2 2" xfId="4088"/>
    <cellStyle name="常规 2 9 2 3 4 2 2 2 2" xfId="4089"/>
    <cellStyle name="常规 2 9 2 3 4 2 2 3" xfId="4090"/>
    <cellStyle name="常规 2 9 2 3 4 2 3" xfId="4091"/>
    <cellStyle name="常规 2 9 2 3 4 2 3 2" xfId="4092"/>
    <cellStyle name="常规 2 9 2 3 4 2 4" xfId="4093"/>
    <cellStyle name="常规 2 9 2 3 4 3" xfId="4094"/>
    <cellStyle name="常规 2 9 2 3 4 3 2" xfId="4095"/>
    <cellStyle name="常规 2 9 2 3 4 3 2 2" xfId="4096"/>
    <cellStyle name="常规 2 9 2 3 4 3 3" xfId="4097"/>
    <cellStyle name="常规 2 9 2 3 4 4" xfId="4098"/>
    <cellStyle name="常规 2 9 2 3 4 4 2" xfId="4099"/>
    <cellStyle name="常规 2 9 2 3 4 5" xfId="4100"/>
    <cellStyle name="常规 2 9 2 3 5" xfId="4101"/>
    <cellStyle name="常规 2 9 2 3 5 2" xfId="4102"/>
    <cellStyle name="常规 2 9 2 3 5 2 2" xfId="4103"/>
    <cellStyle name="常规 2 9 2 3 5 2 2 2" xfId="4104"/>
    <cellStyle name="常规 2 9 2 3 5 2 2 2 2" xfId="4105"/>
    <cellStyle name="常规 2 9 2 3 5 2 2 3" xfId="4106"/>
    <cellStyle name="常规 2 9 2 3 5 2 3" xfId="4107"/>
    <cellStyle name="常规 2 9 2 3 5 2 3 2" xfId="4108"/>
    <cellStyle name="常规 2 9 2 3 5 2 4" xfId="4109"/>
    <cellStyle name="常规 2 9 2 3 5 3" xfId="4110"/>
    <cellStyle name="常规 2 9 2 3 5 3 2" xfId="4111"/>
    <cellStyle name="常规 2 9 2 3 5 3 2 2" xfId="4112"/>
    <cellStyle name="常规 2 9 2 3 5 3 3" xfId="4113"/>
    <cellStyle name="常规 2 9 2 3 5 4" xfId="4114"/>
    <cellStyle name="常规 2 9 2 3 5 4 2" xfId="4115"/>
    <cellStyle name="常规 2 9 2 3 5 5" xfId="4116"/>
    <cellStyle name="常规 2 9 2 3 6" xfId="4117"/>
    <cellStyle name="常规 2 9 2 3 6 2" xfId="4118"/>
    <cellStyle name="常规 2 9 2 3 6 2 2" xfId="4119"/>
    <cellStyle name="常规 2 9 2 3 6 2 2 2" xfId="4120"/>
    <cellStyle name="常规 2 9 2 3 6 2 3" xfId="4121"/>
    <cellStyle name="常规 2 9 2 3 6 3" xfId="4122"/>
    <cellStyle name="常规 2 9 2 3 6 3 2" xfId="4123"/>
    <cellStyle name="常规 2 9 2 3 6 4" xfId="4124"/>
    <cellStyle name="常规 2 9 2 3 7" xfId="4125"/>
    <cellStyle name="常规 2 9 2 3 7 2" xfId="4126"/>
    <cellStyle name="常规 2 9 2 3 7 2 2" xfId="4127"/>
    <cellStyle name="常规 2 9 2 3 7 3" xfId="4128"/>
    <cellStyle name="常规 2 9 2 3 8" xfId="4129"/>
    <cellStyle name="常规 2 9 2 3 8 2" xfId="4130"/>
    <cellStyle name="常规 2 9 2 3 9" xfId="4131"/>
    <cellStyle name="常规 2 9 2 4" xfId="4132"/>
    <cellStyle name="常规 2 9 2 4 2" xfId="4133"/>
    <cellStyle name="常规 2 9 2 4 2 2" xfId="4134"/>
    <cellStyle name="常规 2 9 2 4 2 2 2" xfId="4135"/>
    <cellStyle name="常规 2 9 2 4 2 2 2 2" xfId="4136"/>
    <cellStyle name="常规 2 9 2 4 2 2 2 2 2" xfId="4137"/>
    <cellStyle name="常规 2 9 2 4 2 2 2 2 2 2" xfId="4138"/>
    <cellStyle name="常规 2 9 2 4 2 2 2 2 2 2 2" xfId="4139"/>
    <cellStyle name="常规 2 9 2 4 2 2 2 2 2 3" xfId="4140"/>
    <cellStyle name="常规 2 9 2 4 2 2 2 2 3" xfId="4141"/>
    <cellStyle name="常规 2 9 2 4 2 2 2 2 3 2" xfId="4142"/>
    <cellStyle name="常规 2 9 2 4 2 2 2 2 4" xfId="4143"/>
    <cellStyle name="常规 2 9 2 4 2 2 2 3" xfId="4144"/>
    <cellStyle name="常规 2 9 2 4 2 2 2 3 2" xfId="4145"/>
    <cellStyle name="常规 2 9 2 4 2 2 2 3 2 2" xfId="4146"/>
    <cellStyle name="常规 2 9 2 4 2 2 2 3 3" xfId="4147"/>
    <cellStyle name="常规 2 9 2 4 2 2 2 4" xfId="4148"/>
    <cellStyle name="常规 2 9 2 4 2 2 2 4 2" xfId="4149"/>
    <cellStyle name="常规 2 9 2 4 2 2 2 5" xfId="4150"/>
    <cellStyle name="常规 2 9 2 4 2 2 3" xfId="4151"/>
    <cellStyle name="常规 2 9 2 4 2 2 3 2" xfId="4152"/>
    <cellStyle name="常规 2 9 2 4 2 2 3 2 2" xfId="4153"/>
    <cellStyle name="常规 2 9 2 4 2 2 3 2 2 2" xfId="4154"/>
    <cellStyle name="常规 2 9 2 4 2 2 3 2 2 2 2" xfId="4155"/>
    <cellStyle name="常规 2 9 2 4 2 2 3 2 2 3" xfId="4156"/>
    <cellStyle name="常规 2 9 2 4 2 2 3 2 3" xfId="4157"/>
    <cellStyle name="常规 2 9 2 4 2 2 3 2 3 2" xfId="4158"/>
    <cellStyle name="常规 2 9 2 4 2 2 3 2 4" xfId="4159"/>
    <cellStyle name="常规 2 9 2 4 2 2 3 3" xfId="4160"/>
    <cellStyle name="常规 2 9 2 4 2 2 3 3 2" xfId="4161"/>
    <cellStyle name="常规 2 9 2 4 2 2 3 3 2 2" xfId="4162"/>
    <cellStyle name="常规 2 9 2 4 2 2 3 3 3" xfId="4163"/>
    <cellStyle name="常规 2 9 2 4 2 2 3 4" xfId="4164"/>
    <cellStyle name="常规 2 9 2 4 2 2 3 4 2" xfId="4165"/>
    <cellStyle name="常规 2 9 2 4 2 2 3 5" xfId="4166"/>
    <cellStyle name="常规 2 9 2 4 2 2 4" xfId="4167"/>
    <cellStyle name="常规 2 9 2 4 2 2 4 2" xfId="4168"/>
    <cellStyle name="常规 2 9 2 4 2 2 4 2 2" xfId="4169"/>
    <cellStyle name="常规 2 9 2 4 2 2 4 2 2 2" xfId="4170"/>
    <cellStyle name="常规 2 9 2 4 2 2 4 2 3" xfId="4171"/>
    <cellStyle name="常规 2 9 2 4 2 2 4 3" xfId="4172"/>
    <cellStyle name="常规 2 9 2 4 2 2 4 3 2" xfId="4173"/>
    <cellStyle name="常规 2 9 2 4 2 2 4 4" xfId="4174"/>
    <cellStyle name="常规 2 9 2 4 2 2 5" xfId="4175"/>
    <cellStyle name="常规 2 9 2 4 2 2 5 2" xfId="4176"/>
    <cellStyle name="常规 2 9 2 4 2 2 5 2 2" xfId="4177"/>
    <cellStyle name="常规 2 9 2 4 2 2 5 3" xfId="4178"/>
    <cellStyle name="常规 2 9 2 4 2 2 6" xfId="4179"/>
    <cellStyle name="常规 2 9 2 4 2 2 6 2" xfId="4180"/>
    <cellStyle name="常规 2 9 2 4 2 2 7" xfId="4181"/>
    <cellStyle name="常规 2 9 2 4 2 3" xfId="4182"/>
    <cellStyle name="常规 2 9 2 4 2 3 2" xfId="4183"/>
    <cellStyle name="常规 2 9 2 4 2 3 2 2" xfId="4184"/>
    <cellStyle name="常规 2 9 2 4 2 3 2 2 2" xfId="4185"/>
    <cellStyle name="常规 2 9 2 4 2 3 2 2 2 2" xfId="4186"/>
    <cellStyle name="常规 2 9 2 4 2 3 2 2 3" xfId="4187"/>
    <cellStyle name="常规 2 9 2 4 2 3 2 3" xfId="4188"/>
    <cellStyle name="常规 2 9 2 4 2 3 2 3 2" xfId="4189"/>
    <cellStyle name="常规 2 9 2 4 2 3 2 4" xfId="4190"/>
    <cellStyle name="常规 2 9 2 4 2 3 3" xfId="4191"/>
    <cellStyle name="常规 2 9 2 4 2 3 3 2" xfId="4192"/>
    <cellStyle name="常规 2 9 2 4 2 3 3 2 2" xfId="4193"/>
    <cellStyle name="常规 2 9 2 4 2 3 3 3" xfId="4194"/>
    <cellStyle name="常规 2 9 2 4 2 3 4" xfId="4195"/>
    <cellStyle name="常规 2 9 2 4 2 3 4 2" xfId="4196"/>
    <cellStyle name="常规 2 9 2 4 2 3 5" xfId="4197"/>
    <cellStyle name="常规 2 9 2 4 2 4" xfId="4198"/>
    <cellStyle name="常规 2 9 2 4 2 4 2" xfId="4199"/>
    <cellStyle name="常规 2 9 2 4 2 4 2 2" xfId="4200"/>
    <cellStyle name="常规 2 9 2 4 2 4 2 2 2" xfId="4201"/>
    <cellStyle name="常规 2 9 2 4 2 4 2 2 2 2" xfId="4202"/>
    <cellStyle name="常规 2 9 2 4 2 4 2 2 3" xfId="4203"/>
    <cellStyle name="常规 2 9 2 4 2 4 2 3" xfId="4204"/>
    <cellStyle name="常规 2 9 2 4 2 4 2 3 2" xfId="4205"/>
    <cellStyle name="常规 2 9 2 4 2 4 2 4" xfId="4206"/>
    <cellStyle name="常规 2 9 2 4 2 4 3" xfId="4207"/>
    <cellStyle name="常规 2 9 2 4 2 4 3 2" xfId="4208"/>
    <cellStyle name="常规 2 9 2 4 2 4 3 2 2" xfId="4209"/>
    <cellStyle name="常规 2 9 2 4 2 4 3 3" xfId="4210"/>
    <cellStyle name="常规 2 9 2 4 2 4 4" xfId="4211"/>
    <cellStyle name="常规 2 9 2 4 2 4 4 2" xfId="4212"/>
    <cellStyle name="常规 2 9 2 4 2 4 5" xfId="4213"/>
    <cellStyle name="常规 2 9 2 4 2 5" xfId="4214"/>
    <cellStyle name="常规 2 9 2 4 2 5 2" xfId="4215"/>
    <cellStyle name="常规 2 9 2 4 2 5 2 2" xfId="4216"/>
    <cellStyle name="常规 2 9 2 4 2 5 2 2 2" xfId="4217"/>
    <cellStyle name="常规 2 9 2 4 2 5 2 3" xfId="4218"/>
    <cellStyle name="常规 2 9 2 4 2 5 3" xfId="4219"/>
    <cellStyle name="常规 2 9 2 4 2 5 3 2" xfId="4220"/>
    <cellStyle name="常规 2 9 2 4 2 5 4" xfId="4221"/>
    <cellStyle name="常规 2 9 2 4 2 6" xfId="4222"/>
    <cellStyle name="常规 2 9 2 4 2 6 2" xfId="4223"/>
    <cellStyle name="常规 2 9 2 4 2 6 2 2" xfId="4224"/>
    <cellStyle name="常规 2 9 2 4 2 6 3" xfId="4225"/>
    <cellStyle name="常规 2 9 2 4 2 7" xfId="4226"/>
    <cellStyle name="常规 2 9 2 4 2 7 2" xfId="4227"/>
    <cellStyle name="常规 2 9 2 4 2 8" xfId="4228"/>
    <cellStyle name="常规 2 9 2 4 3" xfId="4229"/>
    <cellStyle name="常规 2 9 2 4 3 2" xfId="4230"/>
    <cellStyle name="常规 2 9 2 4 3 2 2" xfId="4231"/>
    <cellStyle name="常规 2 9 2 4 3 2 2 2" xfId="4232"/>
    <cellStyle name="常规 2 9 2 4 3 2 2 2 2" xfId="4233"/>
    <cellStyle name="常规 2 9 2 4 3 2 2 2 2 2" xfId="4234"/>
    <cellStyle name="常规 2 9 2 4 3 2 2 2 3" xfId="4235"/>
    <cellStyle name="常规 2 9 2 4 3 2 2 3" xfId="4236"/>
    <cellStyle name="常规 2 9 2 4 3 2 2 3 2" xfId="4237"/>
    <cellStyle name="常规 2 9 2 4 3 2 2 4" xfId="4238"/>
    <cellStyle name="常规 2 9 2 4 3 2 3" xfId="4239"/>
    <cellStyle name="常规 2 9 2 4 3 2 3 2" xfId="4240"/>
    <cellStyle name="常规 2 9 2 4 3 2 3 2 2" xfId="4241"/>
    <cellStyle name="常规 2 9 2 4 3 2 3 3" xfId="4242"/>
    <cellStyle name="常规 2 9 2 4 3 2 4" xfId="4243"/>
    <cellStyle name="常规 2 9 2 4 3 2 4 2" xfId="4244"/>
    <cellStyle name="常规 2 9 2 4 3 2 5" xfId="4245"/>
    <cellStyle name="常规 2 9 2 4 3 3" xfId="4246"/>
    <cellStyle name="常规 2 9 2 4 3 3 2" xfId="4247"/>
    <cellStyle name="常规 2 9 2 4 3 3 2 2" xfId="4248"/>
    <cellStyle name="常规 2 9 2 4 3 3 2 2 2" xfId="4249"/>
    <cellStyle name="常规 2 9 2 4 3 3 2 2 2 2" xfId="4250"/>
    <cellStyle name="常规 2 9 2 4 3 3 2 2 3" xfId="4251"/>
    <cellStyle name="常规 2 9 2 4 3 3 2 3" xfId="4252"/>
    <cellStyle name="常规 2 9 2 4 3 3 2 3 2" xfId="4253"/>
    <cellStyle name="常规 2 9 2 4 3 3 2 4" xfId="4254"/>
    <cellStyle name="常规 2 9 2 4 3 3 3" xfId="4255"/>
    <cellStyle name="常规 2 9 2 4 3 3 3 2" xfId="4256"/>
    <cellStyle name="常规 2 9 2 4 3 3 3 2 2" xfId="4257"/>
    <cellStyle name="常规 2 9 2 4 3 3 3 3" xfId="4258"/>
    <cellStyle name="常规 2 9 2 4 3 3 4" xfId="4259"/>
    <cellStyle name="常规 2 9 2 4 3 3 4 2" xfId="4260"/>
    <cellStyle name="常规 2 9 2 4 3 3 5" xfId="4261"/>
    <cellStyle name="常规 2 9 2 4 3 4" xfId="4262"/>
    <cellStyle name="常规 2 9 2 4 3 4 2" xfId="4263"/>
    <cellStyle name="常规 2 9 2 4 3 4 2 2" xfId="4264"/>
    <cellStyle name="常规 2 9 2 4 3 4 2 2 2" xfId="4265"/>
    <cellStyle name="常规 2 9 2 4 3 4 2 3" xfId="4266"/>
    <cellStyle name="常规 2 9 2 4 3 4 3" xfId="4267"/>
    <cellStyle name="常规 2 9 2 4 3 4 3 2" xfId="4268"/>
    <cellStyle name="常规 2 9 2 4 3 4 4" xfId="4269"/>
    <cellStyle name="常规 2 9 2 4 3 5" xfId="4270"/>
    <cellStyle name="常规 2 9 2 4 3 5 2" xfId="4271"/>
    <cellStyle name="常规 2 9 2 4 3 5 2 2" xfId="4272"/>
    <cellStyle name="常规 2 9 2 4 3 5 3" xfId="4273"/>
    <cellStyle name="常规 2 9 2 4 3 6" xfId="4274"/>
    <cellStyle name="常规 2 9 2 4 3 6 2" xfId="4275"/>
    <cellStyle name="常规 2 9 2 4 3 7" xfId="4276"/>
    <cellStyle name="常规 2 9 2 4 4" xfId="4277"/>
    <cellStyle name="常规 2 9 2 4 4 2" xfId="4278"/>
    <cellStyle name="常规 2 9 2 4 4 2 2" xfId="4279"/>
    <cellStyle name="常规 2 9 2 4 4 2 2 2" xfId="4280"/>
    <cellStyle name="常规 2 9 2 4 4 2 2 2 2" xfId="4281"/>
    <cellStyle name="常规 2 9 2 4 4 2 2 3" xfId="4282"/>
    <cellStyle name="常规 2 9 2 4 4 2 3" xfId="4283"/>
    <cellStyle name="常规 2 9 2 4 4 2 3 2" xfId="4284"/>
    <cellStyle name="常规 2 9 2 4 4 2 4" xfId="4285"/>
    <cellStyle name="常规 2 9 2 4 4 3" xfId="4286"/>
    <cellStyle name="常规 2 9 2 4 4 3 2" xfId="4287"/>
    <cellStyle name="常规 2 9 2 4 4 3 2 2" xfId="4288"/>
    <cellStyle name="常规 2 9 2 4 4 3 3" xfId="4289"/>
    <cellStyle name="常规 2 9 2 4 4 4" xfId="4290"/>
    <cellStyle name="常规 2 9 2 4 4 4 2" xfId="4291"/>
    <cellStyle name="常规 2 9 2 4 4 5" xfId="4292"/>
    <cellStyle name="常规 2 9 2 4 5" xfId="4293"/>
    <cellStyle name="常规 2 9 2 4 5 2" xfId="4294"/>
    <cellStyle name="常规 2 9 2 4 5 2 2" xfId="4295"/>
    <cellStyle name="常规 2 9 2 4 5 2 2 2" xfId="4296"/>
    <cellStyle name="常规 2 9 2 4 5 2 2 2 2" xfId="4297"/>
    <cellStyle name="常规 2 9 2 4 5 2 2 3" xfId="4298"/>
    <cellStyle name="常规 2 9 2 4 5 2 3" xfId="4299"/>
    <cellStyle name="常规 2 9 2 4 5 2 3 2" xfId="4300"/>
    <cellStyle name="常规 2 9 2 4 5 2 4" xfId="4301"/>
    <cellStyle name="常规 2 9 2 4 5 3" xfId="4302"/>
    <cellStyle name="常规 2 9 2 4 5 3 2" xfId="4303"/>
    <cellStyle name="常规 2 9 2 4 5 3 2 2" xfId="4304"/>
    <cellStyle name="常规 2 9 2 4 5 3 3" xfId="4305"/>
    <cellStyle name="常规 2 9 2 4 5 4" xfId="4306"/>
    <cellStyle name="常规 2 9 2 4 5 4 2" xfId="4307"/>
    <cellStyle name="常规 2 9 2 4 5 5" xfId="4308"/>
    <cellStyle name="常规 2 9 2 4 6" xfId="4309"/>
    <cellStyle name="常规 2 9 2 4 6 2" xfId="4310"/>
    <cellStyle name="常规 2 9 2 4 6 2 2" xfId="4311"/>
    <cellStyle name="常规 2 9 2 4 6 2 2 2" xfId="4312"/>
    <cellStyle name="常规 2 9 2 4 6 2 3" xfId="4313"/>
    <cellStyle name="常规 2 9 2 4 6 3" xfId="4314"/>
    <cellStyle name="常规 2 9 2 4 6 3 2" xfId="4315"/>
    <cellStyle name="常规 2 9 2 4 6 4" xfId="4316"/>
    <cellStyle name="常规 2 9 2 4 7" xfId="4317"/>
    <cellStyle name="常规 2 9 2 4 7 2" xfId="4318"/>
    <cellStyle name="常规 2 9 2 4 7 2 2" xfId="4319"/>
    <cellStyle name="常规 2 9 2 4 7 3" xfId="4320"/>
    <cellStyle name="常规 2 9 2 4 8" xfId="4321"/>
    <cellStyle name="常规 2 9 2 4 8 2" xfId="4322"/>
    <cellStyle name="常规 2 9 2 4 9" xfId="4323"/>
    <cellStyle name="常规 2 9 2 5" xfId="4324"/>
    <cellStyle name="常规 2 9 2 5 2" xfId="4325"/>
    <cellStyle name="常规 2 9 2 5 2 2" xfId="4326"/>
    <cellStyle name="常规 2 9 2 5 2 2 2" xfId="4327"/>
    <cellStyle name="常规 2 9 2 5 2 2 2 2" xfId="4328"/>
    <cellStyle name="常规 2 9 2 5 2 2 2 2 2" xfId="4329"/>
    <cellStyle name="常规 2 9 2 5 2 2 2 2 2 2" xfId="4330"/>
    <cellStyle name="常规 2 9 2 5 2 2 2 2 3" xfId="4331"/>
    <cellStyle name="常规 2 9 2 5 2 2 2 3" xfId="4332"/>
    <cellStyle name="常规 2 9 2 5 2 2 2 3 2" xfId="4333"/>
    <cellStyle name="常规 2 9 2 5 2 2 2 4" xfId="4334"/>
    <cellStyle name="常规 2 9 2 5 2 2 3" xfId="4335"/>
    <cellStyle name="常规 2 9 2 5 2 2 3 2" xfId="4336"/>
    <cellStyle name="常规 2 9 2 5 2 2 3 2 2" xfId="4337"/>
    <cellStyle name="常规 2 9 2 5 2 2 3 3" xfId="4338"/>
    <cellStyle name="常规 2 9 2 5 2 2 4" xfId="4339"/>
    <cellStyle name="常规 2 9 2 5 2 2 4 2" xfId="4340"/>
    <cellStyle name="常规 2 9 2 5 2 2 5" xfId="4341"/>
    <cellStyle name="常规 2 9 2 5 2 3" xfId="4342"/>
    <cellStyle name="常规 2 9 2 5 2 3 2" xfId="4343"/>
    <cellStyle name="常规 2 9 2 5 2 3 2 2" xfId="4344"/>
    <cellStyle name="常规 2 9 2 5 2 3 2 2 2" xfId="4345"/>
    <cellStyle name="常规 2 9 2 5 2 3 2 2 2 2" xfId="4346"/>
    <cellStyle name="常规 2 9 2 5 2 3 2 2 3" xfId="4347"/>
    <cellStyle name="常规 2 9 2 5 2 3 2 3" xfId="4348"/>
    <cellStyle name="常规 2 9 2 5 2 3 2 3 2" xfId="4349"/>
    <cellStyle name="常规 2 9 2 5 2 3 2 4" xfId="4350"/>
    <cellStyle name="常规 2 9 2 5 2 3 3" xfId="4351"/>
    <cellStyle name="常规 2 9 2 5 2 3 3 2" xfId="4352"/>
    <cellStyle name="常规 2 9 2 5 2 3 3 2 2" xfId="4353"/>
    <cellStyle name="常规 2 9 2 5 2 3 3 3" xfId="4354"/>
    <cellStyle name="常规 2 9 2 5 2 3 4" xfId="4355"/>
    <cellStyle name="常规 2 9 2 5 2 3 4 2" xfId="4356"/>
    <cellStyle name="常规 2 9 2 5 2 3 5" xfId="4357"/>
    <cellStyle name="常规 2 9 2 5 2 4" xfId="4358"/>
    <cellStyle name="常规 2 9 2 5 2 4 2" xfId="4359"/>
    <cellStyle name="常规 2 9 2 5 2 4 2 2" xfId="4360"/>
    <cellStyle name="常规 2 9 2 5 2 4 2 2 2" xfId="4361"/>
    <cellStyle name="常规 2 9 2 5 2 4 2 3" xfId="4362"/>
    <cellStyle name="常规 2 9 2 5 2 4 3" xfId="4363"/>
    <cellStyle name="常规 2 9 2 5 2 4 3 2" xfId="4364"/>
    <cellStyle name="常规 2 9 2 5 2 4 4" xfId="4365"/>
    <cellStyle name="常规 2 9 2 5 2 5" xfId="4366"/>
    <cellStyle name="常规 2 9 2 5 2 5 2" xfId="4367"/>
    <cellStyle name="常规 2 9 2 5 2 5 2 2" xfId="4368"/>
    <cellStyle name="常规 2 9 2 5 2 5 3" xfId="4369"/>
    <cellStyle name="常规 2 9 2 5 2 6" xfId="4370"/>
    <cellStyle name="常规 2 9 2 5 2 6 2" xfId="4371"/>
    <cellStyle name="常规 2 9 2 5 2 7" xfId="4372"/>
    <cellStyle name="常规 2 9 2 5 3" xfId="4373"/>
    <cellStyle name="常规 2 9 2 5 3 2" xfId="4374"/>
    <cellStyle name="常规 2 9 2 5 3 2 2" xfId="4375"/>
    <cellStyle name="常规 2 9 2 5 3 2 2 2" xfId="4376"/>
    <cellStyle name="常规 2 9 2 5 3 2 2 2 2" xfId="4377"/>
    <cellStyle name="常规 2 9 2 5 3 2 2 3" xfId="4378"/>
    <cellStyle name="常规 2 9 2 5 3 2 3" xfId="4379"/>
    <cellStyle name="常规 2 9 2 5 3 2 3 2" xfId="4380"/>
    <cellStyle name="常规 2 9 2 5 3 2 4" xfId="4381"/>
    <cellStyle name="常规 2 9 2 5 3 3" xfId="4382"/>
    <cellStyle name="常规 2 9 2 5 3 3 2" xfId="4383"/>
    <cellStyle name="常规 2 9 2 5 3 3 2 2" xfId="4384"/>
    <cellStyle name="常规 2 9 2 5 3 3 3" xfId="4385"/>
    <cellStyle name="常规 2 9 2 5 3 4" xfId="4386"/>
    <cellStyle name="常规 2 9 2 5 3 4 2" xfId="4387"/>
    <cellStyle name="常规 2 9 2 5 3 5" xfId="4388"/>
    <cellStyle name="常规 2 9 2 5 4" xfId="4389"/>
    <cellStyle name="常规 2 9 2 5 4 2" xfId="4390"/>
    <cellStyle name="常规 2 9 2 5 4 2 2" xfId="4391"/>
    <cellStyle name="常规 2 9 2 5 4 2 2 2" xfId="4392"/>
    <cellStyle name="常规 2 9 2 5 4 2 2 2 2" xfId="4393"/>
    <cellStyle name="常规 2 9 2 5 4 2 2 3" xfId="4394"/>
    <cellStyle name="常规 2 9 2 5 4 2 3" xfId="4395"/>
    <cellStyle name="常规 2 9 2 5 4 2 3 2" xfId="4396"/>
    <cellStyle name="常规 2 9 2 5 4 2 4" xfId="4397"/>
    <cellStyle name="常规 2 9 2 5 4 3" xfId="4398"/>
    <cellStyle name="常规 2 9 2 5 4 3 2" xfId="4399"/>
    <cellStyle name="常规 2 9 2 5 4 3 2 2" xfId="4400"/>
    <cellStyle name="常规 2 9 2 5 4 3 3" xfId="4401"/>
    <cellStyle name="常规 2 9 2 5 4 4" xfId="4402"/>
    <cellStyle name="常规 2 9 2 5 4 4 2" xfId="4403"/>
    <cellStyle name="常规 2 9 2 5 4 5" xfId="4404"/>
    <cellStyle name="常规 2 9 2 5 5" xfId="4405"/>
    <cellStyle name="常规 2 9 2 5 5 2" xfId="4406"/>
    <cellStyle name="常规 2 9 2 5 5 2 2" xfId="4407"/>
    <cellStyle name="常规 2 9 2 5 5 2 2 2" xfId="4408"/>
    <cellStyle name="常规 2 9 2 5 5 2 3" xfId="4409"/>
    <cellStyle name="常规 2 9 2 5 5 3" xfId="4410"/>
    <cellStyle name="常规 2 9 2 5 5 3 2" xfId="4411"/>
    <cellStyle name="常规 2 9 2 5 5 4" xfId="4412"/>
    <cellStyle name="常规 2 9 2 5 6" xfId="4413"/>
    <cellStyle name="常规 2 9 2 5 6 2" xfId="4414"/>
    <cellStyle name="常规 2 9 2 5 6 2 2" xfId="4415"/>
    <cellStyle name="常规 2 9 2 5 6 3" xfId="4416"/>
    <cellStyle name="常规 2 9 2 5 7" xfId="4417"/>
    <cellStyle name="常规 2 9 2 5 7 2" xfId="4418"/>
    <cellStyle name="常规 2 9 2 5 8" xfId="4419"/>
    <cellStyle name="常规 2 9 2 6" xfId="4420"/>
    <cellStyle name="常规 2 9 2 6 2" xfId="4421"/>
    <cellStyle name="常规 2 9 2 6 2 2" xfId="4422"/>
    <cellStyle name="常规 2 9 2 6 2 2 2" xfId="4423"/>
    <cellStyle name="常规 2 9 2 6 2 2 2 2" xfId="4424"/>
    <cellStyle name="常规 2 9 2 6 2 2 2 2 2" xfId="4425"/>
    <cellStyle name="常规 2 9 2 6 2 2 2 3" xfId="4426"/>
    <cellStyle name="常规 2 9 2 6 2 2 3" xfId="4427"/>
    <cellStyle name="常规 2 9 2 6 2 2 3 2" xfId="4428"/>
    <cellStyle name="常规 2 9 2 6 2 2 4" xfId="4429"/>
    <cellStyle name="常规 2 9 2 6 2 3" xfId="4430"/>
    <cellStyle name="常规 2 9 2 6 2 3 2" xfId="4431"/>
    <cellStyle name="常规 2 9 2 6 2 3 2 2" xfId="4432"/>
    <cellStyle name="常规 2 9 2 6 2 3 3" xfId="4433"/>
    <cellStyle name="常规 2 9 2 6 2 4" xfId="4434"/>
    <cellStyle name="常规 2 9 2 6 2 4 2" xfId="4435"/>
    <cellStyle name="常规 2 9 2 6 2 5" xfId="4436"/>
    <cellStyle name="常规 2 9 2 6 3" xfId="4437"/>
    <cellStyle name="常规 2 9 2 6 3 2" xfId="4438"/>
    <cellStyle name="常规 2 9 2 6 3 2 2" xfId="4439"/>
    <cellStyle name="常规 2 9 2 6 3 2 2 2" xfId="4440"/>
    <cellStyle name="常规 2 9 2 6 3 2 2 2 2" xfId="4441"/>
    <cellStyle name="常规 2 9 2 6 3 2 2 3" xfId="4442"/>
    <cellStyle name="常规 2 9 2 6 3 2 3" xfId="4443"/>
    <cellStyle name="常规 2 9 2 6 3 2 3 2" xfId="4444"/>
    <cellStyle name="常规 2 9 2 6 3 2 4" xfId="4445"/>
    <cellStyle name="常规 2 9 2 6 3 3" xfId="4446"/>
    <cellStyle name="常规 2 9 2 6 3 3 2" xfId="4447"/>
    <cellStyle name="常规 2 9 2 6 3 3 2 2" xfId="4448"/>
    <cellStyle name="常规 2 9 2 6 3 3 3" xfId="4449"/>
    <cellStyle name="常规 2 9 2 6 3 4" xfId="4450"/>
    <cellStyle name="常规 2 9 2 6 3 4 2" xfId="4451"/>
    <cellStyle name="常规 2 9 2 6 3 5" xfId="4452"/>
    <cellStyle name="常规 2 9 2 6 4" xfId="4453"/>
    <cellStyle name="常规 2 9 2 6 4 2" xfId="4454"/>
    <cellStyle name="常规 2 9 2 6 4 2 2" xfId="4455"/>
    <cellStyle name="常规 2 9 2 6 4 2 2 2" xfId="4456"/>
    <cellStyle name="常规 2 9 2 6 4 2 3" xfId="4457"/>
    <cellStyle name="常规 2 9 2 6 4 3" xfId="4458"/>
    <cellStyle name="常规 2 9 2 6 4 3 2" xfId="4459"/>
    <cellStyle name="常规 2 9 2 6 4 4" xfId="4460"/>
    <cellStyle name="常规 2 9 2 6 5" xfId="4461"/>
    <cellStyle name="常规 2 9 2 6 5 2" xfId="4462"/>
    <cellStyle name="常规 2 9 2 6 5 2 2" xfId="4463"/>
    <cellStyle name="常规 2 9 2 6 5 3" xfId="4464"/>
    <cellStyle name="常规 2 9 2 6 6" xfId="4465"/>
    <cellStyle name="常规 2 9 2 6 6 2" xfId="4466"/>
    <cellStyle name="常规 2 9 2 6 7" xfId="4467"/>
    <cellStyle name="常规 2 9 2 7" xfId="4468"/>
    <cellStyle name="常规 2 9 2 7 2" xfId="4469"/>
    <cellStyle name="常规 2 9 2 7 2 2" xfId="4470"/>
    <cellStyle name="常规 2 9 2 7 2 2 2" xfId="4471"/>
    <cellStyle name="常规 2 9 2 7 2 2 2 2" xfId="4472"/>
    <cellStyle name="常规 2 9 2 7 2 2 3" xfId="4473"/>
    <cellStyle name="常规 2 9 2 7 2 3" xfId="4474"/>
    <cellStyle name="常规 2 9 2 7 2 3 2" xfId="4475"/>
    <cellStyle name="常规 2 9 2 7 2 4" xfId="4476"/>
    <cellStyle name="常规 2 9 2 7 3" xfId="4477"/>
    <cellStyle name="常规 2 9 2 7 3 2" xfId="4478"/>
    <cellStyle name="常规 2 9 2 7 3 2 2" xfId="4479"/>
    <cellStyle name="常规 2 9 2 7 3 3" xfId="4480"/>
    <cellStyle name="常规 2 9 2 7 4" xfId="4481"/>
    <cellStyle name="常规 2 9 2 7 4 2" xfId="4482"/>
    <cellStyle name="常规 2 9 2 7 5" xfId="4483"/>
    <cellStyle name="常规 2 9 2 8" xfId="4484"/>
    <cellStyle name="常规 2 9 2 8 2" xfId="4485"/>
    <cellStyle name="常规 2 9 2 8 2 2" xfId="4486"/>
    <cellStyle name="常规 2 9 2 8 2 2 2" xfId="4487"/>
    <cellStyle name="常规 2 9 2 8 2 2 2 2" xfId="4488"/>
    <cellStyle name="常规 2 9 2 8 2 2 3" xfId="4489"/>
    <cellStyle name="常规 2 9 2 8 2 3" xfId="4490"/>
    <cellStyle name="常规 2 9 2 8 2 3 2" xfId="4491"/>
    <cellStyle name="常规 2 9 2 8 2 4" xfId="4492"/>
    <cellStyle name="常规 2 9 2 8 3" xfId="4493"/>
    <cellStyle name="常规 2 9 2 8 3 2" xfId="4494"/>
    <cellStyle name="常规 2 9 2 8 3 2 2" xfId="4495"/>
    <cellStyle name="常规 2 9 2 8 3 3" xfId="4496"/>
    <cellStyle name="常规 2 9 2 8 4" xfId="4497"/>
    <cellStyle name="常规 2 9 2 8 4 2" xfId="4498"/>
    <cellStyle name="常规 2 9 2 8 5" xfId="4499"/>
    <cellStyle name="常规 2 9 2 9" xfId="4500"/>
    <cellStyle name="常规 2 9 2 9 2" xfId="4501"/>
    <cellStyle name="常规 2 9 2 9 2 2" xfId="4502"/>
    <cellStyle name="常规 2 9 2 9 2 2 2" xfId="4503"/>
    <cellStyle name="常规 2 9 2 9 2 3" xfId="4504"/>
    <cellStyle name="常规 2 9 2 9 3" xfId="4505"/>
    <cellStyle name="常规 2 9 2 9 3 2" xfId="4506"/>
    <cellStyle name="常规 2 9 2 9 4" xfId="4507"/>
    <cellStyle name="常规 2 9 3" xfId="4508"/>
    <cellStyle name="常规 2 9 3 10" xfId="4509"/>
    <cellStyle name="常规 2 9 3 10 2" xfId="4510"/>
    <cellStyle name="常规 2 9 3 11" xfId="4511"/>
    <cellStyle name="常规 2 9 3 2" xfId="4512"/>
    <cellStyle name="常规 2 9 3 2 2" xfId="4513"/>
    <cellStyle name="常规 2 9 3 2 2 2" xfId="4514"/>
    <cellStyle name="常规 2 9 3 2 2 2 2" xfId="4515"/>
    <cellStyle name="常规 2 9 3 2 2 2 2 2" xfId="4516"/>
    <cellStyle name="常规 2 9 3 2 2 2 2 2 2" xfId="4517"/>
    <cellStyle name="常规 2 9 3 2 2 2 2 2 2 2" xfId="4518"/>
    <cellStyle name="常规 2 9 3 2 2 2 2 2 2 2 2" xfId="4519"/>
    <cellStyle name="常规 2 9 3 2 2 2 2 2 2 3" xfId="4520"/>
    <cellStyle name="常规 2 9 3 2 2 2 2 2 3" xfId="4521"/>
    <cellStyle name="常规 2 9 3 2 2 2 2 2 3 2" xfId="4522"/>
    <cellStyle name="常规 2 9 3 2 2 2 2 2 4" xfId="4523"/>
    <cellStyle name="常规 2 9 3 2 2 2 2 3" xfId="4524"/>
    <cellStyle name="常规 2 9 3 2 2 2 2 3 2" xfId="4525"/>
    <cellStyle name="常规 2 9 3 2 2 2 2 3 2 2" xfId="4526"/>
    <cellStyle name="常规 2 9 3 2 2 2 2 3 3" xfId="4527"/>
    <cellStyle name="常规 2 9 3 2 2 2 2 4" xfId="4528"/>
    <cellStyle name="常规 2 9 3 2 2 2 2 4 2" xfId="4529"/>
    <cellStyle name="常规 2 9 3 2 2 2 2 5" xfId="4530"/>
    <cellStyle name="常规 2 9 3 2 2 2 3" xfId="4531"/>
    <cellStyle name="常规 2 9 3 2 2 2 3 2" xfId="4532"/>
    <cellStyle name="常规 2 9 3 2 2 2 3 2 2" xfId="4533"/>
    <cellStyle name="常规 2 9 3 2 2 2 3 2 2 2" xfId="4534"/>
    <cellStyle name="常规 2 9 3 2 2 2 3 2 2 2 2" xfId="4535"/>
    <cellStyle name="常规 2 9 3 2 2 2 3 2 2 3" xfId="4536"/>
    <cellStyle name="常规 2 9 3 2 2 2 3 2 3" xfId="4537"/>
    <cellStyle name="常规 2 9 3 2 2 2 3 2 3 2" xfId="4538"/>
    <cellStyle name="常规 2 9 3 2 2 2 3 2 4" xfId="4539"/>
    <cellStyle name="常规 2 9 3 2 2 2 3 3" xfId="4540"/>
    <cellStyle name="常规 2 9 3 2 2 2 3 3 2" xfId="4541"/>
    <cellStyle name="常规 2 9 3 2 2 2 3 3 2 2" xfId="4542"/>
    <cellStyle name="常规 2 9 3 2 2 2 3 3 3" xfId="4543"/>
    <cellStyle name="常规 2 9 3 2 2 2 3 4" xfId="4544"/>
    <cellStyle name="常规 2 9 3 2 2 2 3 4 2" xfId="4545"/>
    <cellStyle name="常规 2 9 3 2 2 2 3 5" xfId="4546"/>
    <cellStyle name="常规 2 9 3 2 2 2 4" xfId="4547"/>
    <cellStyle name="常规 2 9 3 2 2 2 4 2" xfId="4548"/>
    <cellStyle name="常规 2 9 3 2 2 2 4 2 2" xfId="4549"/>
    <cellStyle name="常规 2 9 3 2 2 2 4 2 2 2" xfId="4550"/>
    <cellStyle name="常规 2 9 3 2 2 2 4 2 3" xfId="4551"/>
    <cellStyle name="常规 2 9 3 2 2 2 4 3" xfId="4552"/>
    <cellStyle name="常规 2 9 3 2 2 2 4 3 2" xfId="4553"/>
    <cellStyle name="常规 2 9 3 2 2 2 4 4" xfId="4554"/>
    <cellStyle name="常规 2 9 3 2 2 2 5" xfId="4555"/>
    <cellStyle name="常规 2 9 3 2 2 2 5 2" xfId="4556"/>
    <cellStyle name="常规 2 9 3 2 2 2 5 2 2" xfId="4557"/>
    <cellStyle name="常规 2 9 3 2 2 2 5 3" xfId="4558"/>
    <cellStyle name="常规 2 9 3 2 2 2 6" xfId="4559"/>
    <cellStyle name="常规 2 9 3 2 2 2 6 2" xfId="4560"/>
    <cellStyle name="常规 2 9 3 2 2 2 7" xfId="4561"/>
    <cellStyle name="常规 2 9 3 2 2 3" xfId="4562"/>
    <cellStyle name="常规 2 9 3 2 2 3 2" xfId="4563"/>
    <cellStyle name="常规 2 9 3 2 2 3 2 2" xfId="4564"/>
    <cellStyle name="常规 2 9 3 2 2 3 2 2 2" xfId="4565"/>
    <cellStyle name="常规 2 9 3 2 2 3 2 2 2 2" xfId="4566"/>
    <cellStyle name="常规 2 9 3 2 2 3 2 2 3" xfId="4567"/>
    <cellStyle name="常规 2 9 3 2 2 3 2 3" xfId="4568"/>
    <cellStyle name="常规 2 9 3 2 2 3 2 3 2" xfId="4569"/>
    <cellStyle name="常规 2 9 3 2 2 3 2 4" xfId="4570"/>
    <cellStyle name="常规 2 9 3 2 2 3 3" xfId="4571"/>
    <cellStyle name="常规 2 9 3 2 2 3 3 2" xfId="4572"/>
    <cellStyle name="常规 2 9 3 2 2 3 3 2 2" xfId="4573"/>
    <cellStyle name="常规 2 9 3 2 2 3 3 3" xfId="4574"/>
    <cellStyle name="常规 2 9 3 2 2 3 4" xfId="4575"/>
    <cellStyle name="常规 2 9 3 2 2 3 4 2" xfId="4576"/>
    <cellStyle name="常规 2 9 3 2 2 3 5" xfId="4577"/>
    <cellStyle name="常规 2 9 3 2 2 4" xfId="4578"/>
    <cellStyle name="常规 2 9 3 2 2 4 2" xfId="4579"/>
    <cellStyle name="常规 2 9 3 2 2 4 2 2" xfId="4580"/>
    <cellStyle name="常规 2 9 3 2 2 4 2 2 2" xfId="4581"/>
    <cellStyle name="常规 2 9 3 2 2 4 2 2 2 2" xfId="4582"/>
    <cellStyle name="常规 2 9 3 2 2 4 2 2 3" xfId="4583"/>
    <cellStyle name="常规 2 9 3 2 2 4 2 3" xfId="4584"/>
    <cellStyle name="常规 2 9 3 2 2 4 2 3 2" xfId="4585"/>
    <cellStyle name="常规 2 9 3 2 2 4 2 4" xfId="4586"/>
    <cellStyle name="常规 2 9 3 2 2 4 3" xfId="4587"/>
    <cellStyle name="常规 2 9 3 2 2 4 3 2" xfId="4588"/>
    <cellStyle name="常规 2 9 3 2 2 4 3 2 2" xfId="4589"/>
    <cellStyle name="常规 2 9 3 2 2 4 3 3" xfId="4590"/>
    <cellStyle name="常规 2 9 3 2 2 4 4" xfId="4591"/>
    <cellStyle name="常规 2 9 3 2 2 4 4 2" xfId="4592"/>
    <cellStyle name="常规 2 9 3 2 2 4 5" xfId="4593"/>
    <cellStyle name="常规 2 9 3 2 2 5" xfId="4594"/>
    <cellStyle name="常规 2 9 3 2 2 5 2" xfId="4595"/>
    <cellStyle name="常规 2 9 3 2 2 5 2 2" xfId="4596"/>
    <cellStyle name="常规 2 9 3 2 2 5 2 2 2" xfId="4597"/>
    <cellStyle name="常规 2 9 3 2 2 5 2 3" xfId="4598"/>
    <cellStyle name="常规 2 9 3 2 2 5 3" xfId="4599"/>
    <cellStyle name="常规 2 9 3 2 2 5 3 2" xfId="4600"/>
    <cellStyle name="常规 2 9 3 2 2 5 4" xfId="4601"/>
    <cellStyle name="常规 2 9 3 2 2 6" xfId="4602"/>
    <cellStyle name="常规 2 9 3 2 2 6 2" xfId="4603"/>
    <cellStyle name="常规 2 9 3 2 2 6 2 2" xfId="4604"/>
    <cellStyle name="常规 2 9 3 2 2 6 3" xfId="4605"/>
    <cellStyle name="常规 2 9 3 2 2 7" xfId="4606"/>
    <cellStyle name="常规 2 9 3 2 2 7 2" xfId="4607"/>
    <cellStyle name="常规 2 9 3 2 2 8" xfId="4608"/>
    <cellStyle name="常规 2 9 3 2 3" xfId="4609"/>
    <cellStyle name="常规 2 9 3 2 3 2" xfId="4610"/>
    <cellStyle name="常规 2 9 3 2 3 2 2" xfId="4611"/>
    <cellStyle name="常规 2 9 3 2 3 2 2 2" xfId="4612"/>
    <cellStyle name="常规 2 9 3 2 3 2 2 2 2" xfId="4613"/>
    <cellStyle name="常规 2 9 3 2 3 2 2 2 2 2" xfId="4614"/>
    <cellStyle name="常规 2 9 3 2 3 2 2 2 3" xfId="4615"/>
    <cellStyle name="常规 2 9 3 2 3 2 2 3" xfId="4616"/>
    <cellStyle name="常规 2 9 3 2 3 2 2 3 2" xfId="4617"/>
    <cellStyle name="常规 2 9 3 2 3 2 2 4" xfId="4618"/>
    <cellStyle name="常规 2 9 3 2 3 2 3" xfId="4619"/>
    <cellStyle name="常规 2 9 3 2 3 2 3 2" xfId="4620"/>
    <cellStyle name="常规 2 9 3 2 3 2 3 2 2" xfId="4621"/>
    <cellStyle name="常规 2 9 3 2 3 2 3 3" xfId="4622"/>
    <cellStyle name="常规 2 9 3 2 3 2 4" xfId="4623"/>
    <cellStyle name="常规 2 9 3 2 3 2 4 2" xfId="4624"/>
    <cellStyle name="常规 2 9 3 2 3 2 5" xfId="4625"/>
    <cellStyle name="常规 2 9 3 2 3 3" xfId="4626"/>
    <cellStyle name="常规 2 9 3 2 3 3 2" xfId="4627"/>
    <cellStyle name="常规 2 9 3 2 3 3 2 2" xfId="4628"/>
    <cellStyle name="常规 2 9 3 2 3 3 2 2 2" xfId="4629"/>
    <cellStyle name="常规 2 9 3 2 3 3 2 2 2 2" xfId="4630"/>
    <cellStyle name="常规 2 9 3 2 3 3 2 2 3" xfId="4631"/>
    <cellStyle name="常规 2 9 3 2 3 3 2 3" xfId="4632"/>
    <cellStyle name="常规 2 9 3 2 3 3 2 3 2" xfId="4633"/>
    <cellStyle name="常规 2 9 3 2 3 3 2 4" xfId="4634"/>
    <cellStyle name="常规 2 9 3 2 3 3 3" xfId="4635"/>
    <cellStyle name="常规 2 9 3 2 3 3 3 2" xfId="4636"/>
    <cellStyle name="常规 2 9 3 2 3 3 3 2 2" xfId="4637"/>
    <cellStyle name="常规 2 9 3 2 3 3 3 3" xfId="4638"/>
    <cellStyle name="常规 2 9 3 2 3 3 4" xfId="4639"/>
    <cellStyle name="常规 2 9 3 2 3 3 4 2" xfId="4640"/>
    <cellStyle name="常规 2 9 3 2 3 3 5" xfId="4641"/>
    <cellStyle name="常规 2 9 3 2 3 4" xfId="4642"/>
    <cellStyle name="常规 2 9 3 2 3 4 2" xfId="4643"/>
    <cellStyle name="常规 2 9 3 2 3 4 2 2" xfId="4644"/>
    <cellStyle name="常规 2 9 3 2 3 4 2 2 2" xfId="4645"/>
    <cellStyle name="常规 2 9 3 2 3 4 2 3" xfId="4646"/>
    <cellStyle name="常规 2 9 3 2 3 4 3" xfId="4647"/>
    <cellStyle name="常规 2 9 3 2 3 4 3 2" xfId="4648"/>
    <cellStyle name="常规 2 9 3 2 3 4 4" xfId="4649"/>
    <cellStyle name="常规 2 9 3 2 3 5" xfId="4650"/>
    <cellStyle name="常规 2 9 3 2 3 5 2" xfId="4651"/>
    <cellStyle name="常规 2 9 3 2 3 5 2 2" xfId="4652"/>
    <cellStyle name="常规 2 9 3 2 3 5 3" xfId="4653"/>
    <cellStyle name="常规 2 9 3 2 3 6" xfId="4654"/>
    <cellStyle name="常规 2 9 3 2 3 6 2" xfId="4655"/>
    <cellStyle name="常规 2 9 3 2 3 7" xfId="4656"/>
    <cellStyle name="常规 2 9 3 2 4" xfId="4657"/>
    <cellStyle name="常规 2 9 3 2 4 2" xfId="4658"/>
    <cellStyle name="常规 2 9 3 2 4 2 2" xfId="4659"/>
    <cellStyle name="常规 2 9 3 2 4 2 2 2" xfId="4660"/>
    <cellStyle name="常规 2 9 3 2 4 2 2 2 2" xfId="4661"/>
    <cellStyle name="常规 2 9 3 2 4 2 2 3" xfId="4662"/>
    <cellStyle name="常规 2 9 3 2 4 2 3" xfId="4663"/>
    <cellStyle name="常规 2 9 3 2 4 2 3 2" xfId="4664"/>
    <cellStyle name="常规 2 9 3 2 4 2 4" xfId="4665"/>
    <cellStyle name="常规 2 9 3 2 4 3" xfId="4666"/>
    <cellStyle name="常规 2 9 3 2 4 3 2" xfId="4667"/>
    <cellStyle name="常规 2 9 3 2 4 3 2 2" xfId="4668"/>
    <cellStyle name="常规 2 9 3 2 4 3 3" xfId="4669"/>
    <cellStyle name="常规 2 9 3 2 4 4" xfId="4670"/>
    <cellStyle name="常规 2 9 3 2 4 4 2" xfId="4671"/>
    <cellStyle name="常规 2 9 3 2 4 5" xfId="4672"/>
    <cellStyle name="常规 2 9 3 2 5" xfId="4673"/>
    <cellStyle name="常规 2 9 3 2 5 2" xfId="4674"/>
    <cellStyle name="常规 2 9 3 2 5 2 2" xfId="4675"/>
    <cellStyle name="常规 2 9 3 2 5 2 2 2" xfId="4676"/>
    <cellStyle name="常规 2 9 3 2 5 2 2 2 2" xfId="4677"/>
    <cellStyle name="常规 2 9 3 2 5 2 2 3" xfId="4678"/>
    <cellStyle name="常规 2 9 3 2 5 2 3" xfId="4679"/>
    <cellStyle name="常规 2 9 3 2 5 2 3 2" xfId="4680"/>
    <cellStyle name="常规 2 9 3 2 5 2 4" xfId="4681"/>
    <cellStyle name="常规 2 9 3 2 5 3" xfId="4682"/>
    <cellStyle name="常规 2 9 3 2 5 3 2" xfId="4683"/>
    <cellStyle name="常规 2 9 3 2 5 3 2 2" xfId="4684"/>
    <cellStyle name="常规 2 9 3 2 5 3 3" xfId="4685"/>
    <cellStyle name="常规 2 9 3 2 5 4" xfId="4686"/>
    <cellStyle name="常规 2 9 3 2 5 4 2" xfId="4687"/>
    <cellStyle name="常规 2 9 3 2 5 5" xfId="4688"/>
    <cellStyle name="常规 2 9 3 2 6" xfId="4689"/>
    <cellStyle name="常规 2 9 3 2 6 2" xfId="4690"/>
    <cellStyle name="常规 2 9 3 2 6 2 2" xfId="4691"/>
    <cellStyle name="常规 2 9 3 2 6 2 2 2" xfId="4692"/>
    <cellStyle name="常规 2 9 3 2 6 2 3" xfId="4693"/>
    <cellStyle name="常规 2 9 3 2 6 3" xfId="4694"/>
    <cellStyle name="常规 2 9 3 2 6 3 2" xfId="4695"/>
    <cellStyle name="常规 2 9 3 2 6 4" xfId="4696"/>
    <cellStyle name="常规 2 9 3 2 7" xfId="4697"/>
    <cellStyle name="常规 2 9 3 2 7 2" xfId="4698"/>
    <cellStyle name="常规 2 9 3 2 7 2 2" xfId="4699"/>
    <cellStyle name="常规 2 9 3 2 7 3" xfId="4700"/>
    <cellStyle name="常规 2 9 3 2 8" xfId="4701"/>
    <cellStyle name="常规 2 9 3 2 8 2" xfId="4702"/>
    <cellStyle name="常规 2 9 3 2 9" xfId="4703"/>
    <cellStyle name="常规 2 9 3 3" xfId="4704"/>
    <cellStyle name="常规 2 9 3 3 2" xfId="4705"/>
    <cellStyle name="常规 2 9 3 3 2 2" xfId="4706"/>
    <cellStyle name="常规 2 9 3 3 2 2 2" xfId="4707"/>
    <cellStyle name="常规 2 9 3 3 2 2 2 2" xfId="4708"/>
    <cellStyle name="常规 2 9 3 3 2 2 2 2 2" xfId="4709"/>
    <cellStyle name="常规 2 9 3 3 2 2 2 2 2 2" xfId="4710"/>
    <cellStyle name="常规 2 9 3 3 2 2 2 2 2 2 2" xfId="4711"/>
    <cellStyle name="常规 2 9 3 3 2 2 2 2 2 3" xfId="4712"/>
    <cellStyle name="常规 2 9 3 3 2 2 2 2 3" xfId="4713"/>
    <cellStyle name="常规 2 9 3 3 2 2 2 2 3 2" xfId="4714"/>
    <cellStyle name="常规 2 9 3 3 2 2 2 2 4" xfId="4715"/>
    <cellStyle name="常规 2 9 3 3 2 2 2 3" xfId="4716"/>
    <cellStyle name="常规 2 9 3 3 2 2 2 3 2" xfId="4717"/>
    <cellStyle name="常规 2 9 3 3 2 2 2 3 2 2" xfId="4718"/>
    <cellStyle name="常规 2 9 3 3 2 2 2 3 3" xfId="4719"/>
    <cellStyle name="常规 2 9 3 3 2 2 2 4" xfId="4720"/>
    <cellStyle name="常规 2 9 3 3 2 2 2 4 2" xfId="4721"/>
    <cellStyle name="常规 2 9 3 3 2 2 2 5" xfId="4722"/>
    <cellStyle name="常规 2 9 3 3 2 2 3" xfId="4723"/>
    <cellStyle name="常规 2 9 3 3 2 2 3 2" xfId="4724"/>
    <cellStyle name="常规 2 9 3 3 2 2 3 2 2" xfId="4725"/>
    <cellStyle name="常规 2 9 3 3 2 2 3 2 2 2" xfId="4726"/>
    <cellStyle name="常规 2 9 3 3 2 2 3 2 2 2 2" xfId="4727"/>
    <cellStyle name="常规 2 9 3 3 2 2 3 2 2 3" xfId="4728"/>
    <cellStyle name="常规 2 9 3 3 2 2 3 2 3" xfId="4729"/>
    <cellStyle name="常规 2 9 3 3 2 2 3 2 3 2" xfId="4730"/>
    <cellStyle name="常规 2 9 3 3 2 2 3 2 4" xfId="4731"/>
    <cellStyle name="常规 2 9 3 3 2 2 3 3" xfId="4732"/>
    <cellStyle name="常规 2 9 3 3 2 2 3 3 2" xfId="4733"/>
    <cellStyle name="常规 2 9 3 3 2 2 3 3 2 2" xfId="4734"/>
    <cellStyle name="常规 2 9 3 3 2 2 3 3 3" xfId="4735"/>
    <cellStyle name="常规 2 9 3 3 2 2 3 4" xfId="4736"/>
    <cellStyle name="常规 2 9 3 3 2 2 3 4 2" xfId="4737"/>
    <cellStyle name="常规 2 9 3 3 2 2 3 5" xfId="4738"/>
    <cellStyle name="常规 2 9 3 3 2 2 4" xfId="4739"/>
    <cellStyle name="常规 2 9 3 3 2 2 4 2" xfId="4740"/>
    <cellStyle name="常规 2 9 3 3 2 2 4 2 2" xfId="4741"/>
    <cellStyle name="常规 2 9 3 3 2 2 4 2 2 2" xfId="4742"/>
    <cellStyle name="常规 2 9 3 3 2 2 4 2 3" xfId="4743"/>
    <cellStyle name="常规 2 9 3 3 2 2 4 3" xfId="4744"/>
    <cellStyle name="常规 2 9 3 3 2 2 4 3 2" xfId="4745"/>
    <cellStyle name="常规 2 9 3 3 2 2 4 4" xfId="4746"/>
    <cellStyle name="常规 2 9 3 3 2 2 5" xfId="4747"/>
    <cellStyle name="常规 2 9 3 3 2 2 5 2" xfId="4748"/>
    <cellStyle name="常规 2 9 3 3 2 2 5 2 2" xfId="4749"/>
    <cellStyle name="常规 2 9 3 3 2 2 5 3" xfId="4750"/>
    <cellStyle name="常规 2 9 3 3 2 2 6" xfId="4751"/>
    <cellStyle name="常规 2 9 3 3 2 2 6 2" xfId="4752"/>
    <cellStyle name="常规 2 9 3 3 2 2 7" xfId="4753"/>
    <cellStyle name="常规 2 9 3 3 2 3" xfId="4754"/>
    <cellStyle name="常规 2 9 3 3 2 3 2" xfId="4755"/>
    <cellStyle name="常规 2 9 3 3 2 3 2 2" xfId="4756"/>
    <cellStyle name="常规 2 9 3 3 2 3 2 2 2" xfId="4757"/>
    <cellStyle name="常规 2 9 3 3 2 3 2 2 2 2" xfId="4758"/>
    <cellStyle name="常规 2 9 3 3 2 3 2 2 3" xfId="4759"/>
    <cellStyle name="常规 2 9 3 3 2 3 2 3" xfId="4760"/>
    <cellStyle name="常规 2 9 3 3 2 3 2 3 2" xfId="4761"/>
    <cellStyle name="常规 2 9 3 3 2 3 2 4" xfId="4762"/>
    <cellStyle name="常规 2 9 3 3 2 3 3" xfId="4763"/>
    <cellStyle name="常规 2 9 3 3 2 3 3 2" xfId="4764"/>
    <cellStyle name="常规 2 9 3 3 2 3 3 2 2" xfId="4765"/>
    <cellStyle name="常规 2 9 3 3 2 3 3 3" xfId="4766"/>
    <cellStyle name="常规 2 9 3 3 2 3 4" xfId="4767"/>
    <cellStyle name="常规 2 9 3 3 2 3 4 2" xfId="4768"/>
    <cellStyle name="常规 2 9 3 3 2 3 5" xfId="4769"/>
    <cellStyle name="常规 2 9 3 3 2 4" xfId="4770"/>
    <cellStyle name="常规 2 9 3 3 2 4 2" xfId="4771"/>
    <cellStyle name="常规 2 9 3 3 2 4 2 2" xfId="4772"/>
    <cellStyle name="常规 2 9 3 3 2 4 2 2 2" xfId="4773"/>
    <cellStyle name="常规 2 9 3 3 2 4 2 2 2 2" xfId="4774"/>
    <cellStyle name="常规 2 9 3 3 2 4 2 2 3" xfId="4775"/>
    <cellStyle name="常规 2 9 3 3 2 4 2 3" xfId="4776"/>
    <cellStyle name="常规 2 9 3 3 2 4 2 3 2" xfId="4777"/>
    <cellStyle name="常规 2 9 3 3 2 4 2 4" xfId="4778"/>
    <cellStyle name="常规 2 9 3 3 2 4 3" xfId="4779"/>
    <cellStyle name="常规 2 9 3 3 2 4 3 2" xfId="4780"/>
    <cellStyle name="常规 2 9 3 3 2 4 3 2 2" xfId="4781"/>
    <cellStyle name="常规 2 9 3 3 2 4 3 3" xfId="4782"/>
    <cellStyle name="常规 2 9 3 3 2 4 4" xfId="4783"/>
    <cellStyle name="常规 2 9 3 3 2 4 4 2" xfId="4784"/>
    <cellStyle name="常规 2 9 3 3 2 4 5" xfId="4785"/>
    <cellStyle name="常规 2 9 3 3 2 5" xfId="4786"/>
    <cellStyle name="常规 2 9 3 3 2 5 2" xfId="4787"/>
    <cellStyle name="常规 2 9 3 3 2 5 2 2" xfId="4788"/>
    <cellStyle name="常规 2 9 3 3 2 5 2 2 2" xfId="4789"/>
    <cellStyle name="常规 2 9 3 3 2 5 2 3" xfId="4790"/>
    <cellStyle name="常规 2 9 3 3 2 5 3" xfId="4791"/>
    <cellStyle name="常规 2 9 3 3 2 5 3 2" xfId="4792"/>
    <cellStyle name="常规 2 9 3 3 2 5 4" xfId="4793"/>
    <cellStyle name="常规 2 9 3 3 2 6" xfId="4794"/>
    <cellStyle name="常规 2 9 3 3 2 6 2" xfId="4795"/>
    <cellStyle name="常规 2 9 3 3 2 6 2 2" xfId="4796"/>
    <cellStyle name="常规 2 9 3 3 2 6 3" xfId="4797"/>
    <cellStyle name="常规 2 9 3 3 2 7" xfId="4798"/>
    <cellStyle name="常规 2 9 3 3 2 7 2" xfId="4799"/>
    <cellStyle name="常规 2 9 3 3 2 8" xfId="4800"/>
    <cellStyle name="常规 2 9 3 3 3" xfId="4801"/>
    <cellStyle name="常规 2 9 3 3 3 2" xfId="4802"/>
    <cellStyle name="常规 2 9 3 3 3 2 2" xfId="4803"/>
    <cellStyle name="常规 2 9 3 3 3 2 2 2" xfId="4804"/>
    <cellStyle name="常规 2 9 3 3 3 2 2 2 2" xfId="4805"/>
    <cellStyle name="常规 2 9 3 3 3 2 2 2 2 2" xfId="4806"/>
    <cellStyle name="常规 2 9 3 3 3 2 2 2 3" xfId="4807"/>
    <cellStyle name="常规 2 9 3 3 3 2 2 3" xfId="4808"/>
    <cellStyle name="常规 2 9 3 3 3 2 2 3 2" xfId="4809"/>
    <cellStyle name="常规 2 9 3 3 3 2 2 4" xfId="4810"/>
    <cellStyle name="常规 2 9 3 3 3 2 3" xfId="4811"/>
    <cellStyle name="常规 2 9 3 3 3 2 3 2" xfId="4812"/>
    <cellStyle name="常规 2 9 3 3 3 2 3 2 2" xfId="4813"/>
    <cellStyle name="常规 2 9 3 3 3 2 3 3" xfId="4814"/>
    <cellStyle name="常规 2 9 3 3 3 2 4" xfId="4815"/>
    <cellStyle name="常规 2 9 3 3 3 2 4 2" xfId="4816"/>
    <cellStyle name="常规 2 9 3 3 3 2 5" xfId="4817"/>
    <cellStyle name="常规 2 9 3 3 3 3" xfId="4818"/>
    <cellStyle name="常规 2 9 3 3 3 3 2" xfId="4819"/>
    <cellStyle name="常规 2 9 3 3 3 3 2 2" xfId="4820"/>
    <cellStyle name="常规 2 9 3 3 3 3 2 2 2" xfId="4821"/>
    <cellStyle name="常规 2 9 3 3 3 3 2 2 2 2" xfId="4822"/>
    <cellStyle name="常规 2 9 3 3 3 3 2 2 3" xfId="4823"/>
    <cellStyle name="常规 2 9 3 3 3 3 2 3" xfId="4824"/>
    <cellStyle name="常规 2 9 3 3 3 3 2 3 2" xfId="4825"/>
    <cellStyle name="常规 2 9 3 3 3 3 2 4" xfId="4826"/>
    <cellStyle name="常规 2 9 3 3 3 3 3" xfId="4827"/>
    <cellStyle name="常规 2 9 3 3 3 3 3 2" xfId="4828"/>
    <cellStyle name="常规 2 9 3 3 3 3 3 2 2" xfId="4829"/>
    <cellStyle name="常规 2 9 3 3 3 3 3 3" xfId="4830"/>
    <cellStyle name="常规 2 9 3 3 3 3 4" xfId="4831"/>
    <cellStyle name="常规 2 9 3 3 3 3 4 2" xfId="4832"/>
    <cellStyle name="常规 2 9 3 3 3 3 5" xfId="4833"/>
    <cellStyle name="常规 2 9 3 3 3 4" xfId="4834"/>
    <cellStyle name="常规 2 9 3 3 3 4 2" xfId="4835"/>
    <cellStyle name="常规 2 9 3 3 3 4 2 2" xfId="4836"/>
    <cellStyle name="常规 2 9 3 3 3 4 2 2 2" xfId="4837"/>
    <cellStyle name="常规 2 9 3 3 3 4 2 3" xfId="4838"/>
    <cellStyle name="常规 2 9 3 3 3 4 3" xfId="4839"/>
    <cellStyle name="常规 2 9 3 3 3 4 3 2" xfId="4840"/>
    <cellStyle name="常规 2 9 3 3 3 4 4" xfId="4841"/>
    <cellStyle name="常规 2 9 3 3 3 5" xfId="4842"/>
    <cellStyle name="常规 2 9 3 3 3 5 2" xfId="4843"/>
    <cellStyle name="常规 2 9 3 3 3 5 2 2" xfId="4844"/>
    <cellStyle name="常规 2 9 3 3 3 5 3" xfId="4845"/>
    <cellStyle name="常规 2 9 3 3 3 6" xfId="4846"/>
    <cellStyle name="常规 2 9 3 3 3 6 2" xfId="4847"/>
    <cellStyle name="常规 2 9 3 3 3 7" xfId="4848"/>
    <cellStyle name="常规 2 9 3 3 4" xfId="4849"/>
    <cellStyle name="常规 2 9 3 3 4 2" xfId="4850"/>
    <cellStyle name="常规 2 9 3 3 4 2 2" xfId="4851"/>
    <cellStyle name="常规 2 9 3 3 4 2 2 2" xfId="4852"/>
    <cellStyle name="常规 2 9 3 3 4 2 2 2 2" xfId="4853"/>
    <cellStyle name="常规 2 9 3 3 4 2 2 3" xfId="4854"/>
    <cellStyle name="常规 2 9 3 3 4 2 3" xfId="4855"/>
    <cellStyle name="常规 2 9 3 3 4 2 3 2" xfId="4856"/>
    <cellStyle name="常规 2 9 3 3 4 2 4" xfId="4857"/>
    <cellStyle name="常规 2 9 3 3 4 3" xfId="4858"/>
    <cellStyle name="常规 2 9 3 3 4 3 2" xfId="4859"/>
    <cellStyle name="常规 2 9 3 3 4 3 2 2" xfId="4860"/>
    <cellStyle name="常规 2 9 3 3 4 3 3" xfId="4861"/>
    <cellStyle name="常规 2 9 3 3 4 4" xfId="4862"/>
    <cellStyle name="常规 2 9 3 3 4 4 2" xfId="4863"/>
    <cellStyle name="常规 2 9 3 3 4 5" xfId="4864"/>
    <cellStyle name="常规 2 9 3 3 5" xfId="4865"/>
    <cellStyle name="常规 2 9 3 3 5 2" xfId="4866"/>
    <cellStyle name="常规 2 9 3 3 5 2 2" xfId="4867"/>
    <cellStyle name="常规 2 9 3 3 5 2 2 2" xfId="4868"/>
    <cellStyle name="常规 2 9 3 3 5 2 2 2 2" xfId="4869"/>
    <cellStyle name="常规 2 9 3 3 5 2 2 3" xfId="4870"/>
    <cellStyle name="常规 2 9 3 3 5 2 3" xfId="4871"/>
    <cellStyle name="常规 2 9 3 3 5 2 3 2" xfId="4872"/>
    <cellStyle name="常规 2 9 3 3 5 2 4" xfId="4873"/>
    <cellStyle name="常规 2 9 3 3 5 3" xfId="4874"/>
    <cellStyle name="常规 2 9 3 3 5 3 2" xfId="4875"/>
    <cellStyle name="常规 2 9 3 3 5 3 2 2" xfId="4876"/>
    <cellStyle name="常规 2 9 3 3 5 3 3" xfId="4877"/>
    <cellStyle name="常规 2 9 3 3 5 4" xfId="4878"/>
    <cellStyle name="常规 2 9 3 3 5 4 2" xfId="4879"/>
    <cellStyle name="常规 2 9 3 3 5 5" xfId="4880"/>
    <cellStyle name="常规 2 9 3 3 6" xfId="4881"/>
    <cellStyle name="常规 2 9 3 3 6 2" xfId="4882"/>
    <cellStyle name="常规 2 9 3 3 6 2 2" xfId="4883"/>
    <cellStyle name="常规 2 9 3 3 6 2 2 2" xfId="4884"/>
    <cellStyle name="常规 2 9 3 3 6 2 3" xfId="4885"/>
    <cellStyle name="常规 2 9 3 3 6 3" xfId="4886"/>
    <cellStyle name="常规 2 9 3 3 6 3 2" xfId="4887"/>
    <cellStyle name="常规 2 9 3 3 6 4" xfId="4888"/>
    <cellStyle name="常规 2 9 3 3 7" xfId="4889"/>
    <cellStyle name="常规 2 9 3 3 7 2" xfId="4890"/>
    <cellStyle name="常规 2 9 3 3 7 2 2" xfId="4891"/>
    <cellStyle name="常规 2 9 3 3 7 3" xfId="4892"/>
    <cellStyle name="常规 2 9 3 3 8" xfId="4893"/>
    <cellStyle name="常规 2 9 3 3 8 2" xfId="4894"/>
    <cellStyle name="常规 2 9 3 3 9" xfId="4895"/>
    <cellStyle name="常规 2 9 3 4" xfId="4896"/>
    <cellStyle name="常规 2 9 3 4 2" xfId="4897"/>
    <cellStyle name="常规 2 9 3 4 2 2" xfId="4898"/>
    <cellStyle name="常规 2 9 3 4 2 2 2" xfId="4899"/>
    <cellStyle name="常规 2 9 3 4 2 2 2 2" xfId="4900"/>
    <cellStyle name="常规 2 9 3 4 2 2 2 2 2" xfId="4901"/>
    <cellStyle name="常规 2 9 3 4 2 2 2 2 2 2" xfId="4902"/>
    <cellStyle name="常规 2 9 3 4 2 2 2 2 3" xfId="4903"/>
    <cellStyle name="常规 2 9 3 4 2 2 2 3" xfId="4904"/>
    <cellStyle name="常规 2 9 3 4 2 2 2 3 2" xfId="4905"/>
    <cellStyle name="常规 2 9 3 4 2 2 2 4" xfId="4906"/>
    <cellStyle name="常规 2 9 3 4 2 2 3" xfId="4907"/>
    <cellStyle name="常规 2 9 3 4 2 2 3 2" xfId="4908"/>
    <cellStyle name="常规 2 9 3 4 2 2 3 2 2" xfId="4909"/>
    <cellStyle name="常规 2 9 3 4 2 2 3 3" xfId="4910"/>
    <cellStyle name="常规 2 9 3 4 2 2 4" xfId="4911"/>
    <cellStyle name="常规 2 9 3 4 2 2 4 2" xfId="4912"/>
    <cellStyle name="常规 2 9 3 4 2 2 5" xfId="4913"/>
    <cellStyle name="常规 2 9 3 4 2 3" xfId="4914"/>
    <cellStyle name="常规 2 9 3 4 2 3 2" xfId="4915"/>
    <cellStyle name="常规 2 9 3 4 2 3 2 2" xfId="4916"/>
    <cellStyle name="常规 2 9 3 4 2 3 2 2 2" xfId="4917"/>
    <cellStyle name="常规 2 9 3 4 2 3 2 2 2 2" xfId="4918"/>
    <cellStyle name="常规 2 9 3 4 2 3 2 2 3" xfId="4919"/>
    <cellStyle name="常规 2 9 3 4 2 3 2 3" xfId="4920"/>
    <cellStyle name="常规 2 9 3 4 2 3 2 3 2" xfId="4921"/>
    <cellStyle name="常规 2 9 3 4 2 3 2 4" xfId="4922"/>
    <cellStyle name="常规 2 9 3 4 2 3 3" xfId="4923"/>
    <cellStyle name="常规 2 9 3 4 2 3 3 2" xfId="4924"/>
    <cellStyle name="常规 2 9 3 4 2 3 3 2 2" xfId="4925"/>
    <cellStyle name="常规 2 9 3 4 2 3 3 3" xfId="4926"/>
    <cellStyle name="常规 2 9 3 4 2 3 4" xfId="4927"/>
    <cellStyle name="常规 2 9 3 4 2 3 4 2" xfId="4928"/>
    <cellStyle name="常规 2 9 3 4 2 3 5" xfId="4929"/>
    <cellStyle name="常规 2 9 3 4 2 4" xfId="4930"/>
    <cellStyle name="常规 2 9 3 4 2 4 2" xfId="4931"/>
    <cellStyle name="常规 2 9 3 4 2 4 2 2" xfId="4932"/>
    <cellStyle name="常规 2 9 3 4 2 4 2 2 2" xfId="4933"/>
    <cellStyle name="常规 2 9 3 4 2 4 2 3" xfId="4934"/>
    <cellStyle name="常规 2 9 3 4 2 4 3" xfId="4935"/>
    <cellStyle name="常规 2 9 3 4 2 4 3 2" xfId="4936"/>
    <cellStyle name="常规 2 9 3 4 2 4 4" xfId="4937"/>
    <cellStyle name="常规 2 9 3 4 2 5" xfId="4938"/>
    <cellStyle name="常规 2 9 3 4 2 5 2" xfId="4939"/>
    <cellStyle name="常规 2 9 3 4 2 5 2 2" xfId="4940"/>
    <cellStyle name="常规 2 9 3 4 2 5 3" xfId="4941"/>
    <cellStyle name="常规 2 9 3 4 2 6" xfId="4942"/>
    <cellStyle name="常规 2 9 3 4 2 6 2" xfId="4943"/>
    <cellStyle name="常规 2 9 3 4 2 7" xfId="4944"/>
    <cellStyle name="常规 2 9 3 4 3" xfId="4945"/>
    <cellStyle name="常规 2 9 3 4 3 2" xfId="4946"/>
    <cellStyle name="常规 2 9 3 4 3 2 2" xfId="4947"/>
    <cellStyle name="常规 2 9 3 4 3 2 2 2" xfId="4948"/>
    <cellStyle name="常规 2 9 3 4 3 2 2 2 2" xfId="4949"/>
    <cellStyle name="常规 2 9 3 4 3 2 2 3" xfId="4950"/>
    <cellStyle name="常规 2 9 3 4 3 2 3" xfId="4951"/>
    <cellStyle name="常规 2 9 3 4 3 2 3 2" xfId="4952"/>
    <cellStyle name="常规 2 9 3 4 3 2 4" xfId="4953"/>
    <cellStyle name="常规 2 9 3 4 3 3" xfId="4954"/>
    <cellStyle name="常规 2 9 3 4 3 3 2" xfId="4955"/>
    <cellStyle name="常规 2 9 3 4 3 3 2 2" xfId="4956"/>
    <cellStyle name="常规 2 9 3 4 3 3 3" xfId="4957"/>
    <cellStyle name="常规 2 9 3 4 3 4" xfId="4958"/>
    <cellStyle name="常规 2 9 3 4 3 4 2" xfId="4959"/>
    <cellStyle name="常规 2 9 3 4 3 5" xfId="4960"/>
    <cellStyle name="常规 2 9 3 4 4" xfId="4961"/>
    <cellStyle name="常规 2 9 3 4 4 2" xfId="4962"/>
    <cellStyle name="常规 2 9 3 4 4 2 2" xfId="4963"/>
    <cellStyle name="常规 2 9 3 4 4 2 2 2" xfId="4964"/>
    <cellStyle name="常规 2 9 3 4 4 2 2 2 2" xfId="4965"/>
    <cellStyle name="常规 2 9 3 4 4 2 2 3" xfId="4966"/>
    <cellStyle name="常规 2 9 3 4 4 2 3" xfId="4967"/>
    <cellStyle name="常规 2 9 3 4 4 2 3 2" xfId="4968"/>
    <cellStyle name="常规 2 9 3 4 4 2 4" xfId="4969"/>
    <cellStyle name="常规 2 9 3 4 4 3" xfId="4970"/>
    <cellStyle name="常规 2 9 3 4 4 3 2" xfId="4971"/>
    <cellStyle name="常规 2 9 3 4 4 3 2 2" xfId="4972"/>
    <cellStyle name="常规 2 9 3 4 4 3 3" xfId="4973"/>
    <cellStyle name="常规 2 9 3 4 4 4" xfId="4974"/>
    <cellStyle name="常规 2 9 3 4 4 4 2" xfId="4975"/>
    <cellStyle name="常规 2 9 3 4 4 5" xfId="4976"/>
    <cellStyle name="常规 2 9 3 4 5" xfId="4977"/>
    <cellStyle name="常规 2 9 3 4 5 2" xfId="4978"/>
    <cellStyle name="常规 2 9 3 4 5 2 2" xfId="4979"/>
    <cellStyle name="常规 2 9 3 4 5 2 2 2" xfId="4980"/>
    <cellStyle name="常规 2 9 3 4 5 2 3" xfId="4981"/>
    <cellStyle name="常规 2 9 3 4 5 3" xfId="4982"/>
    <cellStyle name="常规 2 9 3 4 5 3 2" xfId="4983"/>
    <cellStyle name="常规 2 9 3 4 5 4" xfId="4984"/>
    <cellStyle name="常规 2 9 3 4 6" xfId="4985"/>
    <cellStyle name="常规 2 9 3 4 6 2" xfId="4986"/>
    <cellStyle name="常规 2 9 3 4 6 2 2" xfId="4987"/>
    <cellStyle name="常规 2 9 3 4 6 3" xfId="4988"/>
    <cellStyle name="常规 2 9 3 4 7" xfId="4989"/>
    <cellStyle name="常规 2 9 3 4 7 2" xfId="4990"/>
    <cellStyle name="常规 2 9 3 4 8" xfId="4991"/>
    <cellStyle name="常规 2 9 3 5" xfId="4992"/>
    <cellStyle name="常规 2 9 3 5 2" xfId="4993"/>
    <cellStyle name="常规 2 9 3 5 2 2" xfId="4994"/>
    <cellStyle name="常规 2 9 3 5 2 2 2" xfId="4995"/>
    <cellStyle name="常规 2 9 3 5 2 2 2 2" xfId="4996"/>
    <cellStyle name="常规 2 9 3 5 2 2 2 2 2" xfId="4997"/>
    <cellStyle name="常规 2 9 3 5 2 2 2 3" xfId="4998"/>
    <cellStyle name="常规 2 9 3 5 2 2 3" xfId="4999"/>
    <cellStyle name="常规 2 9 3 5 2 2 3 2" xfId="5000"/>
    <cellStyle name="常规 2 9 3 5 2 2 4" xfId="5001"/>
    <cellStyle name="常规 2 9 3 5 2 3" xfId="5002"/>
    <cellStyle name="常规 2 9 3 5 2 3 2" xfId="5003"/>
    <cellStyle name="常规 2 9 3 5 2 3 2 2" xfId="5004"/>
    <cellStyle name="常规 2 9 3 5 2 3 3" xfId="5005"/>
    <cellStyle name="常规 2 9 3 5 2 4" xfId="5006"/>
    <cellStyle name="常规 2 9 3 5 2 4 2" xfId="5007"/>
    <cellStyle name="常规 2 9 3 5 2 5" xfId="5008"/>
    <cellStyle name="常规 2 9 3 5 3" xfId="5009"/>
    <cellStyle name="常规 2 9 3 5 3 2" xfId="5010"/>
    <cellStyle name="常规 2 9 3 5 3 2 2" xfId="5011"/>
    <cellStyle name="常规 2 9 3 5 3 2 2 2" xfId="5012"/>
    <cellStyle name="常规 2 9 3 5 3 2 2 2 2" xfId="5013"/>
    <cellStyle name="常规 2 9 3 5 3 2 2 3" xfId="5014"/>
    <cellStyle name="常规 2 9 3 5 3 2 3" xfId="5015"/>
    <cellStyle name="常规 2 9 3 5 3 2 3 2" xfId="5016"/>
    <cellStyle name="常规 2 9 3 5 3 2 4" xfId="5017"/>
    <cellStyle name="常规 2 9 3 5 3 3" xfId="5018"/>
    <cellStyle name="常规 2 9 3 5 3 3 2" xfId="5019"/>
    <cellStyle name="常规 2 9 3 5 3 3 2 2" xfId="5020"/>
    <cellStyle name="常规 2 9 3 5 3 3 3" xfId="5021"/>
    <cellStyle name="常规 2 9 3 5 3 4" xfId="5022"/>
    <cellStyle name="常规 2 9 3 5 3 4 2" xfId="5023"/>
    <cellStyle name="常规 2 9 3 5 3 5" xfId="5024"/>
    <cellStyle name="常规 2 9 3 5 4" xfId="5025"/>
    <cellStyle name="常规 2 9 3 5 4 2" xfId="5026"/>
    <cellStyle name="常规 2 9 3 5 4 2 2" xfId="5027"/>
    <cellStyle name="常规 2 9 3 5 4 2 2 2" xfId="5028"/>
    <cellStyle name="常规 2 9 3 5 4 2 3" xfId="5029"/>
    <cellStyle name="常规 2 9 3 5 4 3" xfId="5030"/>
    <cellStyle name="常规 2 9 3 5 4 3 2" xfId="5031"/>
    <cellStyle name="常规 2 9 3 5 4 4" xfId="5032"/>
    <cellStyle name="常规 2 9 3 5 5" xfId="5033"/>
    <cellStyle name="常规 2 9 3 5 5 2" xfId="5034"/>
    <cellStyle name="常规 2 9 3 5 5 2 2" xfId="5035"/>
    <cellStyle name="常规 2 9 3 5 5 3" xfId="5036"/>
    <cellStyle name="常规 2 9 3 5 6" xfId="5037"/>
    <cellStyle name="常规 2 9 3 5 6 2" xfId="5038"/>
    <cellStyle name="常规 2 9 3 5 7" xfId="5039"/>
    <cellStyle name="常规 2 9 3 6" xfId="5040"/>
    <cellStyle name="常规 2 9 3 6 2" xfId="5041"/>
    <cellStyle name="常规 2 9 3 6 2 2" xfId="5042"/>
    <cellStyle name="常规 2 9 3 6 2 2 2" xfId="5043"/>
    <cellStyle name="常规 2 9 3 6 2 2 2 2" xfId="5044"/>
    <cellStyle name="常规 2 9 3 6 2 2 3" xfId="5045"/>
    <cellStyle name="常规 2 9 3 6 2 3" xfId="5046"/>
    <cellStyle name="常规 2 9 3 6 2 3 2" xfId="5047"/>
    <cellStyle name="常规 2 9 3 6 2 4" xfId="5048"/>
    <cellStyle name="常规 2 9 3 6 3" xfId="5049"/>
    <cellStyle name="常规 2 9 3 6 3 2" xfId="5050"/>
    <cellStyle name="常规 2 9 3 6 3 2 2" xfId="5051"/>
    <cellStyle name="常规 2 9 3 6 3 3" xfId="5052"/>
    <cellStyle name="常规 2 9 3 6 4" xfId="5053"/>
    <cellStyle name="常规 2 9 3 6 4 2" xfId="5054"/>
    <cellStyle name="常规 2 9 3 6 5" xfId="5055"/>
    <cellStyle name="常规 2 9 3 7" xfId="5056"/>
    <cellStyle name="常规 2 9 3 7 2" xfId="5057"/>
    <cellStyle name="常规 2 9 3 7 2 2" xfId="5058"/>
    <cellStyle name="常规 2 9 3 7 2 2 2" xfId="5059"/>
    <cellStyle name="常规 2 9 3 7 2 2 2 2" xfId="5060"/>
    <cellStyle name="常规 2 9 3 7 2 2 3" xfId="5061"/>
    <cellStyle name="常规 2 9 3 7 2 3" xfId="5062"/>
    <cellStyle name="常规 2 9 3 7 2 3 2" xfId="5063"/>
    <cellStyle name="常规 2 9 3 7 2 4" xfId="5064"/>
    <cellStyle name="常规 2 9 3 7 3" xfId="5065"/>
    <cellStyle name="常规 2 9 3 7 3 2" xfId="5066"/>
    <cellStyle name="常规 2 9 3 7 3 2 2" xfId="5067"/>
    <cellStyle name="常规 2 9 3 7 3 3" xfId="5068"/>
    <cellStyle name="常规 2 9 3 7 4" xfId="5069"/>
    <cellStyle name="常规 2 9 3 7 4 2" xfId="5070"/>
    <cellStyle name="常规 2 9 3 7 5" xfId="5071"/>
    <cellStyle name="常规 2 9 3 8" xfId="5072"/>
    <cellStyle name="常规 2 9 3 8 2" xfId="5073"/>
    <cellStyle name="常规 2 9 3 8 2 2" xfId="5074"/>
    <cellStyle name="常规 2 9 3 8 2 2 2" xfId="5075"/>
    <cellStyle name="常规 2 9 3 8 2 3" xfId="5076"/>
    <cellStyle name="常规 2 9 3 8 3" xfId="5077"/>
    <cellStyle name="常规 2 9 3 8 3 2" xfId="5078"/>
    <cellStyle name="常规 2 9 3 8 4" xfId="5079"/>
    <cellStyle name="常规 2 9 3 9" xfId="5080"/>
    <cellStyle name="常规 2 9 3 9 2" xfId="5081"/>
    <cellStyle name="常规 2 9 3 9 2 2" xfId="5082"/>
    <cellStyle name="常规 2 9 3 9 3" xfId="5083"/>
    <cellStyle name="常规 2 9 4" xfId="5084"/>
    <cellStyle name="常规 2 9 4 2" xfId="5085"/>
    <cellStyle name="常规 2 9 4 2 2" xfId="5086"/>
    <cellStyle name="常规 2 9 4 2 2 2" xfId="5087"/>
    <cellStyle name="常规 2 9 4 2 2 2 2" xfId="5088"/>
    <cellStyle name="常规 2 9 4 2 2 2 2 2" xfId="5089"/>
    <cellStyle name="常规 2 9 4 2 2 2 2 2 2" xfId="5090"/>
    <cellStyle name="常规 2 9 4 2 2 2 2 2 2 2" xfId="5091"/>
    <cellStyle name="常规 2 9 4 2 2 2 2 2 3" xfId="5092"/>
    <cellStyle name="常规 2 9 4 2 2 2 2 3" xfId="5093"/>
    <cellStyle name="常规 2 9 4 2 2 2 2 3 2" xfId="5094"/>
    <cellStyle name="常规 2 9 4 2 2 2 2 4" xfId="5095"/>
    <cellStyle name="常规 2 9 4 2 2 2 3" xfId="5096"/>
    <cellStyle name="常规 2 9 4 2 2 2 3 2" xfId="5097"/>
    <cellStyle name="常规 2 9 4 2 2 2 3 2 2" xfId="5098"/>
    <cellStyle name="常规 2 9 4 2 2 2 3 3" xfId="5099"/>
    <cellStyle name="常规 2 9 4 2 2 2 4" xfId="5100"/>
    <cellStyle name="常规 2 9 4 2 2 2 4 2" xfId="5101"/>
    <cellStyle name="常规 2 9 4 2 2 2 5" xfId="5102"/>
    <cellStyle name="常规 2 9 4 2 2 3" xfId="5103"/>
    <cellStyle name="常规 2 9 4 2 2 3 2" xfId="5104"/>
    <cellStyle name="常规 2 9 4 2 2 3 2 2" xfId="5105"/>
    <cellStyle name="常规 2 9 4 2 2 3 2 2 2" xfId="5106"/>
    <cellStyle name="常规 2 9 4 2 2 3 2 2 2 2" xfId="5107"/>
    <cellStyle name="常规 2 9 4 2 2 3 2 2 3" xfId="5108"/>
    <cellStyle name="常规 2 9 4 2 2 3 2 3" xfId="5109"/>
    <cellStyle name="常规 2 9 4 2 2 3 2 3 2" xfId="5110"/>
    <cellStyle name="常规 2 9 4 2 2 3 2 4" xfId="5111"/>
    <cellStyle name="常规 2 9 4 2 2 3 3" xfId="5112"/>
    <cellStyle name="常规 2 9 4 2 2 3 3 2" xfId="5113"/>
    <cellStyle name="常规 2 9 4 2 2 3 3 2 2" xfId="5114"/>
    <cellStyle name="常规 2 9 4 2 2 3 3 3" xfId="5115"/>
    <cellStyle name="常规 2 9 4 2 2 3 4" xfId="5116"/>
    <cellStyle name="常规 2 9 4 2 2 3 4 2" xfId="5117"/>
    <cellStyle name="常规 2 9 4 2 2 3 5" xfId="5118"/>
    <cellStyle name="常规 2 9 4 2 2 4" xfId="5119"/>
    <cellStyle name="常规 2 9 4 2 2 4 2" xfId="5120"/>
    <cellStyle name="常规 2 9 4 2 2 4 2 2" xfId="5121"/>
    <cellStyle name="常规 2 9 4 2 2 4 2 2 2" xfId="5122"/>
    <cellStyle name="常规 2 9 4 2 2 4 2 3" xfId="5123"/>
    <cellStyle name="常规 2 9 4 2 2 4 3" xfId="5124"/>
    <cellStyle name="常规 2 9 4 2 2 4 3 2" xfId="5125"/>
    <cellStyle name="常规 2 9 4 2 2 4 4" xfId="5126"/>
    <cellStyle name="常规 2 9 4 2 2 5" xfId="5127"/>
    <cellStyle name="常规 2 9 4 2 2 5 2" xfId="5128"/>
    <cellStyle name="常规 2 9 4 2 2 5 2 2" xfId="5129"/>
    <cellStyle name="常规 2 9 4 2 2 5 3" xfId="5130"/>
    <cellStyle name="常规 2 9 4 2 2 6" xfId="5131"/>
    <cellStyle name="常规 2 9 4 2 2 6 2" xfId="5132"/>
    <cellStyle name="常规 2 9 4 2 2 7" xfId="5133"/>
    <cellStyle name="常规 2 9 4 2 3" xfId="5134"/>
    <cellStyle name="常规 2 9 4 2 3 2" xfId="5135"/>
    <cellStyle name="常规 2 9 4 2 3 2 2" xfId="5136"/>
    <cellStyle name="常规 2 9 4 2 3 2 2 2" xfId="5137"/>
    <cellStyle name="常规 2 9 4 2 3 2 2 2 2" xfId="5138"/>
    <cellStyle name="常规 2 9 4 2 3 2 2 3" xfId="5139"/>
    <cellStyle name="常规 2 9 4 2 3 2 3" xfId="5140"/>
    <cellStyle name="常规 2 9 4 2 3 2 3 2" xfId="5141"/>
    <cellStyle name="常规 2 9 4 2 3 2 4" xfId="5142"/>
    <cellStyle name="常规 2 9 4 2 3 3" xfId="5143"/>
    <cellStyle name="常规 2 9 4 2 3 3 2" xfId="5144"/>
    <cellStyle name="常规 2 9 4 2 3 3 2 2" xfId="5145"/>
    <cellStyle name="常规 2 9 4 2 3 3 3" xfId="5146"/>
    <cellStyle name="常规 2 9 4 2 3 4" xfId="5147"/>
    <cellStyle name="常规 2 9 4 2 3 4 2" xfId="5148"/>
    <cellStyle name="常规 2 9 4 2 3 5" xfId="5149"/>
    <cellStyle name="常规 2 9 4 2 4" xfId="5150"/>
    <cellStyle name="常规 2 9 4 2 4 2" xfId="5151"/>
    <cellStyle name="常规 2 9 4 2 4 2 2" xfId="5152"/>
    <cellStyle name="常规 2 9 4 2 4 2 2 2" xfId="5153"/>
    <cellStyle name="常规 2 9 4 2 4 2 2 2 2" xfId="5154"/>
    <cellStyle name="常规 2 9 4 2 4 2 2 3" xfId="5155"/>
    <cellStyle name="常规 2 9 4 2 4 2 3" xfId="5156"/>
    <cellStyle name="常规 2 9 4 2 4 2 3 2" xfId="5157"/>
    <cellStyle name="常规 2 9 4 2 4 2 4" xfId="5158"/>
    <cellStyle name="常规 2 9 4 2 4 3" xfId="5159"/>
    <cellStyle name="常规 2 9 4 2 4 3 2" xfId="5160"/>
    <cellStyle name="常规 2 9 4 2 4 3 2 2" xfId="5161"/>
    <cellStyle name="常规 2 9 4 2 4 3 3" xfId="5162"/>
    <cellStyle name="常规 2 9 4 2 4 4" xfId="5163"/>
    <cellStyle name="常规 2 9 4 2 4 4 2" xfId="5164"/>
    <cellStyle name="常规 2 9 4 2 4 5" xfId="5165"/>
    <cellStyle name="常规 2 9 4 2 5" xfId="5166"/>
    <cellStyle name="常规 2 9 4 2 5 2" xfId="5167"/>
    <cellStyle name="常规 2 9 4 2 5 2 2" xfId="5168"/>
    <cellStyle name="常规 2 9 4 2 5 2 2 2" xfId="5169"/>
    <cellStyle name="常规 2 9 4 2 5 2 3" xfId="5170"/>
    <cellStyle name="常规 2 9 4 2 5 3" xfId="5171"/>
    <cellStyle name="常规 2 9 4 2 5 3 2" xfId="5172"/>
    <cellStyle name="常规 2 9 4 2 5 4" xfId="5173"/>
    <cellStyle name="常规 2 9 4 2 6" xfId="5174"/>
    <cellStyle name="常规 2 9 4 2 6 2" xfId="5175"/>
    <cellStyle name="常规 2 9 4 2 6 2 2" xfId="5176"/>
    <cellStyle name="常规 2 9 4 2 6 3" xfId="5177"/>
    <cellStyle name="常规 2 9 4 2 7" xfId="5178"/>
    <cellStyle name="常规 2 9 4 2 7 2" xfId="5179"/>
    <cellStyle name="常规 2 9 4 2 8" xfId="5180"/>
    <cellStyle name="常规 2 9 4 3" xfId="5181"/>
    <cellStyle name="常规 2 9 4 3 2" xfId="5182"/>
    <cellStyle name="常规 2 9 4 3 2 2" xfId="5183"/>
    <cellStyle name="常规 2 9 4 3 2 2 2" xfId="5184"/>
    <cellStyle name="常规 2 9 4 3 2 2 2 2" xfId="5185"/>
    <cellStyle name="常规 2 9 4 3 2 2 2 2 2" xfId="5186"/>
    <cellStyle name="常规 2 9 4 3 2 2 2 3" xfId="5187"/>
    <cellStyle name="常规 2 9 4 3 2 2 3" xfId="5188"/>
    <cellStyle name="常规 2 9 4 3 2 2 3 2" xfId="5189"/>
    <cellStyle name="常规 2 9 4 3 2 2 4" xfId="5190"/>
    <cellStyle name="常规 2 9 4 3 2 3" xfId="5191"/>
    <cellStyle name="常规 2 9 4 3 2 3 2" xfId="5192"/>
    <cellStyle name="常规 2 9 4 3 2 3 2 2" xfId="5193"/>
    <cellStyle name="常规 2 9 4 3 2 3 3" xfId="5194"/>
    <cellStyle name="常规 2 9 4 3 2 4" xfId="5195"/>
    <cellStyle name="常规 2 9 4 3 2 4 2" xfId="5196"/>
    <cellStyle name="常规 2 9 4 3 2 5" xfId="5197"/>
    <cellStyle name="常规 2 9 4 3 3" xfId="5198"/>
    <cellStyle name="常规 2 9 4 3 3 2" xfId="5199"/>
    <cellStyle name="常规 2 9 4 3 3 2 2" xfId="5200"/>
    <cellStyle name="常规 2 9 4 3 3 2 2 2" xfId="5201"/>
    <cellStyle name="常规 2 9 4 3 3 2 2 2 2" xfId="5202"/>
    <cellStyle name="常规 2 9 4 3 3 2 2 3" xfId="5203"/>
    <cellStyle name="常规 2 9 4 3 3 2 3" xfId="5204"/>
    <cellStyle name="常规 2 9 4 3 3 2 3 2" xfId="5205"/>
    <cellStyle name="常规 2 9 4 3 3 2 4" xfId="5206"/>
    <cellStyle name="常规 2 9 4 3 3 3" xfId="5207"/>
    <cellStyle name="常规 2 9 4 3 3 3 2" xfId="5208"/>
    <cellStyle name="常规 2 9 4 3 3 3 2 2" xfId="5209"/>
    <cellStyle name="常规 2 9 4 3 3 3 3" xfId="5210"/>
    <cellStyle name="常规 2 9 4 3 3 4" xfId="5211"/>
    <cellStyle name="常规 2 9 4 3 3 4 2" xfId="5212"/>
    <cellStyle name="常规 2 9 4 3 3 5" xfId="5213"/>
    <cellStyle name="常规 2 9 4 3 4" xfId="5214"/>
    <cellStyle name="常规 2 9 4 3 4 2" xfId="5215"/>
    <cellStyle name="常规 2 9 4 3 4 2 2" xfId="5216"/>
    <cellStyle name="常规 2 9 4 3 4 2 2 2" xfId="5217"/>
    <cellStyle name="常规 2 9 4 3 4 2 3" xfId="5218"/>
    <cellStyle name="常规 2 9 4 3 4 3" xfId="5219"/>
    <cellStyle name="常规 2 9 4 3 4 3 2" xfId="5220"/>
    <cellStyle name="常规 2 9 4 3 4 4" xfId="5221"/>
    <cellStyle name="常规 2 9 4 3 5" xfId="5222"/>
    <cellStyle name="常规 2 9 4 3 5 2" xfId="5223"/>
    <cellStyle name="常规 2 9 4 3 5 2 2" xfId="5224"/>
    <cellStyle name="常规 2 9 4 3 5 3" xfId="5225"/>
    <cellStyle name="常规 2 9 4 3 6" xfId="5226"/>
    <cellStyle name="常规 2 9 4 3 6 2" xfId="5227"/>
    <cellStyle name="常规 2 9 4 3 7" xfId="5228"/>
    <cellStyle name="常规 2 9 4 4" xfId="5229"/>
    <cellStyle name="常规 2 9 4 4 2" xfId="5230"/>
    <cellStyle name="常规 2 9 4 4 2 2" xfId="5231"/>
    <cellStyle name="常规 2 9 4 4 2 2 2" xfId="5232"/>
    <cellStyle name="常规 2 9 4 4 2 2 2 2" xfId="5233"/>
    <cellStyle name="常规 2 9 4 4 2 2 3" xfId="5234"/>
    <cellStyle name="常规 2 9 4 4 2 3" xfId="5235"/>
    <cellStyle name="常规 2 9 4 4 2 3 2" xfId="5236"/>
    <cellStyle name="常规 2 9 4 4 2 4" xfId="5237"/>
    <cellStyle name="常规 2 9 4 4 3" xfId="5238"/>
    <cellStyle name="常规 2 9 4 4 3 2" xfId="5239"/>
    <cellStyle name="常规 2 9 4 4 3 2 2" xfId="5240"/>
    <cellStyle name="常规 2 9 4 4 3 3" xfId="5241"/>
    <cellStyle name="常规 2 9 4 4 4" xfId="5242"/>
    <cellStyle name="常规 2 9 4 4 4 2" xfId="5243"/>
    <cellStyle name="常规 2 9 4 4 5" xfId="5244"/>
    <cellStyle name="常规 2 9 4 5" xfId="5245"/>
    <cellStyle name="常规 2 9 4 5 2" xfId="5246"/>
    <cellStyle name="常规 2 9 4 5 2 2" xfId="5247"/>
    <cellStyle name="常规 2 9 4 5 2 2 2" xfId="5248"/>
    <cellStyle name="常规 2 9 4 5 2 2 2 2" xfId="5249"/>
    <cellStyle name="常规 2 9 4 5 2 2 3" xfId="5250"/>
    <cellStyle name="常规 2 9 4 5 2 3" xfId="5251"/>
    <cellStyle name="常规 2 9 4 5 2 3 2" xfId="5252"/>
    <cellStyle name="常规 2 9 4 5 2 4" xfId="5253"/>
    <cellStyle name="常规 2 9 4 5 3" xfId="5254"/>
    <cellStyle name="常规 2 9 4 5 3 2" xfId="5255"/>
    <cellStyle name="常规 2 9 4 5 3 2 2" xfId="5256"/>
    <cellStyle name="常规 2 9 4 5 3 3" xfId="5257"/>
    <cellStyle name="常规 2 9 4 5 4" xfId="5258"/>
    <cellStyle name="常规 2 9 4 5 4 2" xfId="5259"/>
    <cellStyle name="常规 2 9 4 5 5" xfId="5260"/>
    <cellStyle name="常规 2 9 4 6" xfId="5261"/>
    <cellStyle name="常规 2 9 4 6 2" xfId="5262"/>
    <cellStyle name="常规 2 9 4 6 2 2" xfId="5263"/>
    <cellStyle name="常规 2 9 4 6 2 2 2" xfId="5264"/>
    <cellStyle name="常规 2 9 4 6 2 3" xfId="5265"/>
    <cellStyle name="常规 2 9 4 6 3" xfId="5266"/>
    <cellStyle name="常规 2 9 4 6 3 2" xfId="5267"/>
    <cellStyle name="常规 2 9 4 6 4" xfId="5268"/>
    <cellStyle name="常规 2 9 4 7" xfId="5269"/>
    <cellStyle name="常规 2 9 4 7 2" xfId="5270"/>
    <cellStyle name="常规 2 9 4 7 2 2" xfId="5271"/>
    <cellStyle name="常规 2 9 4 7 3" xfId="5272"/>
    <cellStyle name="常规 2 9 4 8" xfId="5273"/>
    <cellStyle name="常规 2 9 4 8 2" xfId="5274"/>
    <cellStyle name="常规 2 9 4 9" xfId="5275"/>
    <cellStyle name="常规 2 9 5" xfId="5276"/>
    <cellStyle name="常规 2 9 5 2" xfId="5277"/>
    <cellStyle name="常规 2 9 5 2 2" xfId="5278"/>
    <cellStyle name="常规 2 9 5 2 2 2" xfId="5279"/>
    <cellStyle name="常规 2 9 5 2 2 2 2" xfId="5280"/>
    <cellStyle name="常规 2 9 5 2 2 2 2 2" xfId="5281"/>
    <cellStyle name="常规 2 9 5 2 2 2 2 2 2" xfId="5282"/>
    <cellStyle name="常规 2 9 5 2 2 2 2 2 2 2" xfId="5283"/>
    <cellStyle name="常规 2 9 5 2 2 2 2 2 3" xfId="5284"/>
    <cellStyle name="常规 2 9 5 2 2 2 2 3" xfId="5285"/>
    <cellStyle name="常规 2 9 5 2 2 2 2 3 2" xfId="5286"/>
    <cellStyle name="常规 2 9 5 2 2 2 2 4" xfId="5287"/>
    <cellStyle name="常规 2 9 5 2 2 2 3" xfId="5288"/>
    <cellStyle name="常规 2 9 5 2 2 2 3 2" xfId="5289"/>
    <cellStyle name="常规 2 9 5 2 2 2 3 2 2" xfId="5290"/>
    <cellStyle name="常规 2 9 5 2 2 2 3 3" xfId="5291"/>
    <cellStyle name="常规 2 9 5 2 2 2 4" xfId="5292"/>
    <cellStyle name="常规 2 9 5 2 2 2 4 2" xfId="5293"/>
    <cellStyle name="常规 2 9 5 2 2 2 5" xfId="5294"/>
    <cellStyle name="常规 2 9 5 2 2 3" xfId="5295"/>
    <cellStyle name="常规 2 9 5 2 2 3 2" xfId="5296"/>
    <cellStyle name="常规 2 9 5 2 2 3 2 2" xfId="5297"/>
    <cellStyle name="常规 2 9 5 2 2 3 2 2 2" xfId="5298"/>
    <cellStyle name="常规 2 9 5 2 2 3 2 2 2 2" xfId="5299"/>
    <cellStyle name="常规 2 9 5 2 2 3 2 2 3" xfId="5300"/>
    <cellStyle name="常规 2 9 5 2 2 3 2 3" xfId="5301"/>
    <cellStyle name="常规 2 9 5 2 2 3 2 3 2" xfId="5302"/>
    <cellStyle name="常规 2 9 5 2 2 3 2 4" xfId="5303"/>
    <cellStyle name="常规 2 9 5 2 2 3 3" xfId="5304"/>
    <cellStyle name="常规 2 9 5 2 2 3 3 2" xfId="5305"/>
    <cellStyle name="常规 2 9 5 2 2 3 3 2 2" xfId="5306"/>
    <cellStyle name="常规 2 9 5 2 2 3 3 3" xfId="5307"/>
    <cellStyle name="常规 2 9 5 2 2 3 4" xfId="5308"/>
    <cellStyle name="常规 2 9 5 2 2 3 4 2" xfId="5309"/>
    <cellStyle name="常规 2 9 5 2 2 3 5" xfId="5310"/>
    <cellStyle name="常规 2 9 5 2 2 4" xfId="5311"/>
    <cellStyle name="常规 2 9 5 2 2 4 2" xfId="5312"/>
    <cellStyle name="常规 2 9 5 2 2 4 2 2" xfId="5313"/>
    <cellStyle name="常规 2 9 5 2 2 4 2 2 2" xfId="5314"/>
    <cellStyle name="常规 2 9 5 2 2 4 2 3" xfId="5315"/>
    <cellStyle name="常规 2 9 5 2 2 4 3" xfId="5316"/>
    <cellStyle name="常规 2 9 5 2 2 4 3 2" xfId="5317"/>
    <cellStyle name="常规 2 9 5 2 2 4 4" xfId="5318"/>
    <cellStyle name="常规 2 9 5 2 2 5" xfId="5319"/>
    <cellStyle name="常规 2 9 5 2 2 5 2" xfId="5320"/>
    <cellStyle name="常规 2 9 5 2 2 5 2 2" xfId="5321"/>
    <cellStyle name="常规 2 9 5 2 2 5 3" xfId="5322"/>
    <cellStyle name="常规 2 9 5 2 2 6" xfId="5323"/>
    <cellStyle name="常规 2 9 5 2 2 6 2" xfId="5324"/>
    <cellStyle name="常规 2 9 5 2 2 7" xfId="5325"/>
    <cellStyle name="常规 2 9 5 2 3" xfId="5326"/>
    <cellStyle name="常规 2 9 5 2 3 2" xfId="5327"/>
    <cellStyle name="常规 2 9 5 2 3 2 2" xfId="5328"/>
    <cellStyle name="常规 2 9 5 2 3 2 2 2" xfId="5329"/>
    <cellStyle name="常规 2 9 5 2 3 2 2 2 2" xfId="5330"/>
    <cellStyle name="常规 2 9 5 2 3 2 2 3" xfId="5331"/>
    <cellStyle name="常规 2 9 5 2 3 2 3" xfId="5332"/>
    <cellStyle name="常规 2 9 5 2 3 2 3 2" xfId="5333"/>
    <cellStyle name="常规 2 9 5 2 3 2 4" xfId="5334"/>
    <cellStyle name="常规 2 9 5 2 3 3" xfId="5335"/>
    <cellStyle name="常规 2 9 5 2 3 3 2" xfId="5336"/>
    <cellStyle name="常规 2 9 5 2 3 3 2 2" xfId="5337"/>
    <cellStyle name="常规 2 9 5 2 3 3 3" xfId="5338"/>
    <cellStyle name="常规 2 9 5 2 3 4" xfId="5339"/>
    <cellStyle name="常规 2 9 5 2 3 4 2" xfId="5340"/>
    <cellStyle name="常规 2 9 5 2 3 5" xfId="5341"/>
    <cellStyle name="常规 2 9 5 2 4" xfId="5342"/>
    <cellStyle name="常规 2 9 5 2 4 2" xfId="5343"/>
    <cellStyle name="常规 2 9 5 2 4 2 2" xfId="5344"/>
    <cellStyle name="常规 2 9 5 2 4 2 2 2" xfId="5345"/>
    <cellStyle name="常规 2 9 5 2 4 2 2 2 2" xfId="5346"/>
    <cellStyle name="常规 2 9 5 2 4 2 2 3" xfId="5347"/>
    <cellStyle name="常规 2 9 5 2 4 2 3" xfId="5348"/>
    <cellStyle name="常规 2 9 5 2 4 2 3 2" xfId="5349"/>
    <cellStyle name="常规 2 9 5 2 4 2 4" xfId="5350"/>
    <cellStyle name="常规 2 9 5 2 4 3" xfId="5351"/>
    <cellStyle name="常规 2 9 5 2 4 3 2" xfId="5352"/>
    <cellStyle name="常规 2 9 5 2 4 3 2 2" xfId="5353"/>
    <cellStyle name="常规 2 9 5 2 4 3 3" xfId="5354"/>
    <cellStyle name="常规 2 9 5 2 4 4" xfId="5355"/>
    <cellStyle name="常规 2 9 5 2 4 4 2" xfId="5356"/>
    <cellStyle name="常规 2 9 5 2 4 5" xfId="5357"/>
    <cellStyle name="常规 2 9 5 2 5" xfId="5358"/>
    <cellStyle name="常规 2 9 5 2 5 2" xfId="5359"/>
    <cellStyle name="常规 2 9 5 2 5 2 2" xfId="5360"/>
    <cellStyle name="常规 2 9 5 2 5 2 2 2" xfId="5361"/>
    <cellStyle name="常规 2 9 5 2 5 2 3" xfId="5362"/>
    <cellStyle name="常规 2 9 5 2 5 3" xfId="5363"/>
    <cellStyle name="常规 2 9 5 2 5 3 2" xfId="5364"/>
    <cellStyle name="常规 2 9 5 2 5 4" xfId="5365"/>
    <cellStyle name="常规 2 9 5 2 6" xfId="5366"/>
    <cellStyle name="常规 2 9 5 2 6 2" xfId="5367"/>
    <cellStyle name="常规 2 9 5 2 6 2 2" xfId="5368"/>
    <cellStyle name="常规 2 9 5 2 6 3" xfId="5369"/>
    <cellStyle name="常规 2 9 5 2 7" xfId="5370"/>
    <cellStyle name="常规 2 9 5 2 7 2" xfId="5371"/>
    <cellStyle name="常规 2 9 5 2 8" xfId="5372"/>
    <cellStyle name="常规 2 9 5 3" xfId="5373"/>
    <cellStyle name="常规 2 9 5 3 2" xfId="5374"/>
    <cellStyle name="常规 2 9 5 3 2 2" xfId="5375"/>
    <cellStyle name="常规 2 9 5 3 2 2 2" xfId="5376"/>
    <cellStyle name="常规 2 9 5 3 2 2 2 2" xfId="5377"/>
    <cellStyle name="常规 2 9 5 3 2 2 2 2 2" xfId="5378"/>
    <cellStyle name="常规 2 9 5 3 2 2 2 3" xfId="5379"/>
    <cellStyle name="常规 2 9 5 3 2 2 3" xfId="5380"/>
    <cellStyle name="常规 2 9 5 3 2 2 3 2" xfId="5381"/>
    <cellStyle name="常规 2 9 5 3 2 2 4" xfId="5382"/>
    <cellStyle name="常规 2 9 5 3 2 3" xfId="5383"/>
    <cellStyle name="常规 2 9 5 3 2 3 2" xfId="5384"/>
    <cellStyle name="常规 2 9 5 3 2 3 2 2" xfId="5385"/>
    <cellStyle name="常规 2 9 5 3 2 3 3" xfId="5386"/>
    <cellStyle name="常规 2 9 5 3 2 4" xfId="5387"/>
    <cellStyle name="常规 2 9 5 3 2 4 2" xfId="5388"/>
    <cellStyle name="常规 2 9 5 3 2 5" xfId="5389"/>
    <cellStyle name="常规 2 9 5 3 3" xfId="5390"/>
    <cellStyle name="常规 2 9 5 3 3 2" xfId="5391"/>
    <cellStyle name="常规 2 9 5 3 3 2 2" xfId="5392"/>
    <cellStyle name="常规 2 9 5 3 3 2 2 2" xfId="5393"/>
    <cellStyle name="常规 2 9 5 3 3 2 2 2 2" xfId="5394"/>
    <cellStyle name="常规 2 9 5 3 3 2 2 3" xfId="5395"/>
    <cellStyle name="常规 2 9 5 3 3 2 3" xfId="5396"/>
    <cellStyle name="常规 2 9 5 3 3 2 3 2" xfId="5397"/>
    <cellStyle name="常规 2 9 5 3 3 2 4" xfId="5398"/>
    <cellStyle name="常规 2 9 5 3 3 3" xfId="5399"/>
    <cellStyle name="常规 2 9 5 3 3 3 2" xfId="5400"/>
    <cellStyle name="常规 2 9 5 3 3 3 2 2" xfId="5401"/>
    <cellStyle name="常规 2 9 5 3 3 3 3" xfId="5402"/>
    <cellStyle name="常规 2 9 5 3 3 4" xfId="5403"/>
    <cellStyle name="常规 2 9 5 3 3 4 2" xfId="5404"/>
    <cellStyle name="常规 2 9 5 3 3 5" xfId="5405"/>
    <cellStyle name="常规 2 9 5 3 4" xfId="5406"/>
    <cellStyle name="常规 2 9 5 3 4 2" xfId="5407"/>
    <cellStyle name="常规 2 9 5 3 4 2 2" xfId="5408"/>
    <cellStyle name="常规 2 9 5 3 4 2 2 2" xfId="5409"/>
    <cellStyle name="常规 2 9 5 3 4 2 3" xfId="5410"/>
    <cellStyle name="常规 2 9 5 3 4 3" xfId="5411"/>
    <cellStyle name="常规 2 9 5 3 4 3 2" xfId="5412"/>
    <cellStyle name="常规 2 9 5 3 4 4" xfId="5413"/>
    <cellStyle name="常规 2 9 5 3 5" xfId="5414"/>
    <cellStyle name="常规 2 9 5 3 5 2" xfId="5415"/>
    <cellStyle name="常规 2 9 5 3 5 2 2" xfId="5416"/>
    <cellStyle name="常规 2 9 5 3 5 3" xfId="5417"/>
    <cellStyle name="常规 2 9 5 3 6" xfId="5418"/>
    <cellStyle name="常规 2 9 5 3 6 2" xfId="5419"/>
    <cellStyle name="常规 2 9 5 3 7" xfId="5420"/>
    <cellStyle name="常规 2 9 5 4" xfId="5421"/>
    <cellStyle name="常规 2 9 5 4 2" xfId="5422"/>
    <cellStyle name="常规 2 9 5 4 2 2" xfId="5423"/>
    <cellStyle name="常规 2 9 5 4 2 2 2" xfId="5424"/>
    <cellStyle name="常规 2 9 5 4 2 2 2 2" xfId="5425"/>
    <cellStyle name="常规 2 9 5 4 2 2 3" xfId="5426"/>
    <cellStyle name="常规 2 9 5 4 2 3" xfId="5427"/>
    <cellStyle name="常规 2 9 5 4 2 3 2" xfId="5428"/>
    <cellStyle name="常规 2 9 5 4 2 4" xfId="5429"/>
    <cellStyle name="常规 2 9 5 4 3" xfId="5430"/>
    <cellStyle name="常规 2 9 5 4 3 2" xfId="5431"/>
    <cellStyle name="常规 2 9 5 4 3 2 2" xfId="5432"/>
    <cellStyle name="常规 2 9 5 4 3 3" xfId="5433"/>
    <cellStyle name="常规 2 9 5 4 4" xfId="5434"/>
    <cellStyle name="常规 2 9 5 4 4 2" xfId="5435"/>
    <cellStyle name="常规 2 9 5 4 5" xfId="5436"/>
    <cellStyle name="常规 2 9 5 5" xfId="5437"/>
    <cellStyle name="常规 2 9 5 5 2" xfId="5438"/>
    <cellStyle name="常规 2 9 5 5 2 2" xfId="5439"/>
    <cellStyle name="常规 2 9 5 5 2 2 2" xfId="5440"/>
    <cellStyle name="常规 2 9 5 5 2 2 2 2" xfId="5441"/>
    <cellStyle name="常规 2 9 5 5 2 2 3" xfId="5442"/>
    <cellStyle name="常规 2 9 5 5 2 3" xfId="5443"/>
    <cellStyle name="常规 2 9 5 5 2 3 2" xfId="5444"/>
    <cellStyle name="常规 2 9 5 5 2 4" xfId="5445"/>
    <cellStyle name="常规 2 9 5 5 3" xfId="5446"/>
    <cellStyle name="常规 2 9 5 5 3 2" xfId="5447"/>
    <cellStyle name="常规 2 9 5 5 3 2 2" xfId="5448"/>
    <cellStyle name="常规 2 9 5 5 3 3" xfId="5449"/>
    <cellStyle name="常规 2 9 5 5 4" xfId="5450"/>
    <cellStyle name="常规 2 9 5 5 4 2" xfId="5451"/>
    <cellStyle name="常规 2 9 5 5 5" xfId="5452"/>
    <cellStyle name="常规 2 9 5 6" xfId="5453"/>
    <cellStyle name="常规 2 9 5 6 2" xfId="5454"/>
    <cellStyle name="常规 2 9 5 6 2 2" xfId="5455"/>
    <cellStyle name="常规 2 9 5 6 2 2 2" xfId="5456"/>
    <cellStyle name="常规 2 9 5 6 2 3" xfId="5457"/>
    <cellStyle name="常规 2 9 5 6 3" xfId="5458"/>
    <cellStyle name="常规 2 9 5 6 3 2" xfId="5459"/>
    <cellStyle name="常规 2 9 5 6 4" xfId="5460"/>
    <cellStyle name="常规 2 9 5 7" xfId="5461"/>
    <cellStyle name="常规 2 9 5 7 2" xfId="5462"/>
    <cellStyle name="常规 2 9 5 7 2 2" xfId="5463"/>
    <cellStyle name="常规 2 9 5 7 3" xfId="5464"/>
    <cellStyle name="常规 2 9 5 8" xfId="5465"/>
    <cellStyle name="常规 2 9 5 8 2" xfId="5466"/>
    <cellStyle name="常规 2 9 5 9" xfId="5467"/>
    <cellStyle name="常规 2 9 6" xfId="5468"/>
    <cellStyle name="常规 2 9 6 2" xfId="5469"/>
    <cellStyle name="常规 2 9 6 2 2" xfId="5470"/>
    <cellStyle name="常规 2 9 6 2 2 2" xfId="5471"/>
    <cellStyle name="常规 2 9 6 2 2 2 2" xfId="5472"/>
    <cellStyle name="常规 2 9 6 2 2 2 2 2" xfId="5473"/>
    <cellStyle name="常规 2 9 6 2 2 2 2 2 2" xfId="5474"/>
    <cellStyle name="常规 2 9 6 2 2 2 2 3" xfId="5475"/>
    <cellStyle name="常规 2 9 6 2 2 2 3" xfId="5476"/>
    <cellStyle name="常规 2 9 6 2 2 2 3 2" xfId="5477"/>
    <cellStyle name="常规 2 9 6 2 2 2 4" xfId="5478"/>
    <cellStyle name="常规 2 9 6 2 2 3" xfId="5479"/>
    <cellStyle name="常规 2 9 6 2 2 3 2" xfId="5480"/>
    <cellStyle name="常规 2 9 6 2 2 3 2 2" xfId="5481"/>
    <cellStyle name="常规 2 9 6 2 2 3 3" xfId="5482"/>
    <cellStyle name="常规 2 9 6 2 2 4" xfId="5483"/>
    <cellStyle name="常规 2 9 6 2 2 4 2" xfId="5484"/>
    <cellStyle name="常规 2 9 6 2 2 5" xfId="5485"/>
    <cellStyle name="常规 2 9 6 2 3" xfId="5486"/>
    <cellStyle name="常规 2 9 6 2 3 2" xfId="5487"/>
    <cellStyle name="常规 2 9 6 2 3 2 2" xfId="5488"/>
    <cellStyle name="常规 2 9 6 2 3 2 2 2" xfId="5489"/>
    <cellStyle name="常规 2 9 6 2 3 2 2 2 2" xfId="5490"/>
    <cellStyle name="常规 2 9 6 2 3 2 2 3" xfId="5491"/>
    <cellStyle name="常规 2 9 6 2 3 2 3" xfId="5492"/>
    <cellStyle name="常规 2 9 6 2 3 2 3 2" xfId="5493"/>
    <cellStyle name="常规 2 9 6 2 3 2 4" xfId="5494"/>
    <cellStyle name="常规 2 9 6 2 3 3" xfId="5495"/>
    <cellStyle name="常规 2 9 6 2 3 3 2" xfId="5496"/>
    <cellStyle name="常规 2 9 6 2 3 3 2 2" xfId="5497"/>
    <cellStyle name="常规 2 9 6 2 3 3 3" xfId="5498"/>
    <cellStyle name="常规 2 9 6 2 3 4" xfId="5499"/>
    <cellStyle name="常规 2 9 6 2 3 4 2" xfId="5500"/>
    <cellStyle name="常规 2 9 6 2 3 5" xfId="5501"/>
    <cellStyle name="常规 2 9 6 2 4" xfId="5502"/>
    <cellStyle name="常规 2 9 6 2 4 2" xfId="5503"/>
    <cellStyle name="常规 2 9 6 2 4 2 2" xfId="5504"/>
    <cellStyle name="常规 2 9 6 2 4 2 2 2" xfId="5505"/>
    <cellStyle name="常规 2 9 6 2 4 2 3" xfId="5506"/>
    <cellStyle name="常规 2 9 6 2 4 3" xfId="5507"/>
    <cellStyle name="常规 2 9 6 2 4 3 2" xfId="5508"/>
    <cellStyle name="常规 2 9 6 2 4 4" xfId="5509"/>
    <cellStyle name="常规 2 9 6 2 5" xfId="5510"/>
    <cellStyle name="常规 2 9 6 2 5 2" xfId="5511"/>
    <cellStyle name="常规 2 9 6 2 5 2 2" xfId="5512"/>
    <cellStyle name="常规 2 9 6 2 5 3" xfId="5513"/>
    <cellStyle name="常规 2 9 6 2 6" xfId="5514"/>
    <cellStyle name="常规 2 9 6 2 6 2" xfId="5515"/>
    <cellStyle name="常规 2 9 6 2 7" xfId="5516"/>
    <cellStyle name="常规 2 9 6 3" xfId="5517"/>
    <cellStyle name="常规 2 9 6 3 2" xfId="5518"/>
    <cellStyle name="常规 2 9 6 3 2 2" xfId="5519"/>
    <cellStyle name="常规 2 9 6 3 2 2 2" xfId="5520"/>
    <cellStyle name="常规 2 9 6 3 2 2 2 2" xfId="5521"/>
    <cellStyle name="常规 2 9 6 3 2 2 3" xfId="5522"/>
    <cellStyle name="常规 2 9 6 3 2 3" xfId="5523"/>
    <cellStyle name="常规 2 9 6 3 2 3 2" xfId="5524"/>
    <cellStyle name="常规 2 9 6 3 2 4" xfId="5525"/>
    <cellStyle name="常规 2 9 6 3 3" xfId="5526"/>
    <cellStyle name="常规 2 9 6 3 3 2" xfId="5527"/>
    <cellStyle name="常规 2 9 6 3 3 2 2" xfId="5528"/>
    <cellStyle name="常规 2 9 6 3 3 3" xfId="5529"/>
    <cellStyle name="常规 2 9 6 3 4" xfId="5530"/>
    <cellStyle name="常规 2 9 6 3 4 2" xfId="5531"/>
    <cellStyle name="常规 2 9 6 3 5" xfId="5532"/>
    <cellStyle name="常规 2 9 6 4" xfId="5533"/>
    <cellStyle name="常规 2 9 6 4 2" xfId="5534"/>
    <cellStyle name="常规 2 9 6 4 2 2" xfId="5535"/>
    <cellStyle name="常规 2 9 6 4 2 2 2" xfId="5536"/>
    <cellStyle name="常规 2 9 6 4 2 2 2 2" xfId="5537"/>
    <cellStyle name="常规 2 9 6 4 2 2 3" xfId="5538"/>
    <cellStyle name="常规 2 9 6 4 2 3" xfId="5539"/>
    <cellStyle name="常规 2 9 6 4 2 3 2" xfId="5540"/>
    <cellStyle name="常规 2 9 6 4 2 4" xfId="5541"/>
    <cellStyle name="常规 2 9 6 4 3" xfId="5542"/>
    <cellStyle name="常规 2 9 6 4 3 2" xfId="5543"/>
    <cellStyle name="常规 2 9 6 4 3 2 2" xfId="5544"/>
    <cellStyle name="常规 2 9 6 4 3 3" xfId="5545"/>
    <cellStyle name="常规 2 9 6 4 4" xfId="5546"/>
    <cellStyle name="常规 2 9 6 4 4 2" xfId="5547"/>
    <cellStyle name="常规 2 9 6 4 5" xfId="5548"/>
    <cellStyle name="常规 2 9 6 5" xfId="5549"/>
    <cellStyle name="常规 2 9 6 5 2" xfId="5550"/>
    <cellStyle name="常规 2 9 6 5 2 2" xfId="5551"/>
    <cellStyle name="常规 2 9 6 5 2 2 2" xfId="5552"/>
    <cellStyle name="常规 2 9 6 5 2 3" xfId="5553"/>
    <cellStyle name="常规 2 9 6 5 3" xfId="5554"/>
    <cellStyle name="常规 2 9 6 5 3 2" xfId="5555"/>
    <cellStyle name="常规 2 9 6 5 4" xfId="5556"/>
    <cellStyle name="常规 2 9 6 6" xfId="5557"/>
    <cellStyle name="常规 2 9 6 6 2" xfId="5558"/>
    <cellStyle name="常规 2 9 6 6 2 2" xfId="5559"/>
    <cellStyle name="常规 2 9 6 6 3" xfId="5560"/>
    <cellStyle name="常规 2 9 6 7" xfId="5561"/>
    <cellStyle name="常规 2 9 6 7 2" xfId="5562"/>
    <cellStyle name="常规 2 9 6 8" xfId="5563"/>
    <cellStyle name="常规 2 9 7" xfId="5564"/>
    <cellStyle name="常规 2 9 7 2" xfId="5565"/>
    <cellStyle name="常规 2 9 7 2 2" xfId="5566"/>
    <cellStyle name="常规 2 9 7 2 2 2" xfId="5567"/>
    <cellStyle name="常规 2 9 7 2 2 2 2" xfId="5568"/>
    <cellStyle name="常规 2 9 7 2 2 2 2 2" xfId="5569"/>
    <cellStyle name="常规 2 9 7 2 2 2 3" xfId="5570"/>
    <cellStyle name="常规 2 9 7 2 2 3" xfId="5571"/>
    <cellStyle name="常规 2 9 7 2 2 3 2" xfId="5572"/>
    <cellStyle name="常规 2 9 7 2 2 4" xfId="5573"/>
    <cellStyle name="常规 2 9 7 2 3" xfId="5574"/>
    <cellStyle name="常规 2 9 7 2 3 2" xfId="5575"/>
    <cellStyle name="常规 2 9 7 2 3 2 2" xfId="5576"/>
    <cellStyle name="常规 2 9 7 2 3 3" xfId="5577"/>
    <cellStyle name="常规 2 9 7 2 4" xfId="5578"/>
    <cellStyle name="常规 2 9 7 2 4 2" xfId="5579"/>
    <cellStyle name="常规 2 9 7 2 5" xfId="5580"/>
    <cellStyle name="常规 2 9 7 3" xfId="5581"/>
    <cellStyle name="常规 2 9 7 3 2" xfId="5582"/>
    <cellStyle name="常规 2 9 7 3 2 2" xfId="5583"/>
    <cellStyle name="常规 2 9 7 3 2 2 2" xfId="5584"/>
    <cellStyle name="常规 2 9 7 3 2 2 2 2" xfId="5585"/>
    <cellStyle name="常规 2 9 7 3 2 2 3" xfId="5586"/>
    <cellStyle name="常规 2 9 7 3 2 3" xfId="5587"/>
    <cellStyle name="常规 2 9 7 3 2 3 2" xfId="5588"/>
    <cellStyle name="常规 2 9 7 3 2 4" xfId="5589"/>
    <cellStyle name="常规 2 9 7 3 3" xfId="5590"/>
    <cellStyle name="常规 2 9 7 3 3 2" xfId="5591"/>
    <cellStyle name="常规 2 9 7 3 3 2 2" xfId="5592"/>
    <cellStyle name="常规 2 9 7 3 3 3" xfId="5593"/>
    <cellStyle name="常规 2 9 7 3 4" xfId="5594"/>
    <cellStyle name="常规 2 9 7 3 4 2" xfId="5595"/>
    <cellStyle name="常规 2 9 7 3 5" xfId="5596"/>
    <cellStyle name="常规 2 9 7 4" xfId="5597"/>
    <cellStyle name="常规 2 9 7 4 2" xfId="5598"/>
    <cellStyle name="常规 2 9 7 4 2 2" xfId="5599"/>
    <cellStyle name="常规 2 9 7 4 2 2 2" xfId="5600"/>
    <cellStyle name="常规 2 9 7 4 2 3" xfId="5601"/>
    <cellStyle name="常规 2 9 7 4 3" xfId="5602"/>
    <cellStyle name="常规 2 9 7 4 3 2" xfId="5603"/>
    <cellStyle name="常规 2 9 7 4 4" xfId="5604"/>
    <cellStyle name="常规 2 9 7 5" xfId="5605"/>
    <cellStyle name="常规 2 9 7 5 2" xfId="5606"/>
    <cellStyle name="常规 2 9 7 5 2 2" xfId="5607"/>
    <cellStyle name="常规 2 9 7 5 3" xfId="5608"/>
    <cellStyle name="常规 2 9 7 6" xfId="5609"/>
    <cellStyle name="常规 2 9 7 6 2" xfId="5610"/>
    <cellStyle name="常规 2 9 7 7" xfId="5611"/>
    <cellStyle name="常规 2 9 8" xfId="5612"/>
    <cellStyle name="常规 2 9 8 2" xfId="5613"/>
    <cellStyle name="常规 2 9 8 2 2" xfId="5614"/>
    <cellStyle name="常规 2 9 8 2 2 2" xfId="5615"/>
    <cellStyle name="常规 2 9 8 2 2 2 2" xfId="5616"/>
    <cellStyle name="常规 2 9 8 2 2 3" xfId="5617"/>
    <cellStyle name="常规 2 9 8 2 3" xfId="5618"/>
    <cellStyle name="常规 2 9 8 2 3 2" xfId="5619"/>
    <cellStyle name="常规 2 9 8 2 4" xfId="5620"/>
    <cellStyle name="常规 2 9 8 3" xfId="5621"/>
    <cellStyle name="常规 2 9 8 3 2" xfId="5622"/>
    <cellStyle name="常规 2 9 8 3 2 2" xfId="5623"/>
    <cellStyle name="常规 2 9 8 3 3" xfId="5624"/>
    <cellStyle name="常规 2 9 8 4" xfId="5625"/>
    <cellStyle name="常规 2 9 8 4 2" xfId="5626"/>
    <cellStyle name="常规 2 9 8 5" xfId="5627"/>
    <cellStyle name="常规 2 9 9" xfId="5628"/>
    <cellStyle name="常规 2 9 9 2" xfId="5629"/>
    <cellStyle name="常规 2 9 9 2 2" xfId="5630"/>
    <cellStyle name="常规 2 9 9 2 2 2" xfId="5631"/>
    <cellStyle name="常规 2 9 9 2 2 2 2" xfId="5632"/>
    <cellStyle name="常规 2 9 9 2 2 3" xfId="5633"/>
    <cellStyle name="常规 2 9 9 2 3" xfId="5634"/>
    <cellStyle name="常规 2 9 9 2 3 2" xfId="5635"/>
    <cellStyle name="常规 2 9 9 2 4" xfId="5636"/>
    <cellStyle name="常规 2 9 9 3" xfId="5637"/>
    <cellStyle name="常规 2 9 9 3 2" xfId="5638"/>
    <cellStyle name="常规 2 9 9 3 2 2" xfId="5639"/>
    <cellStyle name="常规 2 9 9 3 3" xfId="5640"/>
    <cellStyle name="常规 2 9 9 4" xfId="5641"/>
    <cellStyle name="常规 2 9 9 4 2" xfId="5642"/>
    <cellStyle name="常规 2 9 9 5" xfId="5643"/>
    <cellStyle name="常规 20" xfId="5644"/>
    <cellStyle name="常规 20 10" xfId="5645"/>
    <cellStyle name="常规 20 10 2" xfId="5646"/>
    <cellStyle name="常规 20 11" xfId="5647"/>
    <cellStyle name="常规 20 12" xfId="5648"/>
    <cellStyle name="常规 20 2" xfId="5649"/>
    <cellStyle name="常规 20 2 2" xfId="5650"/>
    <cellStyle name="常规 20 2 2 2" xfId="5651"/>
    <cellStyle name="常规 20 2 2 2 2" xfId="5652"/>
    <cellStyle name="常规 20 2 2 2 2 2" xfId="5653"/>
    <cellStyle name="常规 20 2 2 2 2 2 2" xfId="5654"/>
    <cellStyle name="常规 20 2 2 2 2 2 2 2" xfId="5655"/>
    <cellStyle name="常规 20 2 2 2 2 2 3" xfId="5656"/>
    <cellStyle name="常规 20 2 2 2 2 3" xfId="5657"/>
    <cellStyle name="常规 20 2 2 2 2 3 2" xfId="5658"/>
    <cellStyle name="常规 20 2 2 2 2 4" xfId="5659"/>
    <cellStyle name="常规 20 2 2 2 3" xfId="5660"/>
    <cellStyle name="常规 20 2 2 2 3 2" xfId="5661"/>
    <cellStyle name="常规 20 2 2 2 3 2 2" xfId="5662"/>
    <cellStyle name="常规 20 2 2 2 3 3" xfId="5663"/>
    <cellStyle name="常规 20 2 2 2 4" xfId="5664"/>
    <cellStyle name="常规 20 2 2 2 4 2" xfId="5665"/>
    <cellStyle name="常规 20 2 2 2 5" xfId="5666"/>
    <cellStyle name="常规 20 2 2 3" xfId="5667"/>
    <cellStyle name="常规 20 2 2 3 2" xfId="5668"/>
    <cellStyle name="常规 20 2 2 3 2 2" xfId="5669"/>
    <cellStyle name="常规 20 2 2 3 2 2 2" xfId="5670"/>
    <cellStyle name="常规 20 2 2 3 2 2 2 2" xfId="5671"/>
    <cellStyle name="常规 20 2 2 3 2 2 3" xfId="5672"/>
    <cellStyle name="常规 20 2 2 3 2 3" xfId="5673"/>
    <cellStyle name="常规 20 2 2 3 2 3 2" xfId="5674"/>
    <cellStyle name="常规 20 2 2 3 2 4" xfId="5675"/>
    <cellStyle name="常规 20 2 2 3 3" xfId="5676"/>
    <cellStyle name="常规 20 2 2 3 3 2" xfId="5677"/>
    <cellStyle name="常规 20 2 2 3 3 2 2" xfId="5678"/>
    <cellStyle name="常规 20 2 2 3 3 3" xfId="5679"/>
    <cellStyle name="常规 20 2 2 3 4" xfId="5680"/>
    <cellStyle name="常规 20 2 2 3 4 2" xfId="5681"/>
    <cellStyle name="常规 20 2 2 3 5" xfId="5682"/>
    <cellStyle name="常规 20 2 2 4" xfId="5683"/>
    <cellStyle name="常规 20 2 2 4 2" xfId="5684"/>
    <cellStyle name="常规 20 2 2 4 2 2" xfId="5685"/>
    <cellStyle name="常规 20 2 2 4 2 2 2" xfId="5686"/>
    <cellStyle name="常规 20 2 2 4 2 3" xfId="5687"/>
    <cellStyle name="常规 20 2 2 4 3" xfId="5688"/>
    <cellStyle name="常规 20 2 2 4 3 2" xfId="5689"/>
    <cellStyle name="常规 20 2 2 4 4" xfId="5690"/>
    <cellStyle name="常规 20 2 2 5" xfId="5691"/>
    <cellStyle name="常规 20 2 2 5 2" xfId="5692"/>
    <cellStyle name="常规 20 2 2 5 2 2" xfId="5693"/>
    <cellStyle name="常规 20 2 2 5 3" xfId="5694"/>
    <cellStyle name="常规 20 2 2 6" xfId="5695"/>
    <cellStyle name="常规 20 2 2 6 2" xfId="5696"/>
    <cellStyle name="常规 20 2 2 7" xfId="5697"/>
    <cellStyle name="常规 20 2 3" xfId="5698"/>
    <cellStyle name="常规 20 2 3 2" xfId="5699"/>
    <cellStyle name="常规 20 2 3 2 2" xfId="5700"/>
    <cellStyle name="常规 20 2 3 2 2 2" xfId="5701"/>
    <cellStyle name="常规 20 2 3 2 2 2 2" xfId="5702"/>
    <cellStyle name="常规 20 2 3 2 2 3" xfId="5703"/>
    <cellStyle name="常规 20 2 3 2 3" xfId="5704"/>
    <cellStyle name="常规 20 2 3 2 3 2" xfId="5705"/>
    <cellStyle name="常规 20 2 3 2 4" xfId="5706"/>
    <cellStyle name="常规 20 2 3 3" xfId="5707"/>
    <cellStyle name="常规 20 2 3 3 2" xfId="5708"/>
    <cellStyle name="常规 20 2 3 3 2 2" xfId="5709"/>
    <cellStyle name="常规 20 2 3 3 3" xfId="5710"/>
    <cellStyle name="常规 20 2 3 4" xfId="5711"/>
    <cellStyle name="常规 20 2 3 4 2" xfId="5712"/>
    <cellStyle name="常规 20 2 3 5" xfId="5713"/>
    <cellStyle name="常规 20 2 4" xfId="5714"/>
    <cellStyle name="常规 20 2 4 2" xfId="5715"/>
    <cellStyle name="常规 20 2 4 2 2" xfId="5716"/>
    <cellStyle name="常规 20 2 4 2 2 2" xfId="5717"/>
    <cellStyle name="常规 20 2 4 2 2 2 2" xfId="5718"/>
    <cellStyle name="常规 20 2 4 2 2 3" xfId="5719"/>
    <cellStyle name="常规 20 2 4 2 3" xfId="5720"/>
    <cellStyle name="常规 20 2 4 2 3 2" xfId="5721"/>
    <cellStyle name="常规 20 2 4 2 4" xfId="5722"/>
    <cellStyle name="常规 20 2 4 3" xfId="5723"/>
    <cellStyle name="常规 20 2 4 3 2" xfId="5724"/>
    <cellStyle name="常规 20 2 4 3 2 2" xfId="5725"/>
    <cellStyle name="常规 20 2 4 3 3" xfId="5726"/>
    <cellStyle name="常规 20 2 4 4" xfId="5727"/>
    <cellStyle name="常规 20 2 4 4 2" xfId="5728"/>
    <cellStyle name="常规 20 2 4 5" xfId="5729"/>
    <cellStyle name="常规 20 2 5" xfId="5730"/>
    <cellStyle name="常规 20 2 5 2" xfId="5731"/>
    <cellStyle name="常规 20 2 5 2 2" xfId="5732"/>
    <cellStyle name="常规 20 2 5 2 2 2" xfId="5733"/>
    <cellStyle name="常规 20 2 5 2 3" xfId="5734"/>
    <cellStyle name="常规 20 2 5 3" xfId="5735"/>
    <cellStyle name="常规 20 2 5 3 2" xfId="5736"/>
    <cellStyle name="常规 20 2 5 4" xfId="5737"/>
    <cellStyle name="常规 20 2 6" xfId="5738"/>
    <cellStyle name="常规 20 2 6 2" xfId="5739"/>
    <cellStyle name="常规 20 2 6 2 2" xfId="5740"/>
    <cellStyle name="常规 20 2 6 3" xfId="5741"/>
    <cellStyle name="常规 20 2 7" xfId="5742"/>
    <cellStyle name="常规 20 2 7 2" xfId="5743"/>
    <cellStyle name="常规 20 2 8" xfId="5744"/>
    <cellStyle name="常规 20 3" xfId="5745"/>
    <cellStyle name="常规 20 3 2" xfId="5746"/>
    <cellStyle name="常规 20 3 2 2" xfId="5747"/>
    <cellStyle name="常规 20 3 2 2 2" xfId="5748"/>
    <cellStyle name="常规 20 3 2 2 2 2" xfId="5749"/>
    <cellStyle name="常规 20 3 2 2 2 2 2" xfId="5750"/>
    <cellStyle name="常规 20 3 2 2 2 3" xfId="5751"/>
    <cellStyle name="常规 20 3 2 2 3" xfId="5752"/>
    <cellStyle name="常规 20 3 2 2 3 2" xfId="5753"/>
    <cellStyle name="常规 20 3 2 2 4" xfId="5754"/>
    <cellStyle name="常规 20 3 2 3" xfId="5755"/>
    <cellStyle name="常规 20 3 2 3 2" xfId="5756"/>
    <cellStyle name="常规 20 3 2 3 2 2" xfId="5757"/>
    <cellStyle name="常规 20 3 2 3 3" xfId="5758"/>
    <cellStyle name="常规 20 3 2 4" xfId="5759"/>
    <cellStyle name="常规 20 3 2 4 2" xfId="5760"/>
    <cellStyle name="常规 20 3 2 5" xfId="5761"/>
    <cellStyle name="常规 20 3 3" xfId="5762"/>
    <cellStyle name="常规 20 3 3 2" xfId="5763"/>
    <cellStyle name="常规 20 3 3 2 2" xfId="5764"/>
    <cellStyle name="常规 20 3 3 2 2 2" xfId="5765"/>
    <cellStyle name="常规 20 3 3 2 2 2 2" xfId="5766"/>
    <cellStyle name="常规 20 3 3 2 2 3" xfId="5767"/>
    <cellStyle name="常规 20 3 3 2 3" xfId="5768"/>
    <cellStyle name="常规 20 3 3 2 3 2" xfId="5769"/>
    <cellStyle name="常规 20 3 3 2 4" xfId="5770"/>
    <cellStyle name="常规 20 3 3 3" xfId="5771"/>
    <cellStyle name="常规 20 3 3 3 2" xfId="5772"/>
    <cellStyle name="常规 20 3 3 3 2 2" xfId="5773"/>
    <cellStyle name="常规 20 3 3 3 3" xfId="5774"/>
    <cellStyle name="常规 20 3 3 4" xfId="5775"/>
    <cellStyle name="常规 20 3 3 4 2" xfId="5776"/>
    <cellStyle name="常规 20 3 3 5" xfId="5777"/>
    <cellStyle name="常规 20 3 4" xfId="5778"/>
    <cellStyle name="常规 20 3 4 2" xfId="5779"/>
    <cellStyle name="常规 20 3 4 2 2" xfId="5780"/>
    <cellStyle name="常规 20 3 4 2 2 2" xfId="5781"/>
    <cellStyle name="常规 20 3 4 2 3" xfId="5782"/>
    <cellStyle name="常规 20 3 4 3" xfId="5783"/>
    <cellStyle name="常规 20 3 4 3 2" xfId="5784"/>
    <cellStyle name="常规 20 3 4 4" xfId="5785"/>
    <cellStyle name="常规 20 3 5" xfId="5786"/>
    <cellStyle name="常规 20 3 5 2" xfId="5787"/>
    <cellStyle name="常规 20 3 5 2 2" xfId="5788"/>
    <cellStyle name="常规 20 3 5 3" xfId="5789"/>
    <cellStyle name="常规 20 3 6" xfId="5790"/>
    <cellStyle name="常规 20 3 6 2" xfId="5791"/>
    <cellStyle name="常规 20 3 7" xfId="5792"/>
    <cellStyle name="常规 20 4" xfId="5793"/>
    <cellStyle name="常规 20 4 2" xfId="5794"/>
    <cellStyle name="常规 20 4 2 2" xfId="5795"/>
    <cellStyle name="常规 20 4 2 2 2" xfId="5796"/>
    <cellStyle name="常规 20 4 2 2 2 2" xfId="5797"/>
    <cellStyle name="常规 20 4 2 2 3" xfId="5798"/>
    <cellStyle name="常规 20 4 2 3" xfId="5799"/>
    <cellStyle name="常规 20 4 2 3 2" xfId="5800"/>
    <cellStyle name="常规 20 4 2 4" xfId="5801"/>
    <cellStyle name="常规 20 4 3" xfId="5802"/>
    <cellStyle name="常规 20 4 3 2" xfId="5803"/>
    <cellStyle name="常规 20 4 3 2 2" xfId="5804"/>
    <cellStyle name="常规 20 4 3 3" xfId="5805"/>
    <cellStyle name="常规 20 4 4" xfId="5806"/>
    <cellStyle name="常规 20 4 4 2" xfId="5807"/>
    <cellStyle name="常规 20 4 5" xfId="5808"/>
    <cellStyle name="常规 20 5" xfId="5809"/>
    <cellStyle name="常规 20 5 2" xfId="5810"/>
    <cellStyle name="常规 20 5 2 2" xfId="5811"/>
    <cellStyle name="常规 20 5 2 2 2" xfId="5812"/>
    <cellStyle name="常规 20 5 2 2 2 2" xfId="5813"/>
    <cellStyle name="常规 20 5 2 2 3" xfId="5814"/>
    <cellStyle name="常规 20 5 2 3" xfId="5815"/>
    <cellStyle name="常规 20 5 2 3 2" xfId="5816"/>
    <cellStyle name="常规 20 5 2 4" xfId="5817"/>
    <cellStyle name="常规 20 5 3" xfId="5818"/>
    <cellStyle name="常规 20 5 3 2" xfId="5819"/>
    <cellStyle name="常规 20 5 3 2 2" xfId="5820"/>
    <cellStyle name="常规 20 5 3 3" xfId="5821"/>
    <cellStyle name="常规 20 5 4" xfId="5822"/>
    <cellStyle name="常规 20 5 4 2" xfId="5823"/>
    <cellStyle name="常规 20 5 5" xfId="5824"/>
    <cellStyle name="常规 20 6" xfId="5825"/>
    <cellStyle name="常规 20 6 2" xfId="5826"/>
    <cellStyle name="常规 20 6 2 2" xfId="5827"/>
    <cellStyle name="常规 20 6 2 2 2" xfId="5828"/>
    <cellStyle name="常规 20 6 2 2 2 2" xfId="5829"/>
    <cellStyle name="常规 20 6 2 2 3" xfId="5830"/>
    <cellStyle name="常规 20 6 2 3" xfId="5831"/>
    <cellStyle name="常规 20 6 2 3 2" xfId="5832"/>
    <cellStyle name="常规 20 6 2 4" xfId="5833"/>
    <cellStyle name="常规 20 6 3" xfId="5834"/>
    <cellStyle name="常规 20 6 3 2" xfId="5835"/>
    <cellStyle name="常规 20 6 3 2 2" xfId="5836"/>
    <cellStyle name="常规 20 6 3 3" xfId="5837"/>
    <cellStyle name="常规 20 6 4" xfId="5838"/>
    <cellStyle name="常规 20 6 4 2" xfId="5839"/>
    <cellStyle name="常规 20 6 5" xfId="5840"/>
    <cellStyle name="常规 20 7" xfId="5841"/>
    <cellStyle name="常规 20 7 2" xfId="5842"/>
    <cellStyle name="常规 20 7 2 2" xfId="5843"/>
    <cellStyle name="常规 20 7 2 2 2" xfId="5844"/>
    <cellStyle name="常规 20 7 2 2 2 2" xfId="5845"/>
    <cellStyle name="常规 20 7 2 2 3" xfId="5846"/>
    <cellStyle name="常规 20 7 2 3" xfId="5847"/>
    <cellStyle name="常规 20 7 2 3 2" xfId="5848"/>
    <cellStyle name="常规 20 7 2 4" xfId="5849"/>
    <cellStyle name="常规 20 7 3" xfId="5850"/>
    <cellStyle name="常规 20 7 3 2" xfId="5851"/>
    <cellStyle name="常规 20 7 3 2 2" xfId="5852"/>
    <cellStyle name="常规 20 7 3 3" xfId="5853"/>
    <cellStyle name="常规 20 7 4" xfId="5854"/>
    <cellStyle name="常规 20 7 4 2" xfId="5855"/>
    <cellStyle name="常规 20 7 5" xfId="5856"/>
    <cellStyle name="常规 20 8" xfId="5857"/>
    <cellStyle name="常规 20 8 2" xfId="5858"/>
    <cellStyle name="常规 20 8 2 2" xfId="5859"/>
    <cellStyle name="常规 20 8 2 2 2" xfId="5860"/>
    <cellStyle name="常规 20 8 2 3" xfId="5861"/>
    <cellStyle name="常规 20 8 3" xfId="5862"/>
    <cellStyle name="常规 20 8 3 2" xfId="5863"/>
    <cellStyle name="常规 20 8 4" xfId="5864"/>
    <cellStyle name="常规 20 9" xfId="5865"/>
    <cellStyle name="常规 20 9 2" xfId="5866"/>
    <cellStyle name="常规 20 9 2 2" xfId="5867"/>
    <cellStyle name="常规 20 9 3" xfId="5868"/>
    <cellStyle name="常规 21" xfId="5869"/>
    <cellStyle name="常规 21 10" xfId="5870"/>
    <cellStyle name="常规 21 10 2" xfId="5871"/>
    <cellStyle name="常规 21 11" xfId="5872"/>
    <cellStyle name="常规 21 12" xfId="5873"/>
    <cellStyle name="常规 21 2" xfId="5874"/>
    <cellStyle name="常规 21 2 2" xfId="5875"/>
    <cellStyle name="常规 21 2 2 2" xfId="5876"/>
    <cellStyle name="常规 21 2 2 2 2" xfId="5877"/>
    <cellStyle name="常规 21 2 2 2 2 2" xfId="5878"/>
    <cellStyle name="常规 21 2 2 2 2 2 2" xfId="5879"/>
    <cellStyle name="常规 21 2 2 2 2 2 2 2" xfId="5880"/>
    <cellStyle name="常规 21 2 2 2 2 2 3" xfId="5881"/>
    <cellStyle name="常规 21 2 2 2 2 3" xfId="5882"/>
    <cellStyle name="常规 21 2 2 2 2 3 2" xfId="5883"/>
    <cellStyle name="常规 21 2 2 2 2 4" xfId="5884"/>
    <cellStyle name="常规 21 2 2 2 3" xfId="5885"/>
    <cellStyle name="常规 21 2 2 2 3 2" xfId="5886"/>
    <cellStyle name="常规 21 2 2 2 3 2 2" xfId="5887"/>
    <cellStyle name="常规 21 2 2 2 3 3" xfId="5888"/>
    <cellStyle name="常规 21 2 2 2 4" xfId="5889"/>
    <cellStyle name="常规 21 2 2 2 4 2" xfId="5890"/>
    <cellStyle name="常规 21 2 2 2 5" xfId="5891"/>
    <cellStyle name="常规 21 2 2 3" xfId="5892"/>
    <cellStyle name="常规 21 2 2 3 2" xfId="5893"/>
    <cellStyle name="常规 21 2 2 3 2 2" xfId="5894"/>
    <cellStyle name="常规 21 2 2 3 2 2 2" xfId="5895"/>
    <cellStyle name="常规 21 2 2 3 2 2 2 2" xfId="5896"/>
    <cellStyle name="常规 21 2 2 3 2 2 3" xfId="5897"/>
    <cellStyle name="常规 21 2 2 3 2 3" xfId="5898"/>
    <cellStyle name="常规 21 2 2 3 2 3 2" xfId="5899"/>
    <cellStyle name="常规 21 2 2 3 2 4" xfId="5900"/>
    <cellStyle name="常规 21 2 2 3 3" xfId="5901"/>
    <cellStyle name="常规 21 2 2 3 3 2" xfId="5902"/>
    <cellStyle name="常规 21 2 2 3 3 2 2" xfId="5903"/>
    <cellStyle name="常规 21 2 2 3 3 3" xfId="5904"/>
    <cellStyle name="常规 21 2 2 3 4" xfId="5905"/>
    <cellStyle name="常规 21 2 2 3 4 2" xfId="5906"/>
    <cellStyle name="常规 21 2 2 3 5" xfId="5907"/>
    <cellStyle name="常规 21 2 2 4" xfId="5908"/>
    <cellStyle name="常规 21 2 2 4 2" xfId="5909"/>
    <cellStyle name="常规 21 2 2 4 2 2" xfId="5910"/>
    <cellStyle name="常规 21 2 2 4 2 2 2" xfId="5911"/>
    <cellStyle name="常规 21 2 2 4 2 3" xfId="5912"/>
    <cellStyle name="常规 21 2 2 4 3" xfId="5913"/>
    <cellStyle name="常规 21 2 2 4 3 2" xfId="5914"/>
    <cellStyle name="常规 21 2 2 4 4" xfId="5915"/>
    <cellStyle name="常规 21 2 2 5" xfId="5916"/>
    <cellStyle name="常规 21 2 2 5 2" xfId="5917"/>
    <cellStyle name="常规 21 2 2 5 2 2" xfId="5918"/>
    <cellStyle name="常规 21 2 2 5 3" xfId="5919"/>
    <cellStyle name="常规 21 2 2 6" xfId="5920"/>
    <cellStyle name="常规 21 2 2 6 2" xfId="5921"/>
    <cellStyle name="常规 21 2 2 7" xfId="5922"/>
    <cellStyle name="常规 21 2 3" xfId="5923"/>
    <cellStyle name="常规 21 2 3 2" xfId="5924"/>
    <cellStyle name="常规 21 2 3 2 2" xfId="5925"/>
    <cellStyle name="常规 21 2 3 2 2 2" xfId="5926"/>
    <cellStyle name="常规 21 2 3 2 2 2 2" xfId="5927"/>
    <cellStyle name="常规 21 2 3 2 2 3" xfId="5928"/>
    <cellStyle name="常规 21 2 3 2 3" xfId="5929"/>
    <cellStyle name="常规 21 2 3 2 3 2" xfId="5930"/>
    <cellStyle name="常规 21 2 3 2 4" xfId="5931"/>
    <cellStyle name="常规 21 2 3 3" xfId="5932"/>
    <cellStyle name="常规 21 2 3 3 2" xfId="5933"/>
    <cellStyle name="常规 21 2 3 3 2 2" xfId="5934"/>
    <cellStyle name="常规 21 2 3 3 3" xfId="5935"/>
    <cellStyle name="常规 21 2 3 4" xfId="5936"/>
    <cellStyle name="常规 21 2 3 4 2" xfId="5937"/>
    <cellStyle name="常规 21 2 3 5" xfId="5938"/>
    <cellStyle name="常规 21 2 4" xfId="5939"/>
    <cellStyle name="常规 21 2 4 2" xfId="5940"/>
    <cellStyle name="常规 21 2 4 2 2" xfId="5941"/>
    <cellStyle name="常规 21 2 4 2 2 2" xfId="5942"/>
    <cellStyle name="常规 21 2 4 2 2 2 2" xfId="5943"/>
    <cellStyle name="常规 21 2 4 2 2 3" xfId="5944"/>
    <cellStyle name="常规 21 2 4 2 3" xfId="5945"/>
    <cellStyle name="常规 21 2 4 2 3 2" xfId="5946"/>
    <cellStyle name="常规 21 2 4 2 4" xfId="5947"/>
    <cellStyle name="常规 21 2 4 3" xfId="5948"/>
    <cellStyle name="常规 21 2 4 3 2" xfId="5949"/>
    <cellStyle name="常规 21 2 4 3 2 2" xfId="5950"/>
    <cellStyle name="常规 21 2 4 3 3" xfId="5951"/>
    <cellStyle name="常规 21 2 4 4" xfId="5952"/>
    <cellStyle name="常规 21 2 4 4 2" xfId="5953"/>
    <cellStyle name="常规 21 2 4 5" xfId="5954"/>
    <cellStyle name="常规 21 2 5" xfId="5955"/>
    <cellStyle name="常规 21 2 5 2" xfId="5956"/>
    <cellStyle name="常规 21 2 5 2 2" xfId="5957"/>
    <cellStyle name="常规 21 2 5 2 2 2" xfId="5958"/>
    <cellStyle name="常规 21 2 5 2 3" xfId="5959"/>
    <cellStyle name="常规 21 2 5 3" xfId="5960"/>
    <cellStyle name="常规 21 2 5 3 2" xfId="5961"/>
    <cellStyle name="常规 21 2 5 4" xfId="5962"/>
    <cellStyle name="常规 21 2 6" xfId="5963"/>
    <cellStyle name="常规 21 2 6 2" xfId="5964"/>
    <cellStyle name="常规 21 2 6 2 2" xfId="5965"/>
    <cellStyle name="常规 21 2 6 3" xfId="5966"/>
    <cellStyle name="常规 21 2 7" xfId="5967"/>
    <cellStyle name="常规 21 2 7 2" xfId="5968"/>
    <cellStyle name="常规 21 2 8" xfId="5969"/>
    <cellStyle name="常规 21 3" xfId="5970"/>
    <cellStyle name="常规 21 3 2" xfId="5971"/>
    <cellStyle name="常规 21 3 2 2" xfId="5972"/>
    <cellStyle name="常规 21 3 2 2 2" xfId="5973"/>
    <cellStyle name="常规 21 3 2 2 2 2" xfId="5974"/>
    <cellStyle name="常规 21 3 2 2 2 2 2" xfId="5975"/>
    <cellStyle name="常规 21 3 2 2 2 3" xfId="5976"/>
    <cellStyle name="常规 21 3 2 2 3" xfId="5977"/>
    <cellStyle name="常规 21 3 2 2 3 2" xfId="5978"/>
    <cellStyle name="常规 21 3 2 2 4" xfId="5979"/>
    <cellStyle name="常规 21 3 2 3" xfId="5980"/>
    <cellStyle name="常规 21 3 2 3 2" xfId="5981"/>
    <cellStyle name="常规 21 3 2 3 2 2" xfId="5982"/>
    <cellStyle name="常规 21 3 2 3 3" xfId="5983"/>
    <cellStyle name="常规 21 3 2 4" xfId="5984"/>
    <cellStyle name="常规 21 3 2 4 2" xfId="5985"/>
    <cellStyle name="常规 21 3 2 5" xfId="5986"/>
    <cellStyle name="常规 21 3 3" xfId="5987"/>
    <cellStyle name="常规 21 3 3 2" xfId="5988"/>
    <cellStyle name="常规 21 3 3 2 2" xfId="5989"/>
    <cellStyle name="常规 21 3 3 2 2 2" xfId="5990"/>
    <cellStyle name="常规 21 3 3 2 2 2 2" xfId="5991"/>
    <cellStyle name="常规 21 3 3 2 2 3" xfId="5992"/>
    <cellStyle name="常规 21 3 3 2 3" xfId="5993"/>
    <cellStyle name="常规 21 3 3 2 3 2" xfId="5994"/>
    <cellStyle name="常规 21 3 3 2 4" xfId="5995"/>
    <cellStyle name="常规 21 3 3 3" xfId="5996"/>
    <cellStyle name="常规 21 3 3 3 2" xfId="5997"/>
    <cellStyle name="常规 21 3 3 3 2 2" xfId="5998"/>
    <cellStyle name="常规 21 3 3 3 3" xfId="5999"/>
    <cellStyle name="常规 21 3 3 4" xfId="6000"/>
    <cellStyle name="常规 21 3 3 4 2" xfId="6001"/>
    <cellStyle name="常规 21 3 3 5" xfId="6002"/>
    <cellStyle name="常规 21 3 4" xfId="6003"/>
    <cellStyle name="常规 21 3 4 2" xfId="6004"/>
    <cellStyle name="常规 21 3 4 2 2" xfId="6005"/>
    <cellStyle name="常规 21 3 4 2 2 2" xfId="6006"/>
    <cellStyle name="常规 21 3 4 2 3" xfId="6007"/>
    <cellStyle name="常规 21 3 4 3" xfId="6008"/>
    <cellStyle name="常规 21 3 4 3 2" xfId="6009"/>
    <cellStyle name="常规 21 3 4 4" xfId="6010"/>
    <cellStyle name="常规 21 3 5" xfId="6011"/>
    <cellStyle name="常规 21 3 5 2" xfId="6012"/>
    <cellStyle name="常规 21 3 5 2 2" xfId="6013"/>
    <cellStyle name="常规 21 3 5 3" xfId="6014"/>
    <cellStyle name="常规 21 3 6" xfId="6015"/>
    <cellStyle name="常规 21 3 6 2" xfId="6016"/>
    <cellStyle name="常规 21 3 7" xfId="6017"/>
    <cellStyle name="常规 21 4" xfId="6018"/>
    <cellStyle name="常规 21 4 2" xfId="6019"/>
    <cellStyle name="常规 21 4 2 2" xfId="6020"/>
    <cellStyle name="常规 21 4 2 2 2" xfId="6021"/>
    <cellStyle name="常规 21 4 2 2 2 2" xfId="6022"/>
    <cellStyle name="常规 21 4 2 2 3" xfId="6023"/>
    <cellStyle name="常规 21 4 2 3" xfId="6024"/>
    <cellStyle name="常规 21 4 2 3 2" xfId="6025"/>
    <cellStyle name="常规 21 4 2 4" xfId="6026"/>
    <cellStyle name="常规 21 4 3" xfId="6027"/>
    <cellStyle name="常规 21 4 3 2" xfId="6028"/>
    <cellStyle name="常规 21 4 3 2 2" xfId="6029"/>
    <cellStyle name="常规 21 4 3 3" xfId="6030"/>
    <cellStyle name="常规 21 4 4" xfId="6031"/>
    <cellStyle name="常规 21 4 4 2" xfId="6032"/>
    <cellStyle name="常规 21 4 5" xfId="6033"/>
    <cellStyle name="常规 21 5" xfId="6034"/>
    <cellStyle name="常规 21 5 2" xfId="6035"/>
    <cellStyle name="常规 21 5 2 2" xfId="6036"/>
    <cellStyle name="常规 21 5 2 2 2" xfId="6037"/>
    <cellStyle name="常规 21 5 2 2 2 2" xfId="6038"/>
    <cellStyle name="常规 21 5 2 2 3" xfId="6039"/>
    <cellStyle name="常规 21 5 2 3" xfId="6040"/>
    <cellStyle name="常规 21 5 2 3 2" xfId="6041"/>
    <cellStyle name="常规 21 5 2 4" xfId="6042"/>
    <cellStyle name="常规 21 5 3" xfId="6043"/>
    <cellStyle name="常规 21 5 3 2" xfId="6044"/>
    <cellStyle name="常规 21 5 3 2 2" xfId="6045"/>
    <cellStyle name="常规 21 5 3 3" xfId="6046"/>
    <cellStyle name="常规 21 5 4" xfId="6047"/>
    <cellStyle name="常规 21 5 4 2" xfId="6048"/>
    <cellStyle name="常规 21 5 5" xfId="6049"/>
    <cellStyle name="常规 21 6" xfId="6050"/>
    <cellStyle name="常规 21 6 2" xfId="6051"/>
    <cellStyle name="常规 21 6 2 2" xfId="6052"/>
    <cellStyle name="常规 21 6 2 2 2" xfId="6053"/>
    <cellStyle name="常规 21 6 2 2 2 2" xfId="6054"/>
    <cellStyle name="常规 21 6 2 2 3" xfId="6055"/>
    <cellStyle name="常规 21 6 2 3" xfId="6056"/>
    <cellStyle name="常规 21 6 2 3 2" xfId="6057"/>
    <cellStyle name="常规 21 6 2 4" xfId="6058"/>
    <cellStyle name="常规 21 6 3" xfId="6059"/>
    <cellStyle name="常规 21 6 3 2" xfId="6060"/>
    <cellStyle name="常规 21 6 3 2 2" xfId="6061"/>
    <cellStyle name="常规 21 6 3 3" xfId="6062"/>
    <cellStyle name="常规 21 6 4" xfId="6063"/>
    <cellStyle name="常规 21 6 4 2" xfId="6064"/>
    <cellStyle name="常规 21 6 5" xfId="6065"/>
    <cellStyle name="常规 21 7" xfId="6066"/>
    <cellStyle name="常规 21 7 2" xfId="6067"/>
    <cellStyle name="常规 21 7 2 2" xfId="6068"/>
    <cellStyle name="常规 21 7 2 2 2" xfId="6069"/>
    <cellStyle name="常规 21 7 2 2 2 2" xfId="6070"/>
    <cellStyle name="常规 21 7 2 2 3" xfId="6071"/>
    <cellStyle name="常规 21 7 2 3" xfId="6072"/>
    <cellStyle name="常规 21 7 2 3 2" xfId="6073"/>
    <cellStyle name="常规 21 7 2 4" xfId="6074"/>
    <cellStyle name="常规 21 7 3" xfId="6075"/>
    <cellStyle name="常规 21 7 3 2" xfId="6076"/>
    <cellStyle name="常规 21 7 3 2 2" xfId="6077"/>
    <cellStyle name="常规 21 7 3 3" xfId="6078"/>
    <cellStyle name="常规 21 7 4" xfId="6079"/>
    <cellStyle name="常规 21 7 4 2" xfId="6080"/>
    <cellStyle name="常规 21 7 5" xfId="6081"/>
    <cellStyle name="常规 21 8" xfId="6082"/>
    <cellStyle name="常规 21 8 2" xfId="6083"/>
    <cellStyle name="常规 21 8 2 2" xfId="6084"/>
    <cellStyle name="常规 21 8 2 2 2" xfId="6085"/>
    <cellStyle name="常规 21 8 2 3" xfId="6086"/>
    <cellStyle name="常规 21 8 3" xfId="6087"/>
    <cellStyle name="常规 21 8 3 2" xfId="6088"/>
    <cellStyle name="常规 21 8 4" xfId="6089"/>
    <cellStyle name="常规 21 9" xfId="6090"/>
    <cellStyle name="常规 21 9 2" xfId="6091"/>
    <cellStyle name="常规 21 9 2 2" xfId="6092"/>
    <cellStyle name="常规 21 9 3" xfId="6093"/>
    <cellStyle name="常规 22" xfId="6094"/>
    <cellStyle name="常规 22 10" xfId="6095"/>
    <cellStyle name="常规 22 10 2" xfId="6096"/>
    <cellStyle name="常规 22 11" xfId="6097"/>
    <cellStyle name="常规 22 12" xfId="6098"/>
    <cellStyle name="常规 22 2" xfId="6099"/>
    <cellStyle name="常规 22 2 2" xfId="6100"/>
    <cellStyle name="常规 22 2 2 2" xfId="6101"/>
    <cellStyle name="常规 22 2 2 2 2" xfId="6102"/>
    <cellStyle name="常规 22 2 2 2 2 2" xfId="6103"/>
    <cellStyle name="常规 22 2 2 2 2 2 2" xfId="6104"/>
    <cellStyle name="常规 22 2 2 2 2 2 2 2" xfId="6105"/>
    <cellStyle name="常规 22 2 2 2 2 2 3" xfId="6106"/>
    <cellStyle name="常规 22 2 2 2 2 3" xfId="6107"/>
    <cellStyle name="常规 22 2 2 2 2 3 2" xfId="6108"/>
    <cellStyle name="常规 22 2 2 2 2 4" xfId="6109"/>
    <cellStyle name="常规 22 2 2 2 3" xfId="6110"/>
    <cellStyle name="常规 22 2 2 2 3 2" xfId="6111"/>
    <cellStyle name="常规 22 2 2 2 3 2 2" xfId="6112"/>
    <cellStyle name="常规 22 2 2 2 3 3" xfId="6113"/>
    <cellStyle name="常规 22 2 2 2 4" xfId="6114"/>
    <cellStyle name="常规 22 2 2 2 4 2" xfId="6115"/>
    <cellStyle name="常规 22 2 2 2 5" xfId="6116"/>
    <cellStyle name="常规 22 2 2 3" xfId="6117"/>
    <cellStyle name="常规 22 2 2 3 2" xfId="6118"/>
    <cellStyle name="常规 22 2 2 3 2 2" xfId="6119"/>
    <cellStyle name="常规 22 2 2 3 2 2 2" xfId="6120"/>
    <cellStyle name="常规 22 2 2 3 2 2 2 2" xfId="6121"/>
    <cellStyle name="常规 22 2 2 3 2 2 3" xfId="6122"/>
    <cellStyle name="常规 22 2 2 3 2 3" xfId="6123"/>
    <cellStyle name="常规 22 2 2 3 2 3 2" xfId="6124"/>
    <cellStyle name="常规 22 2 2 3 2 4" xfId="6125"/>
    <cellStyle name="常规 22 2 2 3 3" xfId="6126"/>
    <cellStyle name="常规 22 2 2 3 3 2" xfId="6127"/>
    <cellStyle name="常规 22 2 2 3 3 2 2" xfId="6128"/>
    <cellStyle name="常规 22 2 2 3 3 3" xfId="6129"/>
    <cellStyle name="常规 22 2 2 3 4" xfId="6130"/>
    <cellStyle name="常规 22 2 2 3 4 2" xfId="6131"/>
    <cellStyle name="常规 22 2 2 3 5" xfId="6132"/>
    <cellStyle name="常规 22 2 2 4" xfId="6133"/>
    <cellStyle name="常规 22 2 2 4 2" xfId="6134"/>
    <cellStyle name="常规 22 2 2 4 2 2" xfId="6135"/>
    <cellStyle name="常规 22 2 2 4 2 2 2" xfId="6136"/>
    <cellStyle name="常规 22 2 2 4 2 3" xfId="6137"/>
    <cellStyle name="常规 22 2 2 4 3" xfId="6138"/>
    <cellStyle name="常规 22 2 2 4 3 2" xfId="6139"/>
    <cellStyle name="常规 22 2 2 4 4" xfId="6140"/>
    <cellStyle name="常规 22 2 2 5" xfId="6141"/>
    <cellStyle name="常规 22 2 2 5 2" xfId="6142"/>
    <cellStyle name="常规 22 2 2 5 2 2" xfId="6143"/>
    <cellStyle name="常规 22 2 2 5 3" xfId="6144"/>
    <cellStyle name="常规 22 2 2 6" xfId="6145"/>
    <cellStyle name="常规 22 2 2 6 2" xfId="6146"/>
    <cellStyle name="常规 22 2 2 7" xfId="6147"/>
    <cellStyle name="常规 22 2 3" xfId="6148"/>
    <cellStyle name="常规 22 2 3 2" xfId="6149"/>
    <cellStyle name="常规 22 2 3 2 2" xfId="6150"/>
    <cellStyle name="常规 22 2 3 2 2 2" xfId="6151"/>
    <cellStyle name="常规 22 2 3 2 2 2 2" xfId="6152"/>
    <cellStyle name="常规 22 2 3 2 2 3" xfId="6153"/>
    <cellStyle name="常规 22 2 3 2 3" xfId="6154"/>
    <cellStyle name="常规 22 2 3 2 3 2" xfId="6155"/>
    <cellStyle name="常规 22 2 3 2 4" xfId="6156"/>
    <cellStyle name="常规 22 2 3 3" xfId="6157"/>
    <cellStyle name="常规 22 2 3 3 2" xfId="6158"/>
    <cellStyle name="常规 22 2 3 3 2 2" xfId="6159"/>
    <cellStyle name="常规 22 2 3 3 3" xfId="6160"/>
    <cellStyle name="常规 22 2 3 4" xfId="6161"/>
    <cellStyle name="常规 22 2 3 4 2" xfId="6162"/>
    <cellStyle name="常规 22 2 3 5" xfId="6163"/>
    <cellStyle name="常规 22 2 4" xfId="6164"/>
    <cellStyle name="常规 22 2 4 2" xfId="6165"/>
    <cellStyle name="常规 22 2 4 2 2" xfId="6166"/>
    <cellStyle name="常规 22 2 4 2 2 2" xfId="6167"/>
    <cellStyle name="常规 22 2 4 2 2 2 2" xfId="6168"/>
    <cellStyle name="常规 22 2 4 2 2 3" xfId="6169"/>
    <cellStyle name="常规 22 2 4 2 3" xfId="6170"/>
    <cellStyle name="常规 22 2 4 2 3 2" xfId="6171"/>
    <cellStyle name="常规 22 2 4 2 4" xfId="6172"/>
    <cellStyle name="常规 22 2 4 3" xfId="6173"/>
    <cellStyle name="常规 22 2 4 3 2" xfId="6174"/>
    <cellStyle name="常规 22 2 4 3 2 2" xfId="6175"/>
    <cellStyle name="常规 22 2 4 3 3" xfId="6176"/>
    <cellStyle name="常规 22 2 4 4" xfId="6177"/>
    <cellStyle name="常规 22 2 4 4 2" xfId="6178"/>
    <cellStyle name="常规 22 2 4 5" xfId="6179"/>
    <cellStyle name="常规 22 2 5" xfId="6180"/>
    <cellStyle name="常规 22 2 5 2" xfId="6181"/>
    <cellStyle name="常规 22 2 5 2 2" xfId="6182"/>
    <cellStyle name="常规 22 2 5 2 2 2" xfId="6183"/>
    <cellStyle name="常规 22 2 5 2 3" xfId="6184"/>
    <cellStyle name="常规 22 2 5 3" xfId="6185"/>
    <cellStyle name="常规 22 2 5 3 2" xfId="6186"/>
    <cellStyle name="常规 22 2 5 4" xfId="6187"/>
    <cellStyle name="常规 22 2 6" xfId="6188"/>
    <cellStyle name="常规 22 2 6 2" xfId="6189"/>
    <cellStyle name="常规 22 2 6 2 2" xfId="6190"/>
    <cellStyle name="常规 22 2 6 3" xfId="6191"/>
    <cellStyle name="常规 22 2 7" xfId="6192"/>
    <cellStyle name="常规 22 2 7 2" xfId="6193"/>
    <cellStyle name="常规 22 2 8" xfId="6194"/>
    <cellStyle name="常规 22 3" xfId="6195"/>
    <cellStyle name="常规 22 3 2" xfId="6196"/>
    <cellStyle name="常规 22 3 2 2" xfId="6197"/>
    <cellStyle name="常规 22 3 2 2 2" xfId="6198"/>
    <cellStyle name="常规 22 3 2 2 2 2" xfId="6199"/>
    <cellStyle name="常规 22 3 2 2 2 2 2" xfId="6200"/>
    <cellStyle name="常规 22 3 2 2 2 3" xfId="6201"/>
    <cellStyle name="常规 22 3 2 2 3" xfId="6202"/>
    <cellStyle name="常规 22 3 2 2 3 2" xfId="6203"/>
    <cellStyle name="常规 22 3 2 2 4" xfId="6204"/>
    <cellStyle name="常规 22 3 2 3" xfId="6205"/>
    <cellStyle name="常规 22 3 2 3 2" xfId="6206"/>
    <cellStyle name="常规 22 3 2 3 2 2" xfId="6207"/>
    <cellStyle name="常规 22 3 2 3 3" xfId="6208"/>
    <cellStyle name="常规 22 3 2 4" xfId="6209"/>
    <cellStyle name="常规 22 3 2 4 2" xfId="6210"/>
    <cellStyle name="常规 22 3 2 5" xfId="6211"/>
    <cellStyle name="常规 22 3 3" xfId="6212"/>
    <cellStyle name="常规 22 3 3 2" xfId="6213"/>
    <cellStyle name="常规 22 3 3 2 2" xfId="6214"/>
    <cellStyle name="常规 22 3 3 2 2 2" xfId="6215"/>
    <cellStyle name="常规 22 3 3 2 2 2 2" xfId="6216"/>
    <cellStyle name="常规 22 3 3 2 2 3" xfId="6217"/>
    <cellStyle name="常规 22 3 3 2 3" xfId="6218"/>
    <cellStyle name="常规 22 3 3 2 3 2" xfId="6219"/>
    <cellStyle name="常规 22 3 3 2 4" xfId="6220"/>
    <cellStyle name="常规 22 3 3 3" xfId="6221"/>
    <cellStyle name="常规 22 3 3 3 2" xfId="6222"/>
    <cellStyle name="常规 22 3 3 3 2 2" xfId="6223"/>
    <cellStyle name="常规 22 3 3 3 3" xfId="6224"/>
    <cellStyle name="常规 22 3 3 4" xfId="6225"/>
    <cellStyle name="常规 22 3 3 4 2" xfId="6226"/>
    <cellStyle name="常规 22 3 3 5" xfId="6227"/>
    <cellStyle name="常规 22 3 4" xfId="6228"/>
    <cellStyle name="常规 22 3 4 2" xfId="6229"/>
    <cellStyle name="常规 22 3 4 2 2" xfId="6230"/>
    <cellStyle name="常规 22 3 4 2 2 2" xfId="6231"/>
    <cellStyle name="常规 22 3 4 2 3" xfId="6232"/>
    <cellStyle name="常规 22 3 4 3" xfId="6233"/>
    <cellStyle name="常规 22 3 4 3 2" xfId="6234"/>
    <cellStyle name="常规 22 3 4 4" xfId="6235"/>
    <cellStyle name="常规 22 3 5" xfId="6236"/>
    <cellStyle name="常规 22 3 5 2" xfId="6237"/>
    <cellStyle name="常规 22 3 5 2 2" xfId="6238"/>
    <cellStyle name="常规 22 3 5 3" xfId="6239"/>
    <cellStyle name="常规 22 3 6" xfId="6240"/>
    <cellStyle name="常规 22 3 6 2" xfId="6241"/>
    <cellStyle name="常规 22 3 7" xfId="6242"/>
    <cellStyle name="常规 22 4" xfId="6243"/>
    <cellStyle name="常规 22 4 2" xfId="6244"/>
    <cellStyle name="常规 22 4 2 2" xfId="6245"/>
    <cellStyle name="常规 22 4 2 2 2" xfId="6246"/>
    <cellStyle name="常规 22 4 2 2 2 2" xfId="6247"/>
    <cellStyle name="常规 22 4 2 2 3" xfId="6248"/>
    <cellStyle name="常规 22 4 2 3" xfId="6249"/>
    <cellStyle name="常规 22 4 2 3 2" xfId="6250"/>
    <cellStyle name="常规 22 4 2 4" xfId="6251"/>
    <cellStyle name="常规 22 4 3" xfId="6252"/>
    <cellStyle name="常规 22 4 3 2" xfId="6253"/>
    <cellStyle name="常规 22 4 3 2 2" xfId="6254"/>
    <cellStyle name="常规 22 4 3 3" xfId="6255"/>
    <cellStyle name="常规 22 4 4" xfId="6256"/>
    <cellStyle name="常规 22 4 4 2" xfId="6257"/>
    <cellStyle name="常规 22 4 5" xfId="6258"/>
    <cellStyle name="常规 22 5" xfId="6259"/>
    <cellStyle name="常规 22 5 2" xfId="6260"/>
    <cellStyle name="常规 22 5 2 2" xfId="6261"/>
    <cellStyle name="常规 22 5 2 2 2" xfId="6262"/>
    <cellStyle name="常规 22 5 2 2 2 2" xfId="6263"/>
    <cellStyle name="常规 22 5 2 2 3" xfId="6264"/>
    <cellStyle name="常规 22 5 2 3" xfId="6265"/>
    <cellStyle name="常规 22 5 2 3 2" xfId="6266"/>
    <cellStyle name="常规 22 5 2 4" xfId="6267"/>
    <cellStyle name="常规 22 5 3" xfId="6268"/>
    <cellStyle name="常规 22 5 3 2" xfId="6269"/>
    <cellStyle name="常规 22 5 3 2 2" xfId="6270"/>
    <cellStyle name="常规 22 5 3 3" xfId="6271"/>
    <cellStyle name="常规 22 5 4" xfId="6272"/>
    <cellStyle name="常规 22 5 4 2" xfId="6273"/>
    <cellStyle name="常规 22 5 5" xfId="6274"/>
    <cellStyle name="常规 22 6" xfId="6275"/>
    <cellStyle name="常规 22 6 2" xfId="6276"/>
    <cellStyle name="常规 22 6 2 2" xfId="6277"/>
    <cellStyle name="常规 22 6 2 2 2" xfId="6278"/>
    <cellStyle name="常规 22 6 2 2 2 2" xfId="6279"/>
    <cellStyle name="常规 22 6 2 2 3" xfId="6280"/>
    <cellStyle name="常规 22 6 2 3" xfId="6281"/>
    <cellStyle name="常规 22 6 2 3 2" xfId="6282"/>
    <cellStyle name="常规 22 6 2 4" xfId="6283"/>
    <cellStyle name="常规 22 6 3" xfId="6284"/>
    <cellStyle name="常规 22 6 3 2" xfId="6285"/>
    <cellStyle name="常规 22 6 3 2 2" xfId="6286"/>
    <cellStyle name="常规 22 6 3 3" xfId="6287"/>
    <cellStyle name="常规 22 6 4" xfId="6288"/>
    <cellStyle name="常规 22 6 4 2" xfId="6289"/>
    <cellStyle name="常规 22 6 5" xfId="6290"/>
    <cellStyle name="常规 22 7" xfId="6291"/>
    <cellStyle name="常规 22 7 2" xfId="6292"/>
    <cellStyle name="常规 22 7 2 2" xfId="6293"/>
    <cellStyle name="常规 22 7 2 2 2" xfId="6294"/>
    <cellStyle name="常规 22 7 2 2 2 2" xfId="6295"/>
    <cellStyle name="常规 22 7 2 2 3" xfId="6296"/>
    <cellStyle name="常规 22 7 2 3" xfId="6297"/>
    <cellStyle name="常规 22 7 2 3 2" xfId="6298"/>
    <cellStyle name="常规 22 7 2 4" xfId="6299"/>
    <cellStyle name="常规 22 7 3" xfId="6300"/>
    <cellStyle name="常规 22 7 3 2" xfId="6301"/>
    <cellStyle name="常规 22 7 3 2 2" xfId="6302"/>
    <cellStyle name="常规 22 7 3 3" xfId="6303"/>
    <cellStyle name="常规 22 7 4" xfId="6304"/>
    <cellStyle name="常规 22 7 4 2" xfId="6305"/>
    <cellStyle name="常规 22 7 5" xfId="6306"/>
    <cellStyle name="常规 22 8" xfId="6307"/>
    <cellStyle name="常规 22 8 2" xfId="6308"/>
    <cellStyle name="常规 22 8 2 2" xfId="6309"/>
    <cellStyle name="常规 22 8 2 2 2" xfId="6310"/>
    <cellStyle name="常规 22 8 2 3" xfId="6311"/>
    <cellStyle name="常规 22 8 3" xfId="6312"/>
    <cellStyle name="常规 22 8 3 2" xfId="6313"/>
    <cellStyle name="常规 22 8 4" xfId="6314"/>
    <cellStyle name="常规 22 9" xfId="6315"/>
    <cellStyle name="常规 22 9 2" xfId="6316"/>
    <cellStyle name="常规 22 9 2 2" xfId="6317"/>
    <cellStyle name="常规 22 9 3" xfId="6318"/>
    <cellStyle name="常规 23" xfId="6319"/>
    <cellStyle name="常规 23 10" xfId="6320"/>
    <cellStyle name="常规 23 10 2" xfId="6321"/>
    <cellStyle name="常规 23 11" xfId="6322"/>
    <cellStyle name="常规 23 12" xfId="6323"/>
    <cellStyle name="常规 23 2" xfId="6324"/>
    <cellStyle name="常规 23 2 2" xfId="6325"/>
    <cellStyle name="常规 23 2 2 2" xfId="6326"/>
    <cellStyle name="常规 23 2 2 2 2" xfId="6327"/>
    <cellStyle name="常规 23 2 2 2 2 2" xfId="6328"/>
    <cellStyle name="常规 23 2 2 2 2 2 2" xfId="6329"/>
    <cellStyle name="常规 23 2 2 2 2 2 2 2" xfId="6330"/>
    <cellStyle name="常规 23 2 2 2 2 2 3" xfId="6331"/>
    <cellStyle name="常规 23 2 2 2 2 3" xfId="6332"/>
    <cellStyle name="常规 23 2 2 2 2 3 2" xfId="6333"/>
    <cellStyle name="常规 23 2 2 2 2 4" xfId="6334"/>
    <cellStyle name="常规 23 2 2 2 3" xfId="6335"/>
    <cellStyle name="常规 23 2 2 2 3 2" xfId="6336"/>
    <cellStyle name="常规 23 2 2 2 3 2 2" xfId="6337"/>
    <cellStyle name="常规 23 2 2 2 3 3" xfId="6338"/>
    <cellStyle name="常规 23 2 2 2 4" xfId="6339"/>
    <cellStyle name="常规 23 2 2 2 4 2" xfId="6340"/>
    <cellStyle name="常规 23 2 2 2 5" xfId="6341"/>
    <cellStyle name="常规 23 2 2 3" xfId="6342"/>
    <cellStyle name="常规 23 2 2 3 2" xfId="6343"/>
    <cellStyle name="常规 23 2 2 3 2 2" xfId="6344"/>
    <cellStyle name="常规 23 2 2 3 2 2 2" xfId="6345"/>
    <cellStyle name="常规 23 2 2 3 2 2 2 2" xfId="6346"/>
    <cellStyle name="常规 23 2 2 3 2 2 3" xfId="6347"/>
    <cellStyle name="常规 23 2 2 3 2 3" xfId="6348"/>
    <cellStyle name="常规 23 2 2 3 2 3 2" xfId="6349"/>
    <cellStyle name="常规 23 2 2 3 2 4" xfId="6350"/>
    <cellStyle name="常规 23 2 2 3 3" xfId="6351"/>
    <cellStyle name="常规 23 2 2 3 3 2" xfId="6352"/>
    <cellStyle name="常规 23 2 2 3 3 2 2" xfId="6353"/>
    <cellStyle name="常规 23 2 2 3 3 3" xfId="6354"/>
    <cellStyle name="常规 23 2 2 3 4" xfId="6355"/>
    <cellStyle name="常规 23 2 2 3 4 2" xfId="6356"/>
    <cellStyle name="常规 23 2 2 3 5" xfId="6357"/>
    <cellStyle name="常规 23 2 2 4" xfId="6358"/>
    <cellStyle name="常规 23 2 2 4 2" xfId="6359"/>
    <cellStyle name="常规 23 2 2 4 2 2" xfId="6360"/>
    <cellStyle name="常规 23 2 2 4 2 2 2" xfId="6361"/>
    <cellStyle name="常规 23 2 2 4 2 3" xfId="6362"/>
    <cellStyle name="常规 23 2 2 4 3" xfId="6363"/>
    <cellStyle name="常规 23 2 2 4 3 2" xfId="6364"/>
    <cellStyle name="常规 23 2 2 4 4" xfId="6365"/>
    <cellStyle name="常规 23 2 2 5" xfId="6366"/>
    <cellStyle name="常规 23 2 2 5 2" xfId="6367"/>
    <cellStyle name="常规 23 2 2 5 2 2" xfId="6368"/>
    <cellStyle name="常规 23 2 2 5 3" xfId="6369"/>
    <cellStyle name="常规 23 2 2 6" xfId="6370"/>
    <cellStyle name="常规 23 2 2 6 2" xfId="6371"/>
    <cellStyle name="常规 23 2 2 7" xfId="6372"/>
    <cellStyle name="常规 23 2 3" xfId="6373"/>
    <cellStyle name="常规 23 2 3 2" xfId="6374"/>
    <cellStyle name="常规 23 2 3 2 2" xfId="6375"/>
    <cellStyle name="常规 23 2 3 2 2 2" xfId="6376"/>
    <cellStyle name="常规 23 2 3 2 2 2 2" xfId="6377"/>
    <cellStyle name="常规 23 2 3 2 2 3" xfId="6378"/>
    <cellStyle name="常规 23 2 3 2 3" xfId="6379"/>
    <cellStyle name="常规 23 2 3 2 3 2" xfId="6380"/>
    <cellStyle name="常规 23 2 3 2 4" xfId="6381"/>
    <cellStyle name="常规 23 2 3 3" xfId="6382"/>
    <cellStyle name="常规 23 2 3 3 2" xfId="6383"/>
    <cellStyle name="常规 23 2 3 3 2 2" xfId="6384"/>
    <cellStyle name="常规 23 2 3 3 3" xfId="6385"/>
    <cellStyle name="常规 23 2 3 4" xfId="6386"/>
    <cellStyle name="常规 23 2 3 4 2" xfId="6387"/>
    <cellStyle name="常规 23 2 3 5" xfId="6388"/>
    <cellStyle name="常规 23 2 4" xfId="6389"/>
    <cellStyle name="常规 23 2 4 2" xfId="6390"/>
    <cellStyle name="常规 23 2 4 2 2" xfId="6391"/>
    <cellStyle name="常规 23 2 4 2 2 2" xfId="6392"/>
    <cellStyle name="常规 23 2 4 2 2 2 2" xfId="6393"/>
    <cellStyle name="常规 23 2 4 2 2 3" xfId="6394"/>
    <cellStyle name="常规 23 2 4 2 3" xfId="6395"/>
    <cellStyle name="常规 23 2 4 2 3 2" xfId="6396"/>
    <cellStyle name="常规 23 2 4 2 4" xfId="6397"/>
    <cellStyle name="常规 23 2 4 3" xfId="6398"/>
    <cellStyle name="常规 23 2 4 3 2" xfId="6399"/>
    <cellStyle name="常规 23 2 4 3 2 2" xfId="6400"/>
    <cellStyle name="常规 23 2 4 3 3" xfId="6401"/>
    <cellStyle name="常规 23 2 4 4" xfId="6402"/>
    <cellStyle name="常规 23 2 4 4 2" xfId="6403"/>
    <cellStyle name="常规 23 2 4 5" xfId="6404"/>
    <cellStyle name="常规 23 2 5" xfId="6405"/>
    <cellStyle name="常规 23 2 5 2" xfId="6406"/>
    <cellStyle name="常规 23 2 5 2 2" xfId="6407"/>
    <cellStyle name="常规 23 2 5 2 2 2" xfId="6408"/>
    <cellStyle name="常规 23 2 5 2 3" xfId="6409"/>
    <cellStyle name="常规 23 2 5 3" xfId="6410"/>
    <cellStyle name="常规 23 2 5 3 2" xfId="6411"/>
    <cellStyle name="常规 23 2 5 4" xfId="6412"/>
    <cellStyle name="常规 23 2 6" xfId="6413"/>
    <cellStyle name="常规 23 2 6 2" xfId="6414"/>
    <cellStyle name="常规 23 2 6 2 2" xfId="6415"/>
    <cellStyle name="常规 23 2 6 3" xfId="6416"/>
    <cellStyle name="常规 23 2 7" xfId="6417"/>
    <cellStyle name="常规 23 2 7 2" xfId="6418"/>
    <cellStyle name="常规 23 2 8" xfId="6419"/>
    <cellStyle name="常规 23 3" xfId="6420"/>
    <cellStyle name="常规 23 3 2" xfId="6421"/>
    <cellStyle name="常规 23 3 2 2" xfId="6422"/>
    <cellStyle name="常规 23 3 2 2 2" xfId="6423"/>
    <cellStyle name="常规 23 3 2 2 2 2" xfId="6424"/>
    <cellStyle name="常规 23 3 2 2 2 2 2" xfId="6425"/>
    <cellStyle name="常规 23 3 2 2 2 3" xfId="6426"/>
    <cellStyle name="常规 23 3 2 2 3" xfId="6427"/>
    <cellStyle name="常规 23 3 2 2 3 2" xfId="6428"/>
    <cellStyle name="常规 23 3 2 2 4" xfId="6429"/>
    <cellStyle name="常规 23 3 2 3" xfId="6430"/>
    <cellStyle name="常规 23 3 2 3 2" xfId="6431"/>
    <cellStyle name="常规 23 3 2 3 2 2" xfId="6432"/>
    <cellStyle name="常规 23 3 2 3 3" xfId="6433"/>
    <cellStyle name="常规 23 3 2 4" xfId="6434"/>
    <cellStyle name="常规 23 3 2 4 2" xfId="6435"/>
    <cellStyle name="常规 23 3 2 5" xfId="6436"/>
    <cellStyle name="常规 23 3 3" xfId="6437"/>
    <cellStyle name="常规 23 3 3 2" xfId="6438"/>
    <cellStyle name="常规 23 3 3 2 2" xfId="6439"/>
    <cellStyle name="常规 23 3 3 2 2 2" xfId="6440"/>
    <cellStyle name="常规 23 3 3 2 2 2 2" xfId="6441"/>
    <cellStyle name="常规 23 3 3 2 2 3" xfId="6442"/>
    <cellStyle name="常规 23 3 3 2 3" xfId="6443"/>
    <cellStyle name="常规 23 3 3 2 3 2" xfId="6444"/>
    <cellStyle name="常规 23 3 3 2 4" xfId="6445"/>
    <cellStyle name="常规 23 3 3 3" xfId="6446"/>
    <cellStyle name="常规 23 3 3 3 2" xfId="6447"/>
    <cellStyle name="常规 23 3 3 3 2 2" xfId="6448"/>
    <cellStyle name="常规 23 3 3 3 3" xfId="6449"/>
    <cellStyle name="常规 23 3 3 4" xfId="6450"/>
    <cellStyle name="常规 23 3 3 4 2" xfId="6451"/>
    <cellStyle name="常规 23 3 3 5" xfId="6452"/>
    <cellStyle name="常规 23 3 4" xfId="6453"/>
    <cellStyle name="常规 23 3 4 2" xfId="6454"/>
    <cellStyle name="常规 23 3 4 2 2" xfId="6455"/>
    <cellStyle name="常规 23 3 4 2 2 2" xfId="6456"/>
    <cellStyle name="常规 23 3 4 2 3" xfId="6457"/>
    <cellStyle name="常规 23 3 4 3" xfId="6458"/>
    <cellStyle name="常规 23 3 4 3 2" xfId="6459"/>
    <cellStyle name="常规 23 3 4 4" xfId="6460"/>
    <cellStyle name="常规 23 3 5" xfId="6461"/>
    <cellStyle name="常规 23 3 5 2" xfId="6462"/>
    <cellStyle name="常规 23 3 5 2 2" xfId="6463"/>
    <cellStyle name="常规 23 3 5 3" xfId="6464"/>
    <cellStyle name="常规 23 3 6" xfId="6465"/>
    <cellStyle name="常规 23 3 6 2" xfId="6466"/>
    <cellStyle name="常规 23 3 7" xfId="6467"/>
    <cellStyle name="常规 23 4" xfId="6468"/>
    <cellStyle name="常规 23 4 2" xfId="6469"/>
    <cellStyle name="常规 23 4 2 2" xfId="6470"/>
    <cellStyle name="常规 23 4 2 2 2" xfId="6471"/>
    <cellStyle name="常规 23 4 2 2 2 2" xfId="6472"/>
    <cellStyle name="常规 23 4 2 2 3" xfId="6473"/>
    <cellStyle name="常规 23 4 2 3" xfId="6474"/>
    <cellStyle name="常规 23 4 2 3 2" xfId="6475"/>
    <cellStyle name="常规 23 4 2 4" xfId="6476"/>
    <cellStyle name="常规 23 4 3" xfId="6477"/>
    <cellStyle name="常规 23 4 3 2" xfId="6478"/>
    <cellStyle name="常规 23 4 3 2 2" xfId="6479"/>
    <cellStyle name="常规 23 4 3 3" xfId="6480"/>
    <cellStyle name="常规 23 4 4" xfId="6481"/>
    <cellStyle name="常规 23 4 4 2" xfId="6482"/>
    <cellStyle name="常规 23 4 5" xfId="6483"/>
    <cellStyle name="常规 23 5" xfId="6484"/>
    <cellStyle name="常规 23 5 2" xfId="6485"/>
    <cellStyle name="常规 23 5 2 2" xfId="6486"/>
    <cellStyle name="常规 23 5 2 2 2" xfId="6487"/>
    <cellStyle name="常规 23 5 2 2 2 2" xfId="6488"/>
    <cellStyle name="常规 23 5 2 2 3" xfId="6489"/>
    <cellStyle name="常规 23 5 2 3" xfId="6490"/>
    <cellStyle name="常规 23 5 2 3 2" xfId="6491"/>
    <cellStyle name="常规 23 5 2 4" xfId="6492"/>
    <cellStyle name="常规 23 5 3" xfId="6493"/>
    <cellStyle name="常规 23 5 3 2" xfId="6494"/>
    <cellStyle name="常规 23 5 3 2 2" xfId="6495"/>
    <cellStyle name="常规 23 5 3 3" xfId="6496"/>
    <cellStyle name="常规 23 5 4" xfId="6497"/>
    <cellStyle name="常规 23 5 4 2" xfId="6498"/>
    <cellStyle name="常规 23 5 5" xfId="6499"/>
    <cellStyle name="常规 23 6" xfId="6500"/>
    <cellStyle name="常规 23 6 2" xfId="6501"/>
    <cellStyle name="常规 23 6 2 2" xfId="6502"/>
    <cellStyle name="常规 23 6 2 2 2" xfId="6503"/>
    <cellStyle name="常规 23 6 2 2 2 2" xfId="6504"/>
    <cellStyle name="常规 23 6 2 2 3" xfId="6505"/>
    <cellStyle name="常规 23 6 2 3" xfId="6506"/>
    <cellStyle name="常规 23 6 2 3 2" xfId="6507"/>
    <cellStyle name="常规 23 6 2 4" xfId="6508"/>
    <cellStyle name="常规 23 6 3" xfId="6509"/>
    <cellStyle name="常规 23 6 3 2" xfId="6510"/>
    <cellStyle name="常规 23 6 3 2 2" xfId="6511"/>
    <cellStyle name="常规 23 6 3 3" xfId="6512"/>
    <cellStyle name="常规 23 6 4" xfId="6513"/>
    <cellStyle name="常规 23 6 4 2" xfId="6514"/>
    <cellStyle name="常规 23 6 5" xfId="6515"/>
    <cellStyle name="常规 23 7" xfId="6516"/>
    <cellStyle name="常规 23 7 2" xfId="6517"/>
    <cellStyle name="常规 23 7 2 2" xfId="6518"/>
    <cellStyle name="常规 23 7 2 2 2" xfId="6519"/>
    <cellStyle name="常规 23 7 2 2 2 2" xfId="6520"/>
    <cellStyle name="常规 23 7 2 2 3" xfId="6521"/>
    <cellStyle name="常规 23 7 2 3" xfId="6522"/>
    <cellStyle name="常规 23 7 2 3 2" xfId="6523"/>
    <cellStyle name="常规 23 7 2 4" xfId="6524"/>
    <cellStyle name="常规 23 7 3" xfId="6525"/>
    <cellStyle name="常规 23 7 3 2" xfId="6526"/>
    <cellStyle name="常规 23 7 3 2 2" xfId="6527"/>
    <cellStyle name="常规 23 7 3 3" xfId="6528"/>
    <cellStyle name="常规 23 7 4" xfId="6529"/>
    <cellStyle name="常规 23 7 4 2" xfId="6530"/>
    <cellStyle name="常规 23 7 5" xfId="6531"/>
    <cellStyle name="常规 23 8" xfId="6532"/>
    <cellStyle name="常规 23 8 2" xfId="6533"/>
    <cellStyle name="常规 23 8 2 2" xfId="6534"/>
    <cellStyle name="常规 23 8 2 2 2" xfId="6535"/>
    <cellStyle name="常规 23 8 2 3" xfId="6536"/>
    <cellStyle name="常规 23 8 3" xfId="6537"/>
    <cellStyle name="常规 23 8 3 2" xfId="6538"/>
    <cellStyle name="常规 23 8 4" xfId="6539"/>
    <cellStyle name="常规 23 9" xfId="6540"/>
    <cellStyle name="常规 23 9 2" xfId="6541"/>
    <cellStyle name="常规 23 9 2 2" xfId="6542"/>
    <cellStyle name="常规 23 9 3" xfId="6543"/>
    <cellStyle name="常规 24" xfId="6544"/>
    <cellStyle name="常规 24 10" xfId="6545"/>
    <cellStyle name="常规 24 10 2" xfId="6546"/>
    <cellStyle name="常规 24 11" xfId="6547"/>
    <cellStyle name="常规 24 12" xfId="6548"/>
    <cellStyle name="常规 24 2" xfId="6549"/>
    <cellStyle name="常规 24 2 2" xfId="6550"/>
    <cellStyle name="常规 24 2 2 2" xfId="6551"/>
    <cellStyle name="常规 24 2 2 2 2" xfId="6552"/>
    <cellStyle name="常规 24 2 2 2 2 2" xfId="6553"/>
    <cellStyle name="常规 24 2 2 2 2 2 2" xfId="6554"/>
    <cellStyle name="常规 24 2 2 2 2 2 2 2" xfId="6555"/>
    <cellStyle name="常规 24 2 2 2 2 2 3" xfId="6556"/>
    <cellStyle name="常规 24 2 2 2 2 3" xfId="6557"/>
    <cellStyle name="常规 24 2 2 2 2 3 2" xfId="6558"/>
    <cellStyle name="常规 24 2 2 2 2 4" xfId="6559"/>
    <cellStyle name="常规 24 2 2 2 3" xfId="6560"/>
    <cellStyle name="常规 24 2 2 2 3 2" xfId="6561"/>
    <cellStyle name="常规 24 2 2 2 3 2 2" xfId="6562"/>
    <cellStyle name="常规 24 2 2 2 3 3" xfId="6563"/>
    <cellStyle name="常规 24 2 2 2 4" xfId="6564"/>
    <cellStyle name="常规 24 2 2 2 4 2" xfId="6565"/>
    <cellStyle name="常规 24 2 2 2 5" xfId="6566"/>
    <cellStyle name="常规 24 2 2 3" xfId="6567"/>
    <cellStyle name="常规 24 2 2 3 2" xfId="6568"/>
    <cellStyle name="常规 24 2 2 3 2 2" xfId="6569"/>
    <cellStyle name="常规 24 2 2 3 2 2 2" xfId="6570"/>
    <cellStyle name="常规 24 2 2 3 2 2 2 2" xfId="6571"/>
    <cellStyle name="常规 24 2 2 3 2 2 3" xfId="6572"/>
    <cellStyle name="常规 24 2 2 3 2 3" xfId="6573"/>
    <cellStyle name="常规 24 2 2 3 2 3 2" xfId="6574"/>
    <cellStyle name="常规 24 2 2 3 2 4" xfId="6575"/>
    <cellStyle name="常规 24 2 2 3 3" xfId="6576"/>
    <cellStyle name="常规 24 2 2 3 3 2" xfId="6577"/>
    <cellStyle name="常规 24 2 2 3 3 2 2" xfId="6578"/>
    <cellStyle name="常规 24 2 2 3 3 3" xfId="6579"/>
    <cellStyle name="常规 24 2 2 3 4" xfId="6580"/>
    <cellStyle name="常规 24 2 2 3 4 2" xfId="6581"/>
    <cellStyle name="常规 24 2 2 3 5" xfId="6582"/>
    <cellStyle name="常规 24 2 2 4" xfId="6583"/>
    <cellStyle name="常规 24 2 2 4 2" xfId="6584"/>
    <cellStyle name="常规 24 2 2 4 2 2" xfId="6585"/>
    <cellStyle name="常规 24 2 2 4 2 2 2" xfId="6586"/>
    <cellStyle name="常规 24 2 2 4 2 3" xfId="6587"/>
    <cellStyle name="常规 24 2 2 4 3" xfId="6588"/>
    <cellStyle name="常规 24 2 2 4 3 2" xfId="6589"/>
    <cellStyle name="常规 24 2 2 4 4" xfId="6590"/>
    <cellStyle name="常规 24 2 2 5" xfId="6591"/>
    <cellStyle name="常规 24 2 2 5 2" xfId="6592"/>
    <cellStyle name="常规 24 2 2 5 2 2" xfId="6593"/>
    <cellStyle name="常规 24 2 2 5 3" xfId="6594"/>
    <cellStyle name="常规 24 2 2 6" xfId="6595"/>
    <cellStyle name="常规 24 2 2 6 2" xfId="6596"/>
    <cellStyle name="常规 24 2 2 7" xfId="6597"/>
    <cellStyle name="常规 24 2 3" xfId="6598"/>
    <cellStyle name="常规 24 2 3 2" xfId="6599"/>
    <cellStyle name="常规 24 2 3 2 2" xfId="6600"/>
    <cellStyle name="常规 24 2 3 2 2 2" xfId="6601"/>
    <cellStyle name="常规 24 2 3 2 2 2 2" xfId="6602"/>
    <cellStyle name="常规 24 2 3 2 2 3" xfId="6603"/>
    <cellStyle name="常规 24 2 3 2 3" xfId="6604"/>
    <cellStyle name="常规 24 2 3 2 3 2" xfId="6605"/>
    <cellStyle name="常规 24 2 3 2 4" xfId="6606"/>
    <cellStyle name="常规 24 2 3 3" xfId="6607"/>
    <cellStyle name="常规 24 2 3 3 2" xfId="6608"/>
    <cellStyle name="常规 24 2 3 3 2 2" xfId="6609"/>
    <cellStyle name="常规 24 2 3 3 3" xfId="6610"/>
    <cellStyle name="常规 24 2 3 4" xfId="6611"/>
    <cellStyle name="常规 24 2 3 4 2" xfId="6612"/>
    <cellStyle name="常规 24 2 3 5" xfId="6613"/>
    <cellStyle name="常规 24 2 4" xfId="6614"/>
    <cellStyle name="常规 24 2 4 2" xfId="6615"/>
    <cellStyle name="常规 24 2 4 2 2" xfId="6616"/>
    <cellStyle name="常规 24 2 4 2 2 2" xfId="6617"/>
    <cellStyle name="常规 24 2 4 2 2 2 2" xfId="6618"/>
    <cellStyle name="常规 24 2 4 2 2 3" xfId="6619"/>
    <cellStyle name="常规 24 2 4 2 3" xfId="6620"/>
    <cellStyle name="常规 24 2 4 2 3 2" xfId="6621"/>
    <cellStyle name="常规 24 2 4 2 4" xfId="6622"/>
    <cellStyle name="常规 24 2 4 3" xfId="6623"/>
    <cellStyle name="常规 24 2 4 3 2" xfId="6624"/>
    <cellStyle name="常规 24 2 4 3 2 2" xfId="6625"/>
    <cellStyle name="常规 24 2 4 3 3" xfId="6626"/>
    <cellStyle name="常规 24 2 4 4" xfId="6627"/>
    <cellStyle name="常规 24 2 4 4 2" xfId="6628"/>
    <cellStyle name="常规 24 2 4 5" xfId="6629"/>
    <cellStyle name="常规 24 2 5" xfId="6630"/>
    <cellStyle name="常规 24 2 5 2" xfId="6631"/>
    <cellStyle name="常规 24 2 5 2 2" xfId="6632"/>
    <cellStyle name="常规 24 2 5 2 2 2" xfId="6633"/>
    <cellStyle name="常规 24 2 5 2 3" xfId="6634"/>
    <cellStyle name="常规 24 2 5 3" xfId="6635"/>
    <cellStyle name="常规 24 2 5 3 2" xfId="6636"/>
    <cellStyle name="常规 24 2 5 4" xfId="6637"/>
    <cellStyle name="常规 24 2 6" xfId="6638"/>
    <cellStyle name="常规 24 2 6 2" xfId="6639"/>
    <cellStyle name="常规 24 2 6 2 2" xfId="6640"/>
    <cellStyle name="常规 24 2 6 3" xfId="6641"/>
    <cellStyle name="常规 24 2 7" xfId="6642"/>
    <cellStyle name="常规 24 2 7 2" xfId="6643"/>
    <cellStyle name="常规 24 2 8" xfId="6644"/>
    <cellStyle name="常规 24 3" xfId="6645"/>
    <cellStyle name="常规 24 3 2" xfId="6646"/>
    <cellStyle name="常规 24 3 2 2" xfId="6647"/>
    <cellStyle name="常规 24 3 2 2 2" xfId="6648"/>
    <cellStyle name="常规 24 3 2 2 2 2" xfId="6649"/>
    <cellStyle name="常规 24 3 2 2 2 2 2" xfId="6650"/>
    <cellStyle name="常规 24 3 2 2 2 3" xfId="6651"/>
    <cellStyle name="常规 24 3 2 2 3" xfId="6652"/>
    <cellStyle name="常规 24 3 2 2 3 2" xfId="6653"/>
    <cellStyle name="常规 24 3 2 2 4" xfId="6654"/>
    <cellStyle name="常规 24 3 2 3" xfId="6655"/>
    <cellStyle name="常规 24 3 2 3 2" xfId="6656"/>
    <cellStyle name="常规 24 3 2 3 2 2" xfId="6657"/>
    <cellStyle name="常规 24 3 2 3 3" xfId="6658"/>
    <cellStyle name="常规 24 3 2 4" xfId="6659"/>
    <cellStyle name="常规 24 3 2 4 2" xfId="6660"/>
    <cellStyle name="常规 24 3 2 5" xfId="6661"/>
    <cellStyle name="常规 24 3 3" xfId="6662"/>
    <cellStyle name="常规 24 3 3 2" xfId="6663"/>
    <cellStyle name="常规 24 3 3 2 2" xfId="6664"/>
    <cellStyle name="常规 24 3 3 2 2 2" xfId="6665"/>
    <cellStyle name="常规 24 3 3 2 2 2 2" xfId="6666"/>
    <cellStyle name="常规 24 3 3 2 2 3" xfId="6667"/>
    <cellStyle name="常规 24 3 3 2 3" xfId="6668"/>
    <cellStyle name="常规 24 3 3 2 3 2" xfId="6669"/>
    <cellStyle name="常规 24 3 3 2 4" xfId="6670"/>
    <cellStyle name="常规 24 3 3 3" xfId="6671"/>
    <cellStyle name="常规 24 3 3 3 2" xfId="6672"/>
    <cellStyle name="常规 24 3 3 3 2 2" xfId="6673"/>
    <cellStyle name="常规 24 3 3 3 3" xfId="6674"/>
    <cellStyle name="常规 24 3 3 4" xfId="6675"/>
    <cellStyle name="常规 24 3 3 4 2" xfId="6676"/>
    <cellStyle name="常规 24 3 3 5" xfId="6677"/>
    <cellStyle name="常规 24 3 4" xfId="6678"/>
    <cellStyle name="常规 24 3 4 2" xfId="6679"/>
    <cellStyle name="常规 24 3 4 2 2" xfId="6680"/>
    <cellStyle name="常规 24 3 4 2 2 2" xfId="6681"/>
    <cellStyle name="常规 24 3 4 2 3" xfId="6682"/>
    <cellStyle name="常规 24 3 4 3" xfId="6683"/>
    <cellStyle name="常规 24 3 4 3 2" xfId="6684"/>
    <cellStyle name="常规 24 3 4 4" xfId="6685"/>
    <cellStyle name="常规 24 3 5" xfId="6686"/>
    <cellStyle name="常规 24 3 5 2" xfId="6687"/>
    <cellStyle name="常规 24 3 5 2 2" xfId="6688"/>
    <cellStyle name="常规 24 3 5 3" xfId="6689"/>
    <cellStyle name="常规 24 3 6" xfId="6690"/>
    <cellStyle name="常规 24 3 6 2" xfId="6691"/>
    <cellStyle name="常规 24 3 7" xfId="6692"/>
    <cellStyle name="常规 24 4" xfId="6693"/>
    <cellStyle name="常规 24 4 2" xfId="6694"/>
    <cellStyle name="常规 24 4 2 2" xfId="6695"/>
    <cellStyle name="常规 24 4 2 2 2" xfId="6696"/>
    <cellStyle name="常规 24 4 2 2 2 2" xfId="6697"/>
    <cellStyle name="常规 24 4 2 2 3" xfId="6698"/>
    <cellStyle name="常规 24 4 2 3" xfId="6699"/>
    <cellStyle name="常规 24 4 2 3 2" xfId="6700"/>
    <cellStyle name="常规 24 4 2 4" xfId="6701"/>
    <cellStyle name="常规 24 4 3" xfId="6702"/>
    <cellStyle name="常规 24 4 3 2" xfId="6703"/>
    <cellStyle name="常规 24 4 3 2 2" xfId="6704"/>
    <cellStyle name="常规 24 4 3 3" xfId="6705"/>
    <cellStyle name="常规 24 4 4" xfId="6706"/>
    <cellStyle name="常规 24 4 4 2" xfId="6707"/>
    <cellStyle name="常规 24 4 5" xfId="6708"/>
    <cellStyle name="常规 24 5" xfId="6709"/>
    <cellStyle name="常规 24 5 2" xfId="6710"/>
    <cellStyle name="常规 24 5 2 2" xfId="6711"/>
    <cellStyle name="常规 24 5 2 2 2" xfId="6712"/>
    <cellStyle name="常规 24 5 2 2 2 2" xfId="6713"/>
    <cellStyle name="常规 24 5 2 2 3" xfId="6714"/>
    <cellStyle name="常规 24 5 2 3" xfId="6715"/>
    <cellStyle name="常规 24 5 2 3 2" xfId="6716"/>
    <cellStyle name="常规 24 5 2 4" xfId="6717"/>
    <cellStyle name="常规 24 5 3" xfId="6718"/>
    <cellStyle name="常规 24 5 3 2" xfId="6719"/>
    <cellStyle name="常规 24 5 3 2 2" xfId="6720"/>
    <cellStyle name="常规 24 5 3 3" xfId="6721"/>
    <cellStyle name="常规 24 5 4" xfId="6722"/>
    <cellStyle name="常规 24 5 4 2" xfId="6723"/>
    <cellStyle name="常规 24 5 5" xfId="6724"/>
    <cellStyle name="常规 24 6" xfId="6725"/>
    <cellStyle name="常规 24 6 2" xfId="6726"/>
    <cellStyle name="常规 24 6 2 2" xfId="6727"/>
    <cellStyle name="常规 24 6 2 2 2" xfId="6728"/>
    <cellStyle name="常规 24 6 2 2 2 2" xfId="6729"/>
    <cellStyle name="常规 24 6 2 2 3" xfId="6730"/>
    <cellStyle name="常规 24 6 2 3" xfId="6731"/>
    <cellStyle name="常规 24 6 2 3 2" xfId="6732"/>
    <cellStyle name="常规 24 6 2 4" xfId="6733"/>
    <cellStyle name="常规 24 6 3" xfId="6734"/>
    <cellStyle name="常规 24 6 3 2" xfId="6735"/>
    <cellStyle name="常规 24 6 3 2 2" xfId="6736"/>
    <cellStyle name="常规 24 6 3 3" xfId="6737"/>
    <cellStyle name="常规 24 6 4" xfId="6738"/>
    <cellStyle name="常规 24 6 4 2" xfId="6739"/>
    <cellStyle name="常规 24 6 5" xfId="6740"/>
    <cellStyle name="常规 24 7" xfId="6741"/>
    <cellStyle name="常规 24 7 2" xfId="6742"/>
    <cellStyle name="常规 24 7 2 2" xfId="6743"/>
    <cellStyle name="常规 24 7 2 2 2" xfId="6744"/>
    <cellStyle name="常规 24 7 2 2 2 2" xfId="6745"/>
    <cellStyle name="常规 24 7 2 2 3" xfId="6746"/>
    <cellStyle name="常规 24 7 2 3" xfId="6747"/>
    <cellStyle name="常规 24 7 2 3 2" xfId="6748"/>
    <cellStyle name="常规 24 7 2 4" xfId="6749"/>
    <cellStyle name="常规 24 7 3" xfId="6750"/>
    <cellStyle name="常规 24 7 3 2" xfId="6751"/>
    <cellStyle name="常规 24 7 3 2 2" xfId="6752"/>
    <cellStyle name="常规 24 7 3 3" xfId="6753"/>
    <cellStyle name="常规 24 7 4" xfId="6754"/>
    <cellStyle name="常规 24 7 4 2" xfId="6755"/>
    <cellStyle name="常规 24 7 5" xfId="6756"/>
    <cellStyle name="常规 24 8" xfId="6757"/>
    <cellStyle name="常规 24 8 2" xfId="6758"/>
    <cellStyle name="常规 24 8 2 2" xfId="6759"/>
    <cellStyle name="常规 24 8 2 2 2" xfId="6760"/>
    <cellStyle name="常规 24 8 2 3" xfId="6761"/>
    <cellStyle name="常规 24 8 3" xfId="6762"/>
    <cellStyle name="常规 24 8 3 2" xfId="6763"/>
    <cellStyle name="常规 24 8 4" xfId="6764"/>
    <cellStyle name="常规 24 9" xfId="6765"/>
    <cellStyle name="常规 24 9 2" xfId="6766"/>
    <cellStyle name="常规 24 9 2 2" xfId="6767"/>
    <cellStyle name="常规 24 9 3" xfId="6768"/>
    <cellStyle name="常规 25" xfId="6769"/>
    <cellStyle name="常规 25 10" xfId="6770"/>
    <cellStyle name="常规 25 10 2" xfId="6771"/>
    <cellStyle name="常规 25 11" xfId="6772"/>
    <cellStyle name="常规 25 12" xfId="6773"/>
    <cellStyle name="常规 25 2" xfId="6774"/>
    <cellStyle name="常规 25 2 2" xfId="6775"/>
    <cellStyle name="常规 25 2 2 2" xfId="6776"/>
    <cellStyle name="常规 25 2 2 2 2" xfId="6777"/>
    <cellStyle name="常规 25 2 2 2 2 2" xfId="6778"/>
    <cellStyle name="常规 25 2 2 2 2 2 2" xfId="6779"/>
    <cellStyle name="常规 25 2 2 2 2 2 2 2" xfId="6780"/>
    <cellStyle name="常规 25 2 2 2 2 2 3" xfId="6781"/>
    <cellStyle name="常规 25 2 2 2 2 3" xfId="6782"/>
    <cellStyle name="常规 25 2 2 2 2 3 2" xfId="6783"/>
    <cellStyle name="常规 25 2 2 2 2 4" xfId="6784"/>
    <cellStyle name="常规 25 2 2 2 3" xfId="6785"/>
    <cellStyle name="常规 25 2 2 2 3 2" xfId="6786"/>
    <cellStyle name="常规 25 2 2 2 3 2 2" xfId="6787"/>
    <cellStyle name="常规 25 2 2 2 3 3" xfId="6788"/>
    <cellStyle name="常规 25 2 2 2 4" xfId="6789"/>
    <cellStyle name="常规 25 2 2 2 4 2" xfId="6790"/>
    <cellStyle name="常规 25 2 2 2 5" xfId="6791"/>
    <cellStyle name="常规 25 2 2 3" xfId="6792"/>
    <cellStyle name="常规 25 2 2 3 2" xfId="6793"/>
    <cellStyle name="常规 25 2 2 3 2 2" xfId="6794"/>
    <cellStyle name="常规 25 2 2 3 2 2 2" xfId="6795"/>
    <cellStyle name="常规 25 2 2 3 2 2 2 2" xfId="6796"/>
    <cellStyle name="常规 25 2 2 3 2 2 3" xfId="6797"/>
    <cellStyle name="常规 25 2 2 3 2 3" xfId="6798"/>
    <cellStyle name="常规 25 2 2 3 2 3 2" xfId="6799"/>
    <cellStyle name="常规 25 2 2 3 2 4" xfId="6800"/>
    <cellStyle name="常规 25 2 2 3 3" xfId="6801"/>
    <cellStyle name="常规 25 2 2 3 3 2" xfId="6802"/>
    <cellStyle name="常规 25 2 2 3 3 2 2" xfId="6803"/>
    <cellStyle name="常规 25 2 2 3 3 3" xfId="6804"/>
    <cellStyle name="常规 25 2 2 3 4" xfId="6805"/>
    <cellStyle name="常规 25 2 2 3 4 2" xfId="6806"/>
    <cellStyle name="常规 25 2 2 3 5" xfId="6807"/>
    <cellStyle name="常规 25 2 2 4" xfId="6808"/>
    <cellStyle name="常规 25 2 2 4 2" xfId="6809"/>
    <cellStyle name="常规 25 2 2 4 2 2" xfId="6810"/>
    <cellStyle name="常规 25 2 2 4 2 2 2" xfId="6811"/>
    <cellStyle name="常规 25 2 2 4 2 3" xfId="6812"/>
    <cellStyle name="常规 25 2 2 4 3" xfId="6813"/>
    <cellStyle name="常规 25 2 2 4 3 2" xfId="6814"/>
    <cellStyle name="常规 25 2 2 4 4" xfId="6815"/>
    <cellStyle name="常规 25 2 2 5" xfId="6816"/>
    <cellStyle name="常规 25 2 2 5 2" xfId="6817"/>
    <cellStyle name="常规 25 2 2 5 2 2" xfId="6818"/>
    <cellStyle name="常规 25 2 2 5 3" xfId="6819"/>
    <cellStyle name="常规 25 2 2 6" xfId="6820"/>
    <cellStyle name="常规 25 2 2 6 2" xfId="6821"/>
    <cellStyle name="常规 25 2 2 7" xfId="6822"/>
    <cellStyle name="常规 25 2 3" xfId="6823"/>
    <cellStyle name="常规 25 2 3 2" xfId="6824"/>
    <cellStyle name="常规 25 2 3 2 2" xfId="6825"/>
    <cellStyle name="常规 25 2 3 2 2 2" xfId="6826"/>
    <cellStyle name="常规 25 2 3 2 2 2 2" xfId="6827"/>
    <cellStyle name="常规 25 2 3 2 2 3" xfId="6828"/>
    <cellStyle name="常规 25 2 3 2 3" xfId="6829"/>
    <cellStyle name="常规 25 2 3 2 3 2" xfId="6830"/>
    <cellStyle name="常规 25 2 3 2 4" xfId="6831"/>
    <cellStyle name="常规 25 2 3 3" xfId="6832"/>
    <cellStyle name="常规 25 2 3 3 2" xfId="6833"/>
    <cellStyle name="常规 25 2 3 3 2 2" xfId="6834"/>
    <cellStyle name="常规 25 2 3 3 3" xfId="6835"/>
    <cellStyle name="常规 25 2 3 4" xfId="6836"/>
    <cellStyle name="常规 25 2 3 4 2" xfId="6837"/>
    <cellStyle name="常规 25 2 3 5" xfId="6838"/>
    <cellStyle name="常规 25 2 4" xfId="6839"/>
    <cellStyle name="常规 25 2 4 2" xfId="6840"/>
    <cellStyle name="常规 25 2 4 2 2" xfId="6841"/>
    <cellStyle name="常规 25 2 4 2 2 2" xfId="6842"/>
    <cellStyle name="常规 25 2 4 2 2 2 2" xfId="6843"/>
    <cellStyle name="常规 25 2 4 2 2 3" xfId="6844"/>
    <cellStyle name="常规 25 2 4 2 3" xfId="6845"/>
    <cellStyle name="常规 25 2 4 2 3 2" xfId="6846"/>
    <cellStyle name="常规 25 2 4 2 4" xfId="6847"/>
    <cellStyle name="常规 25 2 4 3" xfId="6848"/>
    <cellStyle name="常规 25 2 4 3 2" xfId="6849"/>
    <cellStyle name="常规 25 2 4 3 2 2" xfId="6850"/>
    <cellStyle name="常规 25 2 4 3 3" xfId="6851"/>
    <cellStyle name="常规 25 2 4 4" xfId="6852"/>
    <cellStyle name="常规 25 2 4 4 2" xfId="6853"/>
    <cellStyle name="常规 25 2 4 5" xfId="6854"/>
    <cellStyle name="常规 25 2 5" xfId="6855"/>
    <cellStyle name="常规 25 2 5 2" xfId="6856"/>
    <cellStyle name="常规 25 2 5 2 2" xfId="6857"/>
    <cellStyle name="常规 25 2 5 2 2 2" xfId="6858"/>
    <cellStyle name="常规 25 2 5 2 3" xfId="6859"/>
    <cellStyle name="常规 25 2 5 3" xfId="6860"/>
    <cellStyle name="常规 25 2 5 3 2" xfId="6861"/>
    <cellStyle name="常规 25 2 5 4" xfId="6862"/>
    <cellStyle name="常规 25 2 6" xfId="6863"/>
    <cellStyle name="常规 25 2 6 2" xfId="6864"/>
    <cellStyle name="常规 25 2 6 2 2" xfId="6865"/>
    <cellStyle name="常规 25 2 6 3" xfId="6866"/>
    <cellStyle name="常规 25 2 7" xfId="6867"/>
    <cellStyle name="常规 25 2 7 2" xfId="6868"/>
    <cellStyle name="常规 25 2 8" xfId="6869"/>
    <cellStyle name="常规 25 3" xfId="6870"/>
    <cellStyle name="常规 25 3 2" xfId="6871"/>
    <cellStyle name="常规 25 3 2 2" xfId="6872"/>
    <cellStyle name="常规 25 3 2 2 2" xfId="6873"/>
    <cellStyle name="常规 25 3 2 2 2 2" xfId="6874"/>
    <cellStyle name="常规 25 3 2 2 2 2 2" xfId="6875"/>
    <cellStyle name="常规 25 3 2 2 2 3" xfId="6876"/>
    <cellStyle name="常规 25 3 2 2 3" xfId="6877"/>
    <cellStyle name="常规 25 3 2 2 3 2" xfId="6878"/>
    <cellStyle name="常规 25 3 2 2 4" xfId="6879"/>
    <cellStyle name="常规 25 3 2 3" xfId="6880"/>
    <cellStyle name="常规 25 3 2 3 2" xfId="6881"/>
    <cellStyle name="常规 25 3 2 3 2 2" xfId="6882"/>
    <cellStyle name="常规 25 3 2 3 3" xfId="6883"/>
    <cellStyle name="常规 25 3 2 4" xfId="6884"/>
    <cellStyle name="常规 25 3 2 4 2" xfId="6885"/>
    <cellStyle name="常规 25 3 2 5" xfId="6886"/>
    <cellStyle name="常规 25 3 3" xfId="6887"/>
    <cellStyle name="常规 25 3 3 2" xfId="6888"/>
    <cellStyle name="常规 25 3 3 2 2" xfId="6889"/>
    <cellStyle name="常规 25 3 3 2 2 2" xfId="6890"/>
    <cellStyle name="常规 25 3 3 2 2 2 2" xfId="6891"/>
    <cellStyle name="常规 25 3 3 2 2 3" xfId="6892"/>
    <cellStyle name="常规 25 3 3 2 3" xfId="6893"/>
    <cellStyle name="常规 25 3 3 2 3 2" xfId="6894"/>
    <cellStyle name="常规 25 3 3 2 4" xfId="6895"/>
    <cellStyle name="常规 25 3 3 3" xfId="6896"/>
    <cellStyle name="常规 25 3 3 3 2" xfId="6897"/>
    <cellStyle name="常规 25 3 3 3 2 2" xfId="6898"/>
    <cellStyle name="常规 25 3 3 3 3" xfId="6899"/>
    <cellStyle name="常规 25 3 3 4" xfId="6900"/>
    <cellStyle name="常规 25 3 3 4 2" xfId="6901"/>
    <cellStyle name="常规 25 3 3 5" xfId="6902"/>
    <cellStyle name="常规 25 3 4" xfId="6903"/>
    <cellStyle name="常规 25 3 4 2" xfId="6904"/>
    <cellStyle name="常规 25 3 4 2 2" xfId="6905"/>
    <cellStyle name="常规 25 3 4 2 2 2" xfId="6906"/>
    <cellStyle name="常规 25 3 4 2 3" xfId="6907"/>
    <cellStyle name="常规 25 3 4 3" xfId="6908"/>
    <cellStyle name="常规 25 3 4 3 2" xfId="6909"/>
    <cellStyle name="常规 25 3 4 4" xfId="6910"/>
    <cellStyle name="常规 25 3 5" xfId="6911"/>
    <cellStyle name="常规 25 3 5 2" xfId="6912"/>
    <cellStyle name="常规 25 3 5 2 2" xfId="6913"/>
    <cellStyle name="常规 25 3 5 3" xfId="6914"/>
    <cellStyle name="常规 25 3 6" xfId="6915"/>
    <cellStyle name="常规 25 3 6 2" xfId="6916"/>
    <cellStyle name="常规 25 3 7" xfId="6917"/>
    <cellStyle name="常规 25 4" xfId="6918"/>
    <cellStyle name="常规 25 4 2" xfId="6919"/>
    <cellStyle name="常规 25 4 2 2" xfId="6920"/>
    <cellStyle name="常规 25 4 2 2 2" xfId="6921"/>
    <cellStyle name="常规 25 4 2 2 2 2" xfId="6922"/>
    <cellStyle name="常规 25 4 2 2 3" xfId="6923"/>
    <cellStyle name="常规 25 4 2 3" xfId="6924"/>
    <cellStyle name="常规 25 4 2 3 2" xfId="6925"/>
    <cellStyle name="常规 25 4 2 4" xfId="6926"/>
    <cellStyle name="常规 25 4 3" xfId="6927"/>
    <cellStyle name="常规 25 4 3 2" xfId="6928"/>
    <cellStyle name="常规 25 4 3 2 2" xfId="6929"/>
    <cellStyle name="常规 25 4 3 3" xfId="6930"/>
    <cellStyle name="常规 25 4 4" xfId="6931"/>
    <cellStyle name="常规 25 4 4 2" xfId="6932"/>
    <cellStyle name="常规 25 4 5" xfId="6933"/>
    <cellStyle name="常规 25 5" xfId="6934"/>
    <cellStyle name="常规 25 5 2" xfId="6935"/>
    <cellStyle name="常规 25 5 2 2" xfId="6936"/>
    <cellStyle name="常规 25 5 2 2 2" xfId="6937"/>
    <cellStyle name="常规 25 5 2 2 2 2" xfId="6938"/>
    <cellStyle name="常规 25 5 2 2 3" xfId="6939"/>
    <cellStyle name="常规 25 5 2 3" xfId="6940"/>
    <cellStyle name="常规 25 5 2 3 2" xfId="6941"/>
    <cellStyle name="常规 25 5 2 4" xfId="6942"/>
    <cellStyle name="常规 25 5 3" xfId="6943"/>
    <cellStyle name="常规 25 5 3 2" xfId="6944"/>
    <cellStyle name="常规 25 5 3 2 2" xfId="6945"/>
    <cellStyle name="常规 25 5 3 3" xfId="6946"/>
    <cellStyle name="常规 25 5 4" xfId="6947"/>
    <cellStyle name="常规 25 5 4 2" xfId="6948"/>
    <cellStyle name="常规 25 5 5" xfId="6949"/>
    <cellStyle name="常规 25 6" xfId="6950"/>
    <cellStyle name="常规 25 6 2" xfId="6951"/>
    <cellStyle name="常规 25 6 2 2" xfId="6952"/>
    <cellStyle name="常规 25 6 2 2 2" xfId="6953"/>
    <cellStyle name="常规 25 6 2 2 2 2" xfId="6954"/>
    <cellStyle name="常规 25 6 2 2 3" xfId="6955"/>
    <cellStyle name="常规 25 6 2 3" xfId="6956"/>
    <cellStyle name="常规 25 6 2 3 2" xfId="6957"/>
    <cellStyle name="常规 25 6 2 4" xfId="6958"/>
    <cellStyle name="常规 25 6 3" xfId="6959"/>
    <cellStyle name="常规 25 6 3 2" xfId="6960"/>
    <cellStyle name="常规 25 6 3 2 2" xfId="6961"/>
    <cellStyle name="常规 25 6 3 3" xfId="6962"/>
    <cellStyle name="常规 25 6 4" xfId="6963"/>
    <cellStyle name="常规 25 6 4 2" xfId="6964"/>
    <cellStyle name="常规 25 6 5" xfId="6965"/>
    <cellStyle name="常规 25 7" xfId="6966"/>
    <cellStyle name="常规 25 7 2" xfId="6967"/>
    <cellStyle name="常规 25 7 2 2" xfId="6968"/>
    <cellStyle name="常规 25 7 2 2 2" xfId="6969"/>
    <cellStyle name="常规 25 7 2 2 2 2" xfId="6970"/>
    <cellStyle name="常规 25 7 2 2 3" xfId="6971"/>
    <cellStyle name="常规 25 7 2 3" xfId="6972"/>
    <cellStyle name="常规 25 7 2 3 2" xfId="6973"/>
    <cellStyle name="常规 25 7 2 4" xfId="6974"/>
    <cellStyle name="常规 25 7 3" xfId="6975"/>
    <cellStyle name="常规 25 7 3 2" xfId="6976"/>
    <cellStyle name="常规 25 7 3 2 2" xfId="6977"/>
    <cellStyle name="常规 25 7 3 3" xfId="6978"/>
    <cellStyle name="常规 25 7 4" xfId="6979"/>
    <cellStyle name="常规 25 7 4 2" xfId="6980"/>
    <cellStyle name="常规 25 7 5" xfId="6981"/>
    <cellStyle name="常规 25 8" xfId="6982"/>
    <cellStyle name="常规 25 8 2" xfId="6983"/>
    <cellStyle name="常规 25 8 2 2" xfId="6984"/>
    <cellStyle name="常规 25 8 2 2 2" xfId="6985"/>
    <cellStyle name="常规 25 8 2 3" xfId="6986"/>
    <cellStyle name="常规 25 8 3" xfId="6987"/>
    <cellStyle name="常规 25 8 3 2" xfId="6988"/>
    <cellStyle name="常规 25 8 4" xfId="6989"/>
    <cellStyle name="常规 25 9" xfId="6990"/>
    <cellStyle name="常规 25 9 2" xfId="6991"/>
    <cellStyle name="常规 25 9 2 2" xfId="6992"/>
    <cellStyle name="常规 25 9 3" xfId="6993"/>
    <cellStyle name="常规 26" xfId="6994"/>
    <cellStyle name="常规 26 10" xfId="6995"/>
    <cellStyle name="常规 26 10 2" xfId="6996"/>
    <cellStyle name="常规 26 11" xfId="6997"/>
    <cellStyle name="常规 26 12" xfId="6998"/>
    <cellStyle name="常规 26 2" xfId="6999"/>
    <cellStyle name="常规 26 2 2" xfId="7000"/>
    <cellStyle name="常规 26 2 2 2" xfId="7001"/>
    <cellStyle name="常规 26 2 2 2 2" xfId="7002"/>
    <cellStyle name="常规 26 2 2 2 2 2" xfId="7003"/>
    <cellStyle name="常规 26 2 2 2 2 2 2" xfId="7004"/>
    <cellStyle name="常规 26 2 2 2 2 2 2 2" xfId="7005"/>
    <cellStyle name="常规 26 2 2 2 2 2 3" xfId="7006"/>
    <cellStyle name="常规 26 2 2 2 2 3" xfId="7007"/>
    <cellStyle name="常规 26 2 2 2 2 3 2" xfId="7008"/>
    <cellStyle name="常规 26 2 2 2 2 4" xfId="7009"/>
    <cellStyle name="常规 26 2 2 2 3" xfId="7010"/>
    <cellStyle name="常规 26 2 2 2 3 2" xfId="7011"/>
    <cellStyle name="常规 26 2 2 2 3 2 2" xfId="7012"/>
    <cellStyle name="常规 26 2 2 2 3 3" xfId="7013"/>
    <cellStyle name="常规 26 2 2 2 4" xfId="7014"/>
    <cellStyle name="常规 26 2 2 2 4 2" xfId="7015"/>
    <cellStyle name="常规 26 2 2 2 5" xfId="7016"/>
    <cellStyle name="常规 26 2 2 3" xfId="7017"/>
    <cellStyle name="常规 26 2 2 3 2" xfId="7018"/>
    <cellStyle name="常规 26 2 2 3 2 2" xfId="7019"/>
    <cellStyle name="常规 26 2 2 3 2 2 2" xfId="7020"/>
    <cellStyle name="常规 26 2 2 3 2 2 2 2" xfId="7021"/>
    <cellStyle name="常规 26 2 2 3 2 2 3" xfId="7022"/>
    <cellStyle name="常规 26 2 2 3 2 3" xfId="7023"/>
    <cellStyle name="常规 26 2 2 3 2 3 2" xfId="7024"/>
    <cellStyle name="常规 26 2 2 3 2 4" xfId="7025"/>
    <cellStyle name="常规 26 2 2 3 3" xfId="7026"/>
    <cellStyle name="常规 26 2 2 3 3 2" xfId="7027"/>
    <cellStyle name="常规 26 2 2 3 3 2 2" xfId="7028"/>
    <cellStyle name="常规 26 2 2 3 3 3" xfId="7029"/>
    <cellStyle name="常规 26 2 2 3 4" xfId="7030"/>
    <cellStyle name="常规 26 2 2 3 4 2" xfId="7031"/>
    <cellStyle name="常规 26 2 2 3 5" xfId="7032"/>
    <cellStyle name="常规 26 2 2 4" xfId="7033"/>
    <cellStyle name="常规 26 2 2 4 2" xfId="7034"/>
    <cellStyle name="常规 26 2 2 4 2 2" xfId="7035"/>
    <cellStyle name="常规 26 2 2 4 2 2 2" xfId="7036"/>
    <cellStyle name="常规 26 2 2 4 2 3" xfId="7037"/>
    <cellStyle name="常规 26 2 2 4 3" xfId="7038"/>
    <cellStyle name="常规 26 2 2 4 3 2" xfId="7039"/>
    <cellStyle name="常规 26 2 2 4 4" xfId="7040"/>
    <cellStyle name="常规 26 2 2 5" xfId="7041"/>
    <cellStyle name="常规 26 2 2 5 2" xfId="7042"/>
    <cellStyle name="常规 26 2 2 5 2 2" xfId="7043"/>
    <cellStyle name="常规 26 2 2 5 3" xfId="7044"/>
    <cellStyle name="常规 26 2 2 6" xfId="7045"/>
    <cellStyle name="常规 26 2 2 6 2" xfId="7046"/>
    <cellStyle name="常规 26 2 2 7" xfId="7047"/>
    <cellStyle name="常规 26 2 3" xfId="7048"/>
    <cellStyle name="常规 26 2 3 2" xfId="7049"/>
    <cellStyle name="常规 26 2 3 2 2" xfId="7050"/>
    <cellStyle name="常规 26 2 3 2 2 2" xfId="7051"/>
    <cellStyle name="常规 26 2 3 2 2 2 2" xfId="7052"/>
    <cellStyle name="常规 26 2 3 2 2 3" xfId="7053"/>
    <cellStyle name="常规 26 2 3 2 3" xfId="7054"/>
    <cellStyle name="常规 26 2 3 2 3 2" xfId="7055"/>
    <cellStyle name="常规 26 2 3 2 4" xfId="7056"/>
    <cellStyle name="常规 26 2 3 3" xfId="7057"/>
    <cellStyle name="常规 26 2 3 3 2" xfId="7058"/>
    <cellStyle name="常规 26 2 3 3 2 2" xfId="7059"/>
    <cellStyle name="常规 26 2 3 3 3" xfId="7060"/>
    <cellStyle name="常规 26 2 3 4" xfId="7061"/>
    <cellStyle name="常规 26 2 3 4 2" xfId="7062"/>
    <cellStyle name="常规 26 2 3 5" xfId="7063"/>
    <cellStyle name="常规 26 2 4" xfId="7064"/>
    <cellStyle name="常规 26 2 4 2" xfId="7065"/>
    <cellStyle name="常规 26 2 4 2 2" xfId="7066"/>
    <cellStyle name="常规 26 2 4 2 2 2" xfId="7067"/>
    <cellStyle name="常规 26 2 4 2 2 2 2" xfId="7068"/>
    <cellStyle name="常规 26 2 4 2 2 3" xfId="7069"/>
    <cellStyle name="常规 26 2 4 2 3" xfId="7070"/>
    <cellStyle name="常规 26 2 4 2 3 2" xfId="7071"/>
    <cellStyle name="常规 26 2 4 2 4" xfId="7072"/>
    <cellStyle name="常规 26 2 4 3" xfId="7073"/>
    <cellStyle name="常规 26 2 4 3 2" xfId="7074"/>
    <cellStyle name="常规 26 2 4 3 2 2" xfId="7075"/>
    <cellStyle name="常规 26 2 4 3 3" xfId="7076"/>
    <cellStyle name="常规 26 2 4 4" xfId="7077"/>
    <cellStyle name="常规 26 2 4 4 2" xfId="7078"/>
    <cellStyle name="常规 26 2 4 5" xfId="7079"/>
    <cellStyle name="常规 26 2 5" xfId="7080"/>
    <cellStyle name="常规 26 2 5 2" xfId="7081"/>
    <cellStyle name="常规 26 2 5 2 2" xfId="7082"/>
    <cellStyle name="常规 26 2 5 2 2 2" xfId="7083"/>
    <cellStyle name="常规 26 2 5 2 3" xfId="7084"/>
    <cellStyle name="常规 26 2 5 3" xfId="7085"/>
    <cellStyle name="常规 26 2 5 3 2" xfId="7086"/>
    <cellStyle name="常规 26 2 5 4" xfId="7087"/>
    <cellStyle name="常规 26 2 6" xfId="7088"/>
    <cellStyle name="常规 26 2 6 2" xfId="7089"/>
    <cellStyle name="常规 26 2 6 2 2" xfId="7090"/>
    <cellStyle name="常规 26 2 6 3" xfId="7091"/>
    <cellStyle name="常规 26 2 7" xfId="7092"/>
    <cellStyle name="常规 26 2 7 2" xfId="7093"/>
    <cellStyle name="常规 26 2 8" xfId="7094"/>
    <cellStyle name="常规 26 3" xfId="7095"/>
    <cellStyle name="常规 26 3 2" xfId="7096"/>
    <cellStyle name="常规 26 3 2 2" xfId="7097"/>
    <cellStyle name="常规 26 3 2 2 2" xfId="7098"/>
    <cellStyle name="常规 26 3 2 2 2 2" xfId="7099"/>
    <cellStyle name="常规 26 3 2 2 2 2 2" xfId="7100"/>
    <cellStyle name="常规 26 3 2 2 2 3" xfId="7101"/>
    <cellStyle name="常规 26 3 2 2 3" xfId="7102"/>
    <cellStyle name="常规 26 3 2 2 3 2" xfId="7103"/>
    <cellStyle name="常规 26 3 2 2 4" xfId="7104"/>
    <cellStyle name="常规 26 3 2 3" xfId="7105"/>
    <cellStyle name="常规 26 3 2 3 2" xfId="7106"/>
    <cellStyle name="常规 26 3 2 3 2 2" xfId="7107"/>
    <cellStyle name="常规 26 3 2 3 3" xfId="7108"/>
    <cellStyle name="常规 26 3 2 4" xfId="7109"/>
    <cellStyle name="常规 26 3 2 4 2" xfId="7110"/>
    <cellStyle name="常规 26 3 2 5" xfId="7111"/>
    <cellStyle name="常规 26 3 3" xfId="7112"/>
    <cellStyle name="常规 26 3 3 2" xfId="7113"/>
    <cellStyle name="常规 26 3 3 2 2" xfId="7114"/>
    <cellStyle name="常规 26 3 3 2 2 2" xfId="7115"/>
    <cellStyle name="常规 26 3 3 2 2 2 2" xfId="7116"/>
    <cellStyle name="常规 26 3 3 2 2 3" xfId="7117"/>
    <cellStyle name="常规 26 3 3 2 3" xfId="7118"/>
    <cellStyle name="常规 26 3 3 2 3 2" xfId="7119"/>
    <cellStyle name="常规 26 3 3 2 4" xfId="7120"/>
    <cellStyle name="常规 26 3 3 3" xfId="7121"/>
    <cellStyle name="常规 26 3 3 3 2" xfId="7122"/>
    <cellStyle name="常规 26 3 3 3 2 2" xfId="7123"/>
    <cellStyle name="常规 26 3 3 3 3" xfId="7124"/>
    <cellStyle name="常规 26 3 3 4" xfId="7125"/>
    <cellStyle name="常规 26 3 3 4 2" xfId="7126"/>
    <cellStyle name="常规 26 3 3 5" xfId="7127"/>
    <cellStyle name="常规 26 3 4" xfId="7128"/>
    <cellStyle name="常规 26 3 4 2" xfId="7129"/>
    <cellStyle name="常规 26 3 4 2 2" xfId="7130"/>
    <cellStyle name="常规 26 3 4 2 2 2" xfId="7131"/>
    <cellStyle name="常规 26 3 4 2 3" xfId="7132"/>
    <cellStyle name="常规 26 3 4 3" xfId="7133"/>
    <cellStyle name="常规 26 3 4 3 2" xfId="7134"/>
    <cellStyle name="常规 26 3 4 4" xfId="7135"/>
    <cellStyle name="常规 26 3 5" xfId="7136"/>
    <cellStyle name="常规 26 3 5 2" xfId="7137"/>
    <cellStyle name="常规 26 3 5 2 2" xfId="7138"/>
    <cellStyle name="常规 26 3 5 3" xfId="7139"/>
    <cellStyle name="常规 26 3 6" xfId="7140"/>
    <cellStyle name="常规 26 3 6 2" xfId="7141"/>
    <cellStyle name="常规 26 3 7" xfId="7142"/>
    <cellStyle name="常规 26 4" xfId="7143"/>
    <cellStyle name="常规 26 4 2" xfId="7144"/>
    <cellStyle name="常规 26 4 2 2" xfId="7145"/>
    <cellStyle name="常规 26 4 2 2 2" xfId="7146"/>
    <cellStyle name="常规 26 4 2 2 2 2" xfId="7147"/>
    <cellStyle name="常规 26 4 2 2 3" xfId="7148"/>
    <cellStyle name="常规 26 4 2 3" xfId="7149"/>
    <cellStyle name="常规 26 4 2 3 2" xfId="7150"/>
    <cellStyle name="常规 26 4 2 4" xfId="7151"/>
    <cellStyle name="常规 26 4 3" xfId="7152"/>
    <cellStyle name="常规 26 4 3 2" xfId="7153"/>
    <cellStyle name="常规 26 4 3 2 2" xfId="7154"/>
    <cellStyle name="常规 26 4 3 3" xfId="7155"/>
    <cellStyle name="常规 26 4 4" xfId="7156"/>
    <cellStyle name="常规 26 4 4 2" xfId="7157"/>
    <cellStyle name="常规 26 4 5" xfId="7158"/>
    <cellStyle name="常规 26 5" xfId="7159"/>
    <cellStyle name="常规 26 5 2" xfId="7160"/>
    <cellStyle name="常规 26 5 2 2" xfId="7161"/>
    <cellStyle name="常规 26 5 2 2 2" xfId="7162"/>
    <cellStyle name="常规 26 5 2 2 2 2" xfId="7163"/>
    <cellStyle name="常规 26 5 2 2 3" xfId="7164"/>
    <cellStyle name="常规 26 5 2 3" xfId="7165"/>
    <cellStyle name="常规 26 5 2 3 2" xfId="7166"/>
    <cellStyle name="常规 26 5 2 4" xfId="7167"/>
    <cellStyle name="常规 26 5 3" xfId="7168"/>
    <cellStyle name="常规 26 5 3 2" xfId="7169"/>
    <cellStyle name="常规 26 5 3 2 2" xfId="7170"/>
    <cellStyle name="常规 26 5 3 3" xfId="7171"/>
    <cellStyle name="常规 26 5 4" xfId="7172"/>
    <cellStyle name="常规 26 5 4 2" xfId="7173"/>
    <cellStyle name="常规 26 5 5" xfId="7174"/>
    <cellStyle name="常规 26 6" xfId="7175"/>
    <cellStyle name="常规 26 6 2" xfId="7176"/>
    <cellStyle name="常规 26 6 2 2" xfId="7177"/>
    <cellStyle name="常规 26 6 2 2 2" xfId="7178"/>
    <cellStyle name="常规 26 6 2 2 2 2" xfId="7179"/>
    <cellStyle name="常规 26 6 2 2 3" xfId="7180"/>
    <cellStyle name="常规 26 6 2 3" xfId="7181"/>
    <cellStyle name="常规 26 6 2 3 2" xfId="7182"/>
    <cellStyle name="常规 26 6 2 4" xfId="7183"/>
    <cellStyle name="常规 26 6 3" xfId="7184"/>
    <cellStyle name="常规 26 6 3 2" xfId="7185"/>
    <cellStyle name="常规 26 6 3 2 2" xfId="7186"/>
    <cellStyle name="常规 26 6 3 3" xfId="7187"/>
    <cellStyle name="常规 26 6 4" xfId="7188"/>
    <cellStyle name="常规 26 6 4 2" xfId="7189"/>
    <cellStyle name="常规 26 6 5" xfId="7190"/>
    <cellStyle name="常规 26 7" xfId="7191"/>
    <cellStyle name="常规 26 7 2" xfId="7192"/>
    <cellStyle name="常规 26 7 2 2" xfId="7193"/>
    <cellStyle name="常规 26 7 2 2 2" xfId="7194"/>
    <cellStyle name="常规 26 7 2 2 2 2" xfId="7195"/>
    <cellStyle name="常规 26 7 2 2 3" xfId="7196"/>
    <cellStyle name="常规 26 7 2 3" xfId="7197"/>
    <cellStyle name="常规 26 7 2 3 2" xfId="7198"/>
    <cellStyle name="常规 26 7 2 4" xfId="7199"/>
    <cellStyle name="常规 26 7 3" xfId="7200"/>
    <cellStyle name="常规 26 7 3 2" xfId="7201"/>
    <cellStyle name="常规 26 7 3 2 2" xfId="7202"/>
    <cellStyle name="常规 26 7 3 3" xfId="7203"/>
    <cellStyle name="常规 26 7 4" xfId="7204"/>
    <cellStyle name="常规 26 7 4 2" xfId="7205"/>
    <cellStyle name="常规 26 7 5" xfId="7206"/>
    <cellStyle name="常规 26 8" xfId="7207"/>
    <cellStyle name="常规 26 8 2" xfId="7208"/>
    <cellStyle name="常规 26 8 2 2" xfId="7209"/>
    <cellStyle name="常规 26 8 2 2 2" xfId="7210"/>
    <cellStyle name="常规 26 8 2 3" xfId="7211"/>
    <cellStyle name="常规 26 8 3" xfId="7212"/>
    <cellStyle name="常规 26 8 3 2" xfId="7213"/>
    <cellStyle name="常规 26 8 4" xfId="7214"/>
    <cellStyle name="常规 26 9" xfId="7215"/>
    <cellStyle name="常规 26 9 2" xfId="7216"/>
    <cellStyle name="常规 26 9 2 2" xfId="7217"/>
    <cellStyle name="常规 26 9 3" xfId="7218"/>
    <cellStyle name="常规 27" xfId="7219"/>
    <cellStyle name="常规 27 10" xfId="7220"/>
    <cellStyle name="常规 27 10 2" xfId="7221"/>
    <cellStyle name="常规 27 11" xfId="7222"/>
    <cellStyle name="常规 27 12" xfId="7223"/>
    <cellStyle name="常规 27 2" xfId="7224"/>
    <cellStyle name="常规 27 2 2" xfId="7225"/>
    <cellStyle name="常规 27 2 2 2" xfId="7226"/>
    <cellStyle name="常规 27 2 2 2 2" xfId="7227"/>
    <cellStyle name="常规 27 2 2 2 2 2" xfId="7228"/>
    <cellStyle name="常规 27 2 2 2 2 2 2" xfId="7229"/>
    <cellStyle name="常规 27 2 2 2 2 2 2 2" xfId="7230"/>
    <cellStyle name="常规 27 2 2 2 2 2 3" xfId="7231"/>
    <cellStyle name="常规 27 2 2 2 2 3" xfId="7232"/>
    <cellStyle name="常规 27 2 2 2 2 3 2" xfId="7233"/>
    <cellStyle name="常规 27 2 2 2 2 4" xfId="7234"/>
    <cellStyle name="常规 27 2 2 2 3" xfId="7235"/>
    <cellStyle name="常规 27 2 2 2 3 2" xfId="7236"/>
    <cellStyle name="常规 27 2 2 2 3 2 2" xfId="7237"/>
    <cellStyle name="常规 27 2 2 2 3 3" xfId="7238"/>
    <cellStyle name="常规 27 2 2 2 4" xfId="7239"/>
    <cellStyle name="常规 27 2 2 2 4 2" xfId="7240"/>
    <cellStyle name="常规 27 2 2 2 5" xfId="7241"/>
    <cellStyle name="常规 27 2 2 3" xfId="7242"/>
    <cellStyle name="常规 27 2 2 3 2" xfId="7243"/>
    <cellStyle name="常规 27 2 2 3 2 2" xfId="7244"/>
    <cellStyle name="常规 27 2 2 3 2 2 2" xfId="7245"/>
    <cellStyle name="常规 27 2 2 3 2 2 2 2" xfId="7246"/>
    <cellStyle name="常规 27 2 2 3 2 2 3" xfId="7247"/>
    <cellStyle name="常规 27 2 2 3 2 3" xfId="7248"/>
    <cellStyle name="常规 27 2 2 3 2 3 2" xfId="7249"/>
    <cellStyle name="常规 27 2 2 3 2 4" xfId="7250"/>
    <cellStyle name="常规 27 2 2 3 3" xfId="7251"/>
    <cellStyle name="常规 27 2 2 3 3 2" xfId="7252"/>
    <cellStyle name="常规 27 2 2 3 3 2 2" xfId="7253"/>
    <cellStyle name="常规 27 2 2 3 3 3" xfId="7254"/>
    <cellStyle name="常规 27 2 2 3 4" xfId="7255"/>
    <cellStyle name="常规 27 2 2 3 4 2" xfId="7256"/>
    <cellStyle name="常规 27 2 2 3 5" xfId="7257"/>
    <cellStyle name="常规 27 2 2 4" xfId="7258"/>
    <cellStyle name="常规 27 2 2 4 2" xfId="7259"/>
    <cellStyle name="常规 27 2 2 4 2 2" xfId="7260"/>
    <cellStyle name="常规 27 2 2 4 2 2 2" xfId="7261"/>
    <cellStyle name="常规 27 2 2 4 2 3" xfId="7262"/>
    <cellStyle name="常规 27 2 2 4 3" xfId="7263"/>
    <cellStyle name="常规 27 2 2 4 3 2" xfId="7264"/>
    <cellStyle name="常规 27 2 2 4 4" xfId="7265"/>
    <cellStyle name="常规 27 2 2 5" xfId="7266"/>
    <cellStyle name="常规 27 2 2 5 2" xfId="7267"/>
    <cellStyle name="常规 27 2 2 5 2 2" xfId="7268"/>
    <cellStyle name="常规 27 2 2 5 3" xfId="7269"/>
    <cellStyle name="常规 27 2 2 6" xfId="7270"/>
    <cellStyle name="常规 27 2 2 6 2" xfId="7271"/>
    <cellStyle name="常规 27 2 2 7" xfId="7272"/>
    <cellStyle name="常规 27 2 3" xfId="7273"/>
    <cellStyle name="常规 27 2 3 2" xfId="7274"/>
    <cellStyle name="常规 27 2 3 2 2" xfId="7275"/>
    <cellStyle name="常规 27 2 3 2 2 2" xfId="7276"/>
    <cellStyle name="常规 27 2 3 2 2 2 2" xfId="7277"/>
    <cellStyle name="常规 27 2 3 2 2 3" xfId="7278"/>
    <cellStyle name="常规 27 2 3 2 3" xfId="7279"/>
    <cellStyle name="常规 27 2 3 2 3 2" xfId="7280"/>
    <cellStyle name="常规 27 2 3 2 4" xfId="7281"/>
    <cellStyle name="常规 27 2 3 3" xfId="7282"/>
    <cellStyle name="常规 27 2 3 3 2" xfId="7283"/>
    <cellStyle name="常规 27 2 3 3 2 2" xfId="7284"/>
    <cellStyle name="常规 27 2 3 3 3" xfId="7285"/>
    <cellStyle name="常规 27 2 3 4" xfId="7286"/>
    <cellStyle name="常规 27 2 3 4 2" xfId="7287"/>
    <cellStyle name="常规 27 2 3 5" xfId="7288"/>
    <cellStyle name="常规 27 2 4" xfId="7289"/>
    <cellStyle name="常规 27 2 4 2" xfId="7290"/>
    <cellStyle name="常规 27 2 4 2 2" xfId="7291"/>
    <cellStyle name="常规 27 2 4 2 2 2" xfId="7292"/>
    <cellStyle name="常规 27 2 4 2 2 2 2" xfId="7293"/>
    <cellStyle name="常规 27 2 4 2 2 3" xfId="7294"/>
    <cellStyle name="常规 27 2 4 2 3" xfId="7295"/>
    <cellStyle name="常规 27 2 4 2 3 2" xfId="7296"/>
    <cellStyle name="常规 27 2 4 2 4" xfId="7297"/>
    <cellStyle name="常规 27 2 4 3" xfId="7298"/>
    <cellStyle name="常规 27 2 4 3 2" xfId="7299"/>
    <cellStyle name="常规 27 2 4 3 2 2" xfId="7300"/>
    <cellStyle name="常规 27 2 4 3 3" xfId="7301"/>
    <cellStyle name="常规 27 2 4 4" xfId="7302"/>
    <cellStyle name="常规 27 2 4 4 2" xfId="7303"/>
    <cellStyle name="常规 27 2 4 5" xfId="7304"/>
    <cellStyle name="常规 27 2 5" xfId="7305"/>
    <cellStyle name="常规 27 2 5 2" xfId="7306"/>
    <cellStyle name="常规 27 2 5 2 2" xfId="7307"/>
    <cellStyle name="常规 27 2 5 2 2 2" xfId="7308"/>
    <cellStyle name="常规 27 2 5 2 3" xfId="7309"/>
    <cellStyle name="常规 27 2 5 3" xfId="7310"/>
    <cellStyle name="常规 27 2 5 3 2" xfId="7311"/>
    <cellStyle name="常规 27 2 5 4" xfId="7312"/>
    <cellStyle name="常规 27 2 6" xfId="7313"/>
    <cellStyle name="常规 27 2 6 2" xfId="7314"/>
    <cellStyle name="常规 27 2 6 2 2" xfId="7315"/>
    <cellStyle name="常规 27 2 6 3" xfId="7316"/>
    <cellStyle name="常规 27 2 7" xfId="7317"/>
    <cellStyle name="常规 27 2 7 2" xfId="7318"/>
    <cellStyle name="常规 27 2 8" xfId="7319"/>
    <cellStyle name="常规 27 3" xfId="7320"/>
    <cellStyle name="常规 27 3 2" xfId="7321"/>
    <cellStyle name="常规 27 3 2 2" xfId="7322"/>
    <cellStyle name="常规 27 3 2 2 2" xfId="7323"/>
    <cellStyle name="常规 27 3 2 2 2 2" xfId="7324"/>
    <cellStyle name="常规 27 3 2 2 2 2 2" xfId="7325"/>
    <cellStyle name="常规 27 3 2 2 2 3" xfId="7326"/>
    <cellStyle name="常规 27 3 2 2 3" xfId="7327"/>
    <cellStyle name="常规 27 3 2 2 3 2" xfId="7328"/>
    <cellStyle name="常规 27 3 2 2 4" xfId="7329"/>
    <cellStyle name="常规 27 3 2 3" xfId="7330"/>
    <cellStyle name="常规 27 3 2 3 2" xfId="7331"/>
    <cellStyle name="常规 27 3 2 3 2 2" xfId="7332"/>
    <cellStyle name="常规 27 3 2 3 3" xfId="7333"/>
    <cellStyle name="常规 27 3 2 4" xfId="7334"/>
    <cellStyle name="常规 27 3 2 4 2" xfId="7335"/>
    <cellStyle name="常规 27 3 2 5" xfId="7336"/>
    <cellStyle name="常规 27 3 3" xfId="7337"/>
    <cellStyle name="常规 27 3 3 2" xfId="7338"/>
    <cellStyle name="常规 27 3 3 2 2" xfId="7339"/>
    <cellStyle name="常规 27 3 3 2 2 2" xfId="7340"/>
    <cellStyle name="常规 27 3 3 2 2 2 2" xfId="7341"/>
    <cellStyle name="常规 27 3 3 2 2 3" xfId="7342"/>
    <cellStyle name="常规 27 3 3 2 3" xfId="7343"/>
    <cellStyle name="常规 27 3 3 2 3 2" xfId="7344"/>
    <cellStyle name="常规 27 3 3 2 4" xfId="7345"/>
    <cellStyle name="常规 27 3 3 3" xfId="7346"/>
    <cellStyle name="常规 27 3 3 3 2" xfId="7347"/>
    <cellStyle name="常规 27 3 3 3 2 2" xfId="7348"/>
    <cellStyle name="常规 27 3 3 3 3" xfId="7349"/>
    <cellStyle name="常规 27 3 3 4" xfId="7350"/>
    <cellStyle name="常规 27 3 3 4 2" xfId="7351"/>
    <cellStyle name="常规 27 3 3 5" xfId="7352"/>
    <cellStyle name="常规 27 3 4" xfId="7353"/>
    <cellStyle name="常规 27 3 4 2" xfId="7354"/>
    <cellStyle name="常规 27 3 4 2 2" xfId="7355"/>
    <cellStyle name="常规 27 3 4 2 2 2" xfId="7356"/>
    <cellStyle name="常规 27 3 4 2 3" xfId="7357"/>
    <cellStyle name="常规 27 3 4 3" xfId="7358"/>
    <cellStyle name="常规 27 3 4 3 2" xfId="7359"/>
    <cellStyle name="常规 27 3 4 4" xfId="7360"/>
    <cellStyle name="常规 27 3 5" xfId="7361"/>
    <cellStyle name="常规 27 3 5 2" xfId="7362"/>
    <cellStyle name="常规 27 3 5 2 2" xfId="7363"/>
    <cellStyle name="常规 27 3 5 3" xfId="7364"/>
    <cellStyle name="常规 27 3 6" xfId="7365"/>
    <cellStyle name="常规 27 3 6 2" xfId="7366"/>
    <cellStyle name="常规 27 3 7" xfId="7367"/>
    <cellStyle name="常规 27 4" xfId="7368"/>
    <cellStyle name="常规 27 4 2" xfId="7369"/>
    <cellStyle name="常规 27 4 2 2" xfId="7370"/>
    <cellStyle name="常规 27 4 2 2 2" xfId="7371"/>
    <cellStyle name="常规 27 4 2 2 2 2" xfId="7372"/>
    <cellStyle name="常规 27 4 2 2 3" xfId="7373"/>
    <cellStyle name="常规 27 4 2 3" xfId="7374"/>
    <cellStyle name="常规 27 4 2 3 2" xfId="7375"/>
    <cellStyle name="常规 27 4 2 4" xfId="7376"/>
    <cellStyle name="常规 27 4 3" xfId="7377"/>
    <cellStyle name="常规 27 4 3 2" xfId="7378"/>
    <cellStyle name="常规 27 4 3 2 2" xfId="7379"/>
    <cellStyle name="常规 27 4 3 3" xfId="7380"/>
    <cellStyle name="常规 27 4 4" xfId="7381"/>
    <cellStyle name="常规 27 4 4 2" xfId="7382"/>
    <cellStyle name="常规 27 4 5" xfId="7383"/>
    <cellStyle name="常规 27 5" xfId="7384"/>
    <cellStyle name="常规 27 5 2" xfId="7385"/>
    <cellStyle name="常规 27 5 2 2" xfId="7386"/>
    <cellStyle name="常规 27 5 2 2 2" xfId="7387"/>
    <cellStyle name="常规 27 5 2 2 2 2" xfId="7388"/>
    <cellStyle name="常规 27 5 2 2 3" xfId="7389"/>
    <cellStyle name="常规 27 5 2 3" xfId="7390"/>
    <cellStyle name="常规 27 5 2 3 2" xfId="7391"/>
    <cellStyle name="常规 27 5 2 4" xfId="7392"/>
    <cellStyle name="常规 27 5 3" xfId="7393"/>
    <cellStyle name="常规 27 5 3 2" xfId="7394"/>
    <cellStyle name="常规 27 5 3 2 2" xfId="7395"/>
    <cellStyle name="常规 27 5 3 3" xfId="7396"/>
    <cellStyle name="常规 27 5 4" xfId="7397"/>
    <cellStyle name="常规 27 5 4 2" xfId="7398"/>
    <cellStyle name="常规 27 5 5" xfId="7399"/>
    <cellStyle name="常规 27 6" xfId="7400"/>
    <cellStyle name="常规 27 6 2" xfId="7401"/>
    <cellStyle name="常规 27 6 2 2" xfId="7402"/>
    <cellStyle name="常规 27 6 2 2 2" xfId="7403"/>
    <cellStyle name="常规 27 6 2 2 2 2" xfId="7404"/>
    <cellStyle name="常规 27 6 2 2 3" xfId="7405"/>
    <cellStyle name="常规 27 6 2 3" xfId="7406"/>
    <cellStyle name="常规 27 6 2 3 2" xfId="7407"/>
    <cellStyle name="常规 27 6 2 4" xfId="7408"/>
    <cellStyle name="常规 27 6 3" xfId="7409"/>
    <cellStyle name="常规 27 6 3 2" xfId="7410"/>
    <cellStyle name="常规 27 6 3 2 2" xfId="7411"/>
    <cellStyle name="常规 27 6 3 3" xfId="7412"/>
    <cellStyle name="常规 27 6 4" xfId="7413"/>
    <cellStyle name="常规 27 6 4 2" xfId="7414"/>
    <cellStyle name="常规 27 6 5" xfId="7415"/>
    <cellStyle name="常规 27 7" xfId="7416"/>
    <cellStyle name="常规 27 7 2" xfId="7417"/>
    <cellStyle name="常规 27 7 2 2" xfId="7418"/>
    <cellStyle name="常规 27 7 2 2 2" xfId="7419"/>
    <cellStyle name="常规 27 7 2 2 2 2" xfId="7420"/>
    <cellStyle name="常规 27 7 2 2 3" xfId="7421"/>
    <cellStyle name="常规 27 7 2 3" xfId="7422"/>
    <cellStyle name="常规 27 7 2 3 2" xfId="7423"/>
    <cellStyle name="常规 27 7 2 4" xfId="7424"/>
    <cellStyle name="常规 27 7 3" xfId="7425"/>
    <cellStyle name="常规 27 7 3 2" xfId="7426"/>
    <cellStyle name="常规 27 7 3 2 2" xfId="7427"/>
    <cellStyle name="常规 27 7 3 3" xfId="7428"/>
    <cellStyle name="常规 27 7 4" xfId="7429"/>
    <cellStyle name="常规 27 7 4 2" xfId="7430"/>
    <cellStyle name="常规 27 7 5" xfId="7431"/>
    <cellStyle name="常规 27 8" xfId="7432"/>
    <cellStyle name="常规 27 8 2" xfId="7433"/>
    <cellStyle name="常规 27 8 2 2" xfId="7434"/>
    <cellStyle name="常规 27 8 2 2 2" xfId="7435"/>
    <cellStyle name="常规 27 8 2 3" xfId="7436"/>
    <cellStyle name="常规 27 8 3" xfId="7437"/>
    <cellStyle name="常规 27 8 3 2" xfId="7438"/>
    <cellStyle name="常规 27 8 4" xfId="7439"/>
    <cellStyle name="常规 27 9" xfId="7440"/>
    <cellStyle name="常规 27 9 2" xfId="7441"/>
    <cellStyle name="常规 27 9 2 2" xfId="7442"/>
    <cellStyle name="常规 27 9 3" xfId="7443"/>
    <cellStyle name="常规 28" xfId="7444"/>
    <cellStyle name="常规 28 10" xfId="7445"/>
    <cellStyle name="常规 28 10 2" xfId="7446"/>
    <cellStyle name="常规 28 11" xfId="7447"/>
    <cellStyle name="常规 28 12" xfId="7448"/>
    <cellStyle name="常规 28 2" xfId="7449"/>
    <cellStyle name="常规 28 2 2" xfId="7450"/>
    <cellStyle name="常规 28 2 2 2" xfId="7451"/>
    <cellStyle name="常规 28 2 2 2 2" xfId="7452"/>
    <cellStyle name="常规 28 2 2 2 2 2" xfId="7453"/>
    <cellStyle name="常规 28 2 2 2 2 2 2" xfId="7454"/>
    <cellStyle name="常规 28 2 2 2 2 2 2 2" xfId="7455"/>
    <cellStyle name="常规 28 2 2 2 2 2 3" xfId="7456"/>
    <cellStyle name="常规 28 2 2 2 2 3" xfId="7457"/>
    <cellStyle name="常规 28 2 2 2 2 3 2" xfId="7458"/>
    <cellStyle name="常规 28 2 2 2 2 4" xfId="7459"/>
    <cellStyle name="常规 28 2 2 2 3" xfId="7460"/>
    <cellStyle name="常规 28 2 2 2 3 2" xfId="7461"/>
    <cellStyle name="常规 28 2 2 2 3 2 2" xfId="7462"/>
    <cellStyle name="常规 28 2 2 2 3 3" xfId="7463"/>
    <cellStyle name="常规 28 2 2 2 4" xfId="7464"/>
    <cellStyle name="常规 28 2 2 2 4 2" xfId="7465"/>
    <cellStyle name="常规 28 2 2 2 5" xfId="7466"/>
    <cellStyle name="常规 28 2 2 3" xfId="7467"/>
    <cellStyle name="常规 28 2 2 3 2" xfId="7468"/>
    <cellStyle name="常规 28 2 2 3 2 2" xfId="7469"/>
    <cellStyle name="常规 28 2 2 3 2 2 2" xfId="7470"/>
    <cellStyle name="常规 28 2 2 3 2 2 2 2" xfId="7471"/>
    <cellStyle name="常规 28 2 2 3 2 2 3" xfId="7472"/>
    <cellStyle name="常规 28 2 2 3 2 3" xfId="7473"/>
    <cellStyle name="常规 28 2 2 3 2 3 2" xfId="7474"/>
    <cellStyle name="常规 28 2 2 3 2 4" xfId="7475"/>
    <cellStyle name="常规 28 2 2 3 3" xfId="7476"/>
    <cellStyle name="常规 28 2 2 3 3 2" xfId="7477"/>
    <cellStyle name="常规 28 2 2 3 3 2 2" xfId="7478"/>
    <cellStyle name="常规 28 2 2 3 3 3" xfId="7479"/>
    <cellStyle name="常规 28 2 2 3 4" xfId="7480"/>
    <cellStyle name="常规 28 2 2 3 4 2" xfId="7481"/>
    <cellStyle name="常规 28 2 2 3 5" xfId="7482"/>
    <cellStyle name="常规 28 2 2 4" xfId="7483"/>
    <cellStyle name="常规 28 2 2 4 2" xfId="7484"/>
    <cellStyle name="常规 28 2 2 4 2 2" xfId="7485"/>
    <cellStyle name="常规 28 2 2 4 2 2 2" xfId="7486"/>
    <cellStyle name="常规 28 2 2 4 2 3" xfId="7487"/>
    <cellStyle name="常规 28 2 2 4 3" xfId="7488"/>
    <cellStyle name="常规 28 2 2 4 3 2" xfId="7489"/>
    <cellStyle name="常规 28 2 2 4 4" xfId="7490"/>
    <cellStyle name="常规 28 2 2 5" xfId="7491"/>
    <cellStyle name="常规 28 2 2 5 2" xfId="7492"/>
    <cellStyle name="常规 28 2 2 5 2 2" xfId="7493"/>
    <cellStyle name="常规 28 2 2 5 3" xfId="7494"/>
    <cellStyle name="常规 28 2 2 6" xfId="7495"/>
    <cellStyle name="常规 28 2 2 6 2" xfId="7496"/>
    <cellStyle name="常规 28 2 2 7" xfId="7497"/>
    <cellStyle name="常规 28 2 3" xfId="7498"/>
    <cellStyle name="常规 28 2 3 2" xfId="7499"/>
    <cellStyle name="常规 28 2 3 2 2" xfId="7500"/>
    <cellStyle name="常规 28 2 3 2 2 2" xfId="7501"/>
    <cellStyle name="常规 28 2 3 2 2 2 2" xfId="7502"/>
    <cellStyle name="常规 28 2 3 2 2 3" xfId="7503"/>
    <cellStyle name="常规 28 2 3 2 3" xfId="7504"/>
    <cellStyle name="常规 28 2 3 2 3 2" xfId="7505"/>
    <cellStyle name="常规 28 2 3 2 4" xfId="7506"/>
    <cellStyle name="常规 28 2 3 3" xfId="7507"/>
    <cellStyle name="常规 28 2 3 3 2" xfId="7508"/>
    <cellStyle name="常规 28 2 3 3 2 2" xfId="7509"/>
    <cellStyle name="常规 28 2 3 3 3" xfId="7510"/>
    <cellStyle name="常规 28 2 3 4" xfId="7511"/>
    <cellStyle name="常规 28 2 3 4 2" xfId="7512"/>
    <cellStyle name="常规 28 2 3 5" xfId="7513"/>
    <cellStyle name="常规 28 2 4" xfId="7514"/>
    <cellStyle name="常规 28 2 4 2" xfId="7515"/>
    <cellStyle name="常规 28 2 4 2 2" xfId="7516"/>
    <cellStyle name="常规 28 2 4 2 2 2" xfId="7517"/>
    <cellStyle name="常规 28 2 4 2 2 2 2" xfId="7518"/>
    <cellStyle name="常规 28 2 4 2 2 3" xfId="7519"/>
    <cellStyle name="常规 28 2 4 2 3" xfId="7520"/>
    <cellStyle name="常规 28 2 4 2 3 2" xfId="7521"/>
    <cellStyle name="常规 28 2 4 2 4" xfId="7522"/>
    <cellStyle name="常规 28 2 4 3" xfId="7523"/>
    <cellStyle name="常规 28 2 4 3 2" xfId="7524"/>
    <cellStyle name="常规 28 2 4 3 2 2" xfId="7525"/>
    <cellStyle name="常规 28 2 4 3 3" xfId="7526"/>
    <cellStyle name="常规 28 2 4 4" xfId="7527"/>
    <cellStyle name="常规 28 2 4 4 2" xfId="7528"/>
    <cellStyle name="常规 28 2 4 5" xfId="7529"/>
    <cellStyle name="常规 28 2 5" xfId="7530"/>
    <cellStyle name="常规 28 2 5 2" xfId="7531"/>
    <cellStyle name="常规 28 2 5 2 2" xfId="7532"/>
    <cellStyle name="常规 28 2 5 2 2 2" xfId="7533"/>
    <cellStyle name="常规 28 2 5 2 3" xfId="7534"/>
    <cellStyle name="常规 28 2 5 3" xfId="7535"/>
    <cellStyle name="常规 28 2 5 3 2" xfId="7536"/>
    <cellStyle name="常规 28 2 5 4" xfId="7537"/>
    <cellStyle name="常规 28 2 6" xfId="7538"/>
    <cellStyle name="常规 28 2 6 2" xfId="7539"/>
    <cellStyle name="常规 28 2 6 2 2" xfId="7540"/>
    <cellStyle name="常规 28 2 6 3" xfId="7541"/>
    <cellStyle name="常规 28 2 7" xfId="7542"/>
    <cellStyle name="常规 28 2 7 2" xfId="7543"/>
    <cellStyle name="常规 28 2 8" xfId="7544"/>
    <cellStyle name="常规 28 3" xfId="7545"/>
    <cellStyle name="常规 28 3 2" xfId="7546"/>
    <cellStyle name="常规 28 3 2 2" xfId="7547"/>
    <cellStyle name="常规 28 3 2 2 2" xfId="7548"/>
    <cellStyle name="常规 28 3 2 2 2 2" xfId="7549"/>
    <cellStyle name="常规 28 3 2 2 2 2 2" xfId="7550"/>
    <cellStyle name="常规 28 3 2 2 2 3" xfId="7551"/>
    <cellStyle name="常规 28 3 2 2 3" xfId="7552"/>
    <cellStyle name="常规 28 3 2 2 3 2" xfId="7553"/>
    <cellStyle name="常规 28 3 2 2 4" xfId="7554"/>
    <cellStyle name="常规 28 3 2 3" xfId="7555"/>
    <cellStyle name="常规 28 3 2 3 2" xfId="7556"/>
    <cellStyle name="常规 28 3 2 3 2 2" xfId="7557"/>
    <cellStyle name="常规 28 3 2 3 3" xfId="7558"/>
    <cellStyle name="常规 28 3 2 4" xfId="7559"/>
    <cellStyle name="常规 28 3 2 4 2" xfId="7560"/>
    <cellStyle name="常规 28 3 2 5" xfId="7561"/>
    <cellStyle name="常规 28 3 3" xfId="7562"/>
    <cellStyle name="常规 28 3 3 2" xfId="7563"/>
    <cellStyle name="常规 28 3 3 2 2" xfId="7564"/>
    <cellStyle name="常规 28 3 3 2 2 2" xfId="7565"/>
    <cellStyle name="常规 28 3 3 2 2 2 2" xfId="7566"/>
    <cellStyle name="常规 28 3 3 2 2 3" xfId="7567"/>
    <cellStyle name="常规 28 3 3 2 3" xfId="7568"/>
    <cellStyle name="常规 28 3 3 2 3 2" xfId="7569"/>
    <cellStyle name="常规 28 3 3 2 4" xfId="7570"/>
    <cellStyle name="常规 28 3 3 3" xfId="7571"/>
    <cellStyle name="常规 28 3 3 3 2" xfId="7572"/>
    <cellStyle name="常规 28 3 3 3 2 2" xfId="7573"/>
    <cellStyle name="常规 28 3 3 3 3" xfId="7574"/>
    <cellStyle name="常规 28 3 3 4" xfId="7575"/>
    <cellStyle name="常规 28 3 3 4 2" xfId="7576"/>
    <cellStyle name="常规 28 3 3 5" xfId="7577"/>
    <cellStyle name="常规 28 3 4" xfId="7578"/>
    <cellStyle name="常规 28 3 4 2" xfId="7579"/>
    <cellStyle name="常规 28 3 4 2 2" xfId="7580"/>
    <cellStyle name="常规 28 3 4 2 2 2" xfId="7581"/>
    <cellStyle name="常规 28 3 4 2 3" xfId="7582"/>
    <cellStyle name="常规 28 3 4 3" xfId="7583"/>
    <cellStyle name="常规 28 3 4 3 2" xfId="7584"/>
    <cellStyle name="常规 28 3 4 4" xfId="7585"/>
    <cellStyle name="常规 28 3 5" xfId="7586"/>
    <cellStyle name="常规 28 3 5 2" xfId="7587"/>
    <cellStyle name="常规 28 3 5 2 2" xfId="7588"/>
    <cellStyle name="常规 28 3 5 3" xfId="7589"/>
    <cellStyle name="常规 28 3 6" xfId="7590"/>
    <cellStyle name="常规 28 3 6 2" xfId="7591"/>
    <cellStyle name="常规 28 3 7" xfId="7592"/>
    <cellStyle name="常规 28 4" xfId="7593"/>
    <cellStyle name="常规 28 4 2" xfId="7594"/>
    <cellStyle name="常规 28 4 2 2" xfId="7595"/>
    <cellStyle name="常规 28 4 2 2 2" xfId="7596"/>
    <cellStyle name="常规 28 4 2 2 2 2" xfId="7597"/>
    <cellStyle name="常规 28 4 2 2 3" xfId="7598"/>
    <cellStyle name="常规 28 4 2 3" xfId="7599"/>
    <cellStyle name="常规 28 4 2 3 2" xfId="7600"/>
    <cellStyle name="常规 28 4 2 4" xfId="7601"/>
    <cellStyle name="常规 28 4 3" xfId="7602"/>
    <cellStyle name="常规 28 4 3 2" xfId="7603"/>
    <cellStyle name="常规 28 4 3 2 2" xfId="7604"/>
    <cellStyle name="常规 28 4 3 3" xfId="7605"/>
    <cellStyle name="常规 28 4 4" xfId="7606"/>
    <cellStyle name="常规 28 4 4 2" xfId="7607"/>
    <cellStyle name="常规 28 4 5" xfId="7608"/>
    <cellStyle name="常规 28 5" xfId="7609"/>
    <cellStyle name="常规 28 5 2" xfId="7610"/>
    <cellStyle name="常规 28 5 2 2" xfId="7611"/>
    <cellStyle name="常规 28 5 2 2 2" xfId="7612"/>
    <cellStyle name="常规 28 5 2 2 2 2" xfId="7613"/>
    <cellStyle name="常规 28 5 2 2 3" xfId="7614"/>
    <cellStyle name="常规 28 5 2 3" xfId="7615"/>
    <cellStyle name="常规 28 5 2 3 2" xfId="7616"/>
    <cellStyle name="常规 28 5 2 4" xfId="7617"/>
    <cellStyle name="常规 28 5 3" xfId="7618"/>
    <cellStyle name="常规 28 5 3 2" xfId="7619"/>
    <cellStyle name="常规 28 5 3 2 2" xfId="7620"/>
    <cellStyle name="常规 28 5 3 3" xfId="7621"/>
    <cellStyle name="常规 28 5 4" xfId="7622"/>
    <cellStyle name="常规 28 5 4 2" xfId="7623"/>
    <cellStyle name="常规 28 5 5" xfId="7624"/>
    <cellStyle name="常规 28 6" xfId="7625"/>
    <cellStyle name="常规 28 6 2" xfId="7626"/>
    <cellStyle name="常规 28 6 2 2" xfId="7627"/>
    <cellStyle name="常规 28 6 2 2 2" xfId="7628"/>
    <cellStyle name="常规 28 6 2 2 2 2" xfId="7629"/>
    <cellStyle name="常规 28 6 2 2 3" xfId="7630"/>
    <cellStyle name="常规 28 6 2 3" xfId="7631"/>
    <cellStyle name="常规 28 6 2 3 2" xfId="7632"/>
    <cellStyle name="常规 28 6 2 4" xfId="7633"/>
    <cellStyle name="常规 28 6 3" xfId="7634"/>
    <cellStyle name="常规 28 6 3 2" xfId="7635"/>
    <cellStyle name="常规 28 6 3 2 2" xfId="7636"/>
    <cellStyle name="常规 28 6 3 3" xfId="7637"/>
    <cellStyle name="常规 28 6 4" xfId="7638"/>
    <cellStyle name="常规 28 6 4 2" xfId="7639"/>
    <cellStyle name="常规 28 6 5" xfId="7640"/>
    <cellStyle name="常规 28 7" xfId="7641"/>
    <cellStyle name="常规 28 7 2" xfId="7642"/>
    <cellStyle name="常规 28 7 2 2" xfId="7643"/>
    <cellStyle name="常规 28 7 2 2 2" xfId="7644"/>
    <cellStyle name="常规 28 7 2 2 2 2" xfId="7645"/>
    <cellStyle name="常规 28 7 2 2 3" xfId="7646"/>
    <cellStyle name="常规 28 7 2 3" xfId="7647"/>
    <cellStyle name="常规 28 7 2 3 2" xfId="7648"/>
    <cellStyle name="常规 28 7 2 4" xfId="7649"/>
    <cellStyle name="常规 28 7 3" xfId="7650"/>
    <cellStyle name="常规 28 7 3 2" xfId="7651"/>
    <cellStyle name="常规 28 7 3 2 2" xfId="7652"/>
    <cellStyle name="常规 28 7 3 3" xfId="7653"/>
    <cellStyle name="常规 28 7 4" xfId="7654"/>
    <cellStyle name="常规 28 7 4 2" xfId="7655"/>
    <cellStyle name="常规 28 7 5" xfId="7656"/>
    <cellStyle name="常规 28 8" xfId="7657"/>
    <cellStyle name="常规 28 8 2" xfId="7658"/>
    <cellStyle name="常规 28 8 2 2" xfId="7659"/>
    <cellStyle name="常规 28 8 2 2 2" xfId="7660"/>
    <cellStyle name="常规 28 8 2 3" xfId="7661"/>
    <cellStyle name="常规 28 8 3" xfId="7662"/>
    <cellStyle name="常规 28 8 3 2" xfId="7663"/>
    <cellStyle name="常规 28 8 4" xfId="7664"/>
    <cellStyle name="常规 28 9" xfId="7665"/>
    <cellStyle name="常规 28 9 2" xfId="7666"/>
    <cellStyle name="常规 28 9 2 2" xfId="7667"/>
    <cellStyle name="常规 28 9 3" xfId="7668"/>
    <cellStyle name="常规 29" xfId="7669"/>
    <cellStyle name="常规 29 10" xfId="7670"/>
    <cellStyle name="常规 29 10 2" xfId="7671"/>
    <cellStyle name="常规 29 11" xfId="7672"/>
    <cellStyle name="常规 29 12" xfId="7673"/>
    <cellStyle name="常规 29 2" xfId="7674"/>
    <cellStyle name="常规 29 2 2" xfId="7675"/>
    <cellStyle name="常规 29 2 2 2" xfId="7676"/>
    <cellStyle name="常规 29 2 2 2 2" xfId="7677"/>
    <cellStyle name="常规 29 2 2 2 2 2" xfId="7678"/>
    <cellStyle name="常规 29 2 2 2 2 2 2" xfId="7679"/>
    <cellStyle name="常规 29 2 2 2 2 2 2 2" xfId="7680"/>
    <cellStyle name="常规 29 2 2 2 2 2 3" xfId="7681"/>
    <cellStyle name="常规 29 2 2 2 2 3" xfId="7682"/>
    <cellStyle name="常规 29 2 2 2 2 3 2" xfId="7683"/>
    <cellStyle name="常规 29 2 2 2 2 4" xfId="7684"/>
    <cellStyle name="常规 29 2 2 2 3" xfId="7685"/>
    <cellStyle name="常规 29 2 2 2 3 2" xfId="7686"/>
    <cellStyle name="常规 29 2 2 2 3 2 2" xfId="7687"/>
    <cellStyle name="常规 29 2 2 2 3 3" xfId="7688"/>
    <cellStyle name="常规 29 2 2 2 4" xfId="7689"/>
    <cellStyle name="常规 29 2 2 2 4 2" xfId="7690"/>
    <cellStyle name="常规 29 2 2 2 5" xfId="7691"/>
    <cellStyle name="常规 29 2 2 3" xfId="7692"/>
    <cellStyle name="常规 29 2 2 3 2" xfId="7693"/>
    <cellStyle name="常规 29 2 2 3 2 2" xfId="7694"/>
    <cellStyle name="常规 29 2 2 3 2 2 2" xfId="7695"/>
    <cellStyle name="常规 29 2 2 3 2 2 2 2" xfId="7696"/>
    <cellStyle name="常规 29 2 2 3 2 2 3" xfId="7697"/>
    <cellStyle name="常规 29 2 2 3 2 3" xfId="7698"/>
    <cellStyle name="常规 29 2 2 3 2 3 2" xfId="7699"/>
    <cellStyle name="常规 29 2 2 3 2 4" xfId="7700"/>
    <cellStyle name="常规 29 2 2 3 3" xfId="7701"/>
    <cellStyle name="常规 29 2 2 3 3 2" xfId="7702"/>
    <cellStyle name="常规 29 2 2 3 3 2 2" xfId="7703"/>
    <cellStyle name="常规 29 2 2 3 3 3" xfId="7704"/>
    <cellStyle name="常规 29 2 2 3 4" xfId="7705"/>
    <cellStyle name="常规 29 2 2 3 4 2" xfId="7706"/>
    <cellStyle name="常规 29 2 2 3 5" xfId="7707"/>
    <cellStyle name="常规 29 2 2 4" xfId="7708"/>
    <cellStyle name="常规 29 2 2 4 2" xfId="7709"/>
    <cellStyle name="常规 29 2 2 4 2 2" xfId="7710"/>
    <cellStyle name="常规 29 2 2 4 2 2 2" xfId="7711"/>
    <cellStyle name="常规 29 2 2 4 2 3" xfId="7712"/>
    <cellStyle name="常规 29 2 2 4 3" xfId="7713"/>
    <cellStyle name="常规 29 2 2 4 3 2" xfId="7714"/>
    <cellStyle name="常规 29 2 2 4 4" xfId="7715"/>
    <cellStyle name="常规 29 2 2 5" xfId="7716"/>
    <cellStyle name="常规 29 2 2 5 2" xfId="7717"/>
    <cellStyle name="常规 29 2 2 5 2 2" xfId="7718"/>
    <cellStyle name="常规 29 2 2 5 3" xfId="7719"/>
    <cellStyle name="常规 29 2 2 6" xfId="7720"/>
    <cellStyle name="常规 29 2 2 6 2" xfId="7721"/>
    <cellStyle name="常规 29 2 2 7" xfId="7722"/>
    <cellStyle name="常规 29 2 3" xfId="7723"/>
    <cellStyle name="常规 29 2 3 2" xfId="7724"/>
    <cellStyle name="常规 29 2 3 2 2" xfId="7725"/>
    <cellStyle name="常规 29 2 3 2 2 2" xfId="7726"/>
    <cellStyle name="常规 29 2 3 2 2 2 2" xfId="7727"/>
    <cellStyle name="常规 29 2 3 2 2 3" xfId="7728"/>
    <cellStyle name="常规 29 2 3 2 3" xfId="7729"/>
    <cellStyle name="常规 29 2 3 2 3 2" xfId="7730"/>
    <cellStyle name="常规 29 2 3 2 4" xfId="7731"/>
    <cellStyle name="常规 29 2 3 3" xfId="7732"/>
    <cellStyle name="常规 29 2 3 3 2" xfId="7733"/>
    <cellStyle name="常规 29 2 3 3 2 2" xfId="7734"/>
    <cellStyle name="常规 29 2 3 3 3" xfId="7735"/>
    <cellStyle name="常规 29 2 3 4" xfId="7736"/>
    <cellStyle name="常规 29 2 3 4 2" xfId="7737"/>
    <cellStyle name="常规 29 2 3 5" xfId="7738"/>
    <cellStyle name="常规 29 2 4" xfId="7739"/>
    <cellStyle name="常规 29 2 4 2" xfId="7740"/>
    <cellStyle name="常规 29 2 4 2 2" xfId="7741"/>
    <cellStyle name="常规 29 2 4 2 2 2" xfId="7742"/>
    <cellStyle name="常规 29 2 4 2 2 2 2" xfId="7743"/>
    <cellStyle name="常规 29 2 4 2 2 3" xfId="7744"/>
    <cellStyle name="常规 29 2 4 2 3" xfId="7745"/>
    <cellStyle name="常规 29 2 4 2 3 2" xfId="7746"/>
    <cellStyle name="常规 29 2 4 2 4" xfId="7747"/>
    <cellStyle name="常规 29 2 4 3" xfId="7748"/>
    <cellStyle name="常规 29 2 4 3 2" xfId="7749"/>
    <cellStyle name="常规 29 2 4 3 2 2" xfId="7750"/>
    <cellStyle name="常规 29 2 4 3 3" xfId="7751"/>
    <cellStyle name="常规 29 2 4 4" xfId="7752"/>
    <cellStyle name="常规 29 2 4 4 2" xfId="7753"/>
    <cellStyle name="常规 29 2 4 5" xfId="7754"/>
    <cellStyle name="常规 29 2 5" xfId="7755"/>
    <cellStyle name="常规 29 2 5 2" xfId="7756"/>
    <cellStyle name="常规 29 2 5 2 2" xfId="7757"/>
    <cellStyle name="常规 29 2 5 2 2 2" xfId="7758"/>
    <cellStyle name="常规 29 2 5 2 3" xfId="7759"/>
    <cellStyle name="常规 29 2 5 3" xfId="7760"/>
    <cellStyle name="常规 29 2 5 3 2" xfId="7761"/>
    <cellStyle name="常规 29 2 5 4" xfId="7762"/>
    <cellStyle name="常规 29 2 6" xfId="7763"/>
    <cellStyle name="常规 29 2 6 2" xfId="7764"/>
    <cellStyle name="常规 29 2 6 2 2" xfId="7765"/>
    <cellStyle name="常规 29 2 6 3" xfId="7766"/>
    <cellStyle name="常规 29 2 7" xfId="7767"/>
    <cellStyle name="常规 29 2 7 2" xfId="7768"/>
    <cellStyle name="常规 29 2 8" xfId="7769"/>
    <cellStyle name="常规 29 3" xfId="7770"/>
    <cellStyle name="常规 29 3 2" xfId="7771"/>
    <cellStyle name="常规 29 3 2 2" xfId="7772"/>
    <cellStyle name="常规 29 3 2 2 2" xfId="7773"/>
    <cellStyle name="常规 29 3 2 2 2 2" xfId="7774"/>
    <cellStyle name="常规 29 3 2 2 2 2 2" xfId="7775"/>
    <cellStyle name="常规 29 3 2 2 2 3" xfId="7776"/>
    <cellStyle name="常规 29 3 2 2 3" xfId="7777"/>
    <cellStyle name="常规 29 3 2 2 3 2" xfId="7778"/>
    <cellStyle name="常规 29 3 2 2 4" xfId="7779"/>
    <cellStyle name="常规 29 3 2 3" xfId="7780"/>
    <cellStyle name="常规 29 3 2 3 2" xfId="7781"/>
    <cellStyle name="常规 29 3 2 3 2 2" xfId="7782"/>
    <cellStyle name="常规 29 3 2 3 3" xfId="7783"/>
    <cellStyle name="常规 29 3 2 4" xfId="7784"/>
    <cellStyle name="常规 29 3 2 4 2" xfId="7785"/>
    <cellStyle name="常规 29 3 2 5" xfId="7786"/>
    <cellStyle name="常规 29 3 3" xfId="7787"/>
    <cellStyle name="常规 29 3 3 2" xfId="7788"/>
    <cellStyle name="常规 29 3 3 2 2" xfId="7789"/>
    <cellStyle name="常规 29 3 3 2 2 2" xfId="7790"/>
    <cellStyle name="常规 29 3 3 2 2 2 2" xfId="7791"/>
    <cellStyle name="常规 29 3 3 2 2 3" xfId="7792"/>
    <cellStyle name="常规 29 3 3 2 3" xfId="7793"/>
    <cellStyle name="常规 29 3 3 2 3 2" xfId="7794"/>
    <cellStyle name="常规 29 3 3 2 4" xfId="7795"/>
    <cellStyle name="常规 29 3 3 3" xfId="7796"/>
    <cellStyle name="常规 29 3 3 3 2" xfId="7797"/>
    <cellStyle name="常规 29 3 3 3 2 2" xfId="7798"/>
    <cellStyle name="常规 29 3 3 3 3" xfId="7799"/>
    <cellStyle name="常规 29 3 3 4" xfId="7800"/>
    <cellStyle name="常规 29 3 3 4 2" xfId="7801"/>
    <cellStyle name="常规 29 3 3 5" xfId="7802"/>
    <cellStyle name="常规 29 3 4" xfId="7803"/>
    <cellStyle name="常规 29 3 4 2" xfId="7804"/>
    <cellStyle name="常规 29 3 4 2 2" xfId="7805"/>
    <cellStyle name="常规 29 3 4 2 2 2" xfId="7806"/>
    <cellStyle name="常规 29 3 4 2 3" xfId="7807"/>
    <cellStyle name="常规 29 3 4 3" xfId="7808"/>
    <cellStyle name="常规 29 3 4 3 2" xfId="7809"/>
    <cellStyle name="常规 29 3 4 4" xfId="7810"/>
    <cellStyle name="常规 29 3 5" xfId="7811"/>
    <cellStyle name="常规 29 3 5 2" xfId="7812"/>
    <cellStyle name="常规 29 3 5 2 2" xfId="7813"/>
    <cellStyle name="常规 29 3 5 3" xfId="7814"/>
    <cellStyle name="常规 29 3 6" xfId="7815"/>
    <cellStyle name="常规 29 3 6 2" xfId="7816"/>
    <cellStyle name="常规 29 3 7" xfId="7817"/>
    <cellStyle name="常规 29 4" xfId="7818"/>
    <cellStyle name="常规 29 4 2" xfId="7819"/>
    <cellStyle name="常规 29 4 2 2" xfId="7820"/>
    <cellStyle name="常规 29 4 2 2 2" xfId="7821"/>
    <cellStyle name="常规 29 4 2 2 2 2" xfId="7822"/>
    <cellStyle name="常规 29 4 2 2 3" xfId="7823"/>
    <cellStyle name="常规 29 4 2 3" xfId="7824"/>
    <cellStyle name="常规 29 4 2 3 2" xfId="7825"/>
    <cellStyle name="常规 29 4 2 4" xfId="7826"/>
    <cellStyle name="常规 29 4 3" xfId="7827"/>
    <cellStyle name="常规 29 4 3 2" xfId="7828"/>
    <cellStyle name="常规 29 4 3 2 2" xfId="7829"/>
    <cellStyle name="常规 29 4 3 3" xfId="7830"/>
    <cellStyle name="常规 29 4 4" xfId="7831"/>
    <cellStyle name="常规 29 4 4 2" xfId="7832"/>
    <cellStyle name="常规 29 4 5" xfId="7833"/>
    <cellStyle name="常规 29 5" xfId="7834"/>
    <cellStyle name="常规 29 5 2" xfId="7835"/>
    <cellStyle name="常规 29 5 2 2" xfId="7836"/>
    <cellStyle name="常规 29 5 2 2 2" xfId="7837"/>
    <cellStyle name="常规 29 5 2 2 2 2" xfId="7838"/>
    <cellStyle name="常规 29 5 2 2 3" xfId="7839"/>
    <cellStyle name="常规 29 5 2 3" xfId="7840"/>
    <cellStyle name="常规 29 5 2 3 2" xfId="7841"/>
    <cellStyle name="常规 29 5 2 4" xfId="7842"/>
    <cellStyle name="常规 29 5 3" xfId="7843"/>
    <cellStyle name="常规 29 5 3 2" xfId="7844"/>
    <cellStyle name="常规 29 5 3 2 2" xfId="7845"/>
    <cellStyle name="常规 29 5 3 3" xfId="7846"/>
    <cellStyle name="常规 29 5 4" xfId="7847"/>
    <cellStyle name="常规 29 5 4 2" xfId="7848"/>
    <cellStyle name="常规 29 5 5" xfId="7849"/>
    <cellStyle name="常规 29 6" xfId="7850"/>
    <cellStyle name="常规 29 6 2" xfId="7851"/>
    <cellStyle name="常规 29 6 2 2" xfId="7852"/>
    <cellStyle name="常规 29 6 2 2 2" xfId="7853"/>
    <cellStyle name="常规 29 6 2 2 2 2" xfId="7854"/>
    <cellStyle name="常规 29 6 2 2 3" xfId="7855"/>
    <cellStyle name="常规 29 6 2 3" xfId="7856"/>
    <cellStyle name="常规 29 6 2 3 2" xfId="7857"/>
    <cellStyle name="常规 29 6 2 4" xfId="7858"/>
    <cellStyle name="常规 29 6 3" xfId="7859"/>
    <cellStyle name="常规 29 6 3 2" xfId="7860"/>
    <cellStyle name="常规 29 6 3 2 2" xfId="7861"/>
    <cellStyle name="常规 29 6 3 3" xfId="7862"/>
    <cellStyle name="常规 29 6 4" xfId="7863"/>
    <cellStyle name="常规 29 6 4 2" xfId="7864"/>
    <cellStyle name="常规 29 6 5" xfId="7865"/>
    <cellStyle name="常规 29 7" xfId="7866"/>
    <cellStyle name="常规 29 7 2" xfId="7867"/>
    <cellStyle name="常规 29 7 2 2" xfId="7868"/>
    <cellStyle name="常规 29 7 2 2 2" xfId="7869"/>
    <cellStyle name="常规 29 7 2 2 2 2" xfId="7870"/>
    <cellStyle name="常规 29 7 2 2 3" xfId="7871"/>
    <cellStyle name="常规 29 7 2 3" xfId="7872"/>
    <cellStyle name="常规 29 7 2 3 2" xfId="7873"/>
    <cellStyle name="常规 29 7 2 4" xfId="7874"/>
    <cellStyle name="常规 29 7 3" xfId="7875"/>
    <cellStyle name="常规 29 7 3 2" xfId="7876"/>
    <cellStyle name="常规 29 7 3 2 2" xfId="7877"/>
    <cellStyle name="常规 29 7 3 3" xfId="7878"/>
    <cellStyle name="常规 29 7 4" xfId="7879"/>
    <cellStyle name="常规 29 7 4 2" xfId="7880"/>
    <cellStyle name="常规 29 7 5" xfId="7881"/>
    <cellStyle name="常规 29 8" xfId="7882"/>
    <cellStyle name="常规 29 8 2" xfId="7883"/>
    <cellStyle name="常规 29 8 2 2" xfId="7884"/>
    <cellStyle name="常规 29 8 2 2 2" xfId="7885"/>
    <cellStyle name="常规 29 8 2 3" xfId="7886"/>
    <cellStyle name="常规 29 8 3" xfId="7887"/>
    <cellStyle name="常规 29 8 3 2" xfId="7888"/>
    <cellStyle name="常规 29 8 4" xfId="7889"/>
    <cellStyle name="常规 29 9" xfId="7890"/>
    <cellStyle name="常规 29 9 2" xfId="7891"/>
    <cellStyle name="常规 29 9 2 2" xfId="7892"/>
    <cellStyle name="常规 29 9 3" xfId="7893"/>
    <cellStyle name="常规 3" xfId="7894"/>
    <cellStyle name="常规 3 10" xfId="7895"/>
    <cellStyle name="常规 3 10 10" xfId="7896"/>
    <cellStyle name="常规 3 10 10 2" xfId="7897"/>
    <cellStyle name="常规 3 10 10 2 2" xfId="7898"/>
    <cellStyle name="常规 3 10 10 2 2 2" xfId="7899"/>
    <cellStyle name="常规 3 10 10 2 3" xfId="7900"/>
    <cellStyle name="常规 3 10 10 3" xfId="7901"/>
    <cellStyle name="常规 3 10 10 3 2" xfId="7902"/>
    <cellStyle name="常规 3 10 10 4" xfId="7903"/>
    <cellStyle name="常规 3 10 11" xfId="7904"/>
    <cellStyle name="常规 3 10 11 2" xfId="7905"/>
    <cellStyle name="常规 3 10 11 2 2" xfId="7906"/>
    <cellStyle name="常规 3 10 11 3" xfId="7907"/>
    <cellStyle name="常规 3 10 12" xfId="7908"/>
    <cellStyle name="常规 3 10 12 2" xfId="7909"/>
    <cellStyle name="常规 3 10 13" xfId="7910"/>
    <cellStyle name="常规 3 10 2" xfId="7911"/>
    <cellStyle name="常规 3 10 2 10" xfId="7912"/>
    <cellStyle name="常规 3 10 2 10 2" xfId="7913"/>
    <cellStyle name="常规 3 10 2 10 2 2" xfId="7914"/>
    <cellStyle name="常规 3 10 2 10 3" xfId="7915"/>
    <cellStyle name="常规 3 10 2 11" xfId="7916"/>
    <cellStyle name="常规 3 10 2 11 2" xfId="7917"/>
    <cellStyle name="常规 3 10 2 12" xfId="7918"/>
    <cellStyle name="常规 3 10 2 2" xfId="7919"/>
    <cellStyle name="常规 3 10 2 2 10" xfId="7920"/>
    <cellStyle name="常规 3 10 2 2 10 2" xfId="7921"/>
    <cellStyle name="常规 3 10 2 2 11" xfId="7922"/>
    <cellStyle name="常规 3 10 2 2 2" xfId="7923"/>
    <cellStyle name="常规 3 10 2 2 2 2" xfId="7924"/>
    <cellStyle name="常规 3 10 2 2 2 2 2" xfId="7925"/>
    <cellStyle name="常规 3 10 2 2 2 2 2 2" xfId="7926"/>
    <cellStyle name="常规 3 10 2 2 2 2 2 2 2" xfId="7927"/>
    <cellStyle name="常规 3 10 2 2 2 2 2 2 2 2" xfId="7928"/>
    <cellStyle name="常规 3 10 2 2 2 2 2 2 2 2 2" xfId="7929"/>
    <cellStyle name="常规 3 10 2 2 2 2 2 2 2 2 2 2" xfId="7930"/>
    <cellStyle name="常规 3 10 2 2 2 2 2 2 2 2 3" xfId="7931"/>
    <cellStyle name="常规 3 10 2 2 2 2 2 2 2 3" xfId="7932"/>
    <cellStyle name="常规 3 10 2 2 2 2 2 2 2 3 2" xfId="7933"/>
    <cellStyle name="常规 3 10 2 2 2 2 2 2 2 4" xfId="7934"/>
    <cellStyle name="常规 3 10 2 2 2 2 2 2 3" xfId="7935"/>
    <cellStyle name="常规 3 10 2 2 2 2 2 2 3 2" xfId="7936"/>
    <cellStyle name="常规 3 10 2 2 2 2 2 2 3 2 2" xfId="7937"/>
    <cellStyle name="常规 3 10 2 2 2 2 2 2 3 3" xfId="7938"/>
    <cellStyle name="常规 3 10 2 2 2 2 2 2 4" xfId="7939"/>
    <cellStyle name="常规 3 10 2 2 2 2 2 2 4 2" xfId="7940"/>
    <cellStyle name="常规 3 10 2 2 2 2 2 2 5" xfId="7941"/>
    <cellStyle name="常规 3 10 2 2 2 2 2 3" xfId="7942"/>
    <cellStyle name="常规 3 10 2 2 2 2 2 3 2" xfId="7943"/>
    <cellStyle name="常规 3 10 2 2 2 2 2 3 2 2" xfId="7944"/>
    <cellStyle name="常规 3 10 2 2 2 2 2 3 2 2 2" xfId="7945"/>
    <cellStyle name="常规 3 10 2 2 2 2 2 3 2 2 2 2" xfId="7946"/>
    <cellStyle name="常规 3 10 2 2 2 2 2 3 2 2 3" xfId="7947"/>
    <cellStyle name="常规 3 10 2 2 2 2 2 3 2 3" xfId="7948"/>
    <cellStyle name="常规 3 10 2 2 2 2 2 3 2 3 2" xfId="7949"/>
    <cellStyle name="常规 3 10 2 2 2 2 2 3 2 4" xfId="7950"/>
    <cellStyle name="常规 3 10 2 2 2 2 2 3 3" xfId="7951"/>
    <cellStyle name="常规 3 10 2 2 2 2 2 3 3 2" xfId="7952"/>
    <cellStyle name="常规 3 10 2 2 2 2 2 3 3 2 2" xfId="7953"/>
    <cellStyle name="常规 3 10 2 2 2 2 2 3 3 3" xfId="7954"/>
    <cellStyle name="常规 3 10 2 2 2 2 2 3 4" xfId="7955"/>
    <cellStyle name="常规 3 10 2 2 2 2 2 3 4 2" xfId="7956"/>
    <cellStyle name="常规 3 10 2 2 2 2 2 3 5" xfId="7957"/>
    <cellStyle name="常规 3 10 2 2 2 2 2 4" xfId="7958"/>
    <cellStyle name="常规 3 10 2 2 2 2 2 4 2" xfId="7959"/>
    <cellStyle name="常规 3 10 2 2 2 2 2 4 2 2" xfId="7960"/>
    <cellStyle name="常规 3 10 2 2 2 2 2 4 2 2 2" xfId="7961"/>
    <cellStyle name="常规 3 10 2 2 2 2 2 4 2 3" xfId="7962"/>
    <cellStyle name="常规 3 10 2 2 2 2 2 4 3" xfId="7963"/>
    <cellStyle name="常规 3 10 2 2 2 2 2 4 3 2" xfId="7964"/>
    <cellStyle name="常规 3 10 2 2 2 2 2 4 4" xfId="7965"/>
    <cellStyle name="常规 3 10 2 2 2 2 2 5" xfId="7966"/>
    <cellStyle name="常规 3 10 2 2 2 2 2 5 2" xfId="7967"/>
    <cellStyle name="常规 3 10 2 2 2 2 2 5 2 2" xfId="7968"/>
    <cellStyle name="常规 3 10 2 2 2 2 2 5 3" xfId="7969"/>
    <cellStyle name="常规 3 10 2 2 2 2 2 6" xfId="7970"/>
    <cellStyle name="常规 3 10 2 2 2 2 2 6 2" xfId="7971"/>
    <cellStyle name="常规 3 10 2 2 2 2 2 7" xfId="7972"/>
    <cellStyle name="常规 3 10 2 2 2 2 3" xfId="7973"/>
    <cellStyle name="常规 3 10 2 2 2 2 3 2" xfId="7974"/>
    <cellStyle name="常规 3 10 2 2 2 2 3 2 2" xfId="7975"/>
    <cellStyle name="常规 3 10 2 2 2 2 3 2 2 2" xfId="7976"/>
    <cellStyle name="常规 3 10 2 2 2 2 3 2 2 2 2" xfId="7977"/>
    <cellStyle name="常规 3 10 2 2 2 2 3 2 2 3" xfId="7978"/>
    <cellStyle name="常规 3 10 2 2 2 2 3 2 3" xfId="7979"/>
    <cellStyle name="常规 3 10 2 2 2 2 3 2 3 2" xfId="7980"/>
    <cellStyle name="常规 3 10 2 2 2 2 3 2 4" xfId="7981"/>
    <cellStyle name="常规 3 10 2 2 2 2 3 3" xfId="7982"/>
    <cellStyle name="常规 3 10 2 2 2 2 3 3 2" xfId="7983"/>
    <cellStyle name="常规 3 10 2 2 2 2 3 3 2 2" xfId="7984"/>
    <cellStyle name="常规 3 10 2 2 2 2 3 3 3" xfId="7985"/>
    <cellStyle name="常规 3 10 2 2 2 2 3 4" xfId="7986"/>
    <cellStyle name="常规 3 10 2 2 2 2 3 4 2" xfId="7987"/>
    <cellStyle name="常规 3 10 2 2 2 2 3 5" xfId="7988"/>
    <cellStyle name="常规 3 10 2 2 2 2 4" xfId="7989"/>
    <cellStyle name="常规 3 10 2 2 2 2 4 2" xfId="7990"/>
    <cellStyle name="常规 3 10 2 2 2 2 4 2 2" xfId="7991"/>
    <cellStyle name="常规 3 10 2 2 2 2 4 2 2 2" xfId="7992"/>
    <cellStyle name="常规 3 10 2 2 2 2 4 2 2 2 2" xfId="7993"/>
    <cellStyle name="常规 3 10 2 2 2 2 4 2 2 3" xfId="7994"/>
    <cellStyle name="常规 3 10 2 2 2 2 4 2 3" xfId="7995"/>
    <cellStyle name="常规 3 10 2 2 2 2 4 2 3 2" xfId="7996"/>
    <cellStyle name="常规 3 10 2 2 2 2 4 2 4" xfId="7997"/>
    <cellStyle name="常规 3 10 2 2 2 2 4 3" xfId="7998"/>
    <cellStyle name="常规 3 10 2 2 2 2 4 3 2" xfId="7999"/>
    <cellStyle name="常规 3 10 2 2 2 2 4 3 2 2" xfId="8000"/>
    <cellStyle name="常规 3 10 2 2 2 2 4 3 3" xfId="8001"/>
    <cellStyle name="常规 3 10 2 2 2 2 4 4" xfId="8002"/>
    <cellStyle name="常规 3 10 2 2 2 2 4 4 2" xfId="8003"/>
    <cellStyle name="常规 3 10 2 2 2 2 4 5" xfId="8004"/>
    <cellStyle name="常规 3 10 2 2 2 2 5" xfId="8005"/>
    <cellStyle name="常规 3 10 2 2 2 2 5 2" xfId="8006"/>
    <cellStyle name="常规 3 10 2 2 2 2 5 2 2" xfId="8007"/>
    <cellStyle name="常规 3 10 2 2 2 2 5 2 2 2" xfId="8008"/>
    <cellStyle name="常规 3 10 2 2 2 2 5 2 3" xfId="8009"/>
    <cellStyle name="常规 3 10 2 2 2 2 5 3" xfId="8010"/>
    <cellStyle name="常规 3 10 2 2 2 2 5 3 2" xfId="8011"/>
    <cellStyle name="常规 3 10 2 2 2 2 5 4" xfId="8012"/>
    <cellStyle name="常规 3 10 2 2 2 2 6" xfId="8013"/>
    <cellStyle name="常规 3 10 2 2 2 2 6 2" xfId="8014"/>
    <cellStyle name="常规 3 10 2 2 2 2 6 2 2" xfId="8015"/>
    <cellStyle name="常规 3 10 2 2 2 2 6 3" xfId="8016"/>
    <cellStyle name="常规 3 10 2 2 2 2 7" xfId="8017"/>
    <cellStyle name="常规 3 10 2 2 2 2 7 2" xfId="8018"/>
    <cellStyle name="常规 3 10 2 2 2 2 8" xfId="8019"/>
    <cellStyle name="常规 3 10 2 2 2 3" xfId="8020"/>
    <cellStyle name="常规 3 10 2 2 2 3 2" xfId="8021"/>
    <cellStyle name="常规 3 10 2 2 2 3 2 2" xfId="8022"/>
    <cellStyle name="常规 3 10 2 2 2 3 2 2 2" xfId="8023"/>
    <cellStyle name="常规 3 10 2 2 2 3 2 2 2 2" xfId="8024"/>
    <cellStyle name="常规 3 10 2 2 2 3 2 2 2 2 2" xfId="8025"/>
    <cellStyle name="常规 3 10 2 2 2 3 2 2 2 3" xfId="8026"/>
    <cellStyle name="常规 3 10 2 2 2 3 2 2 3" xfId="8027"/>
    <cellStyle name="常规 3 10 2 2 2 3 2 2 3 2" xfId="8028"/>
    <cellStyle name="常规 3 10 2 2 2 3 2 2 4" xfId="8029"/>
    <cellStyle name="常规 3 10 2 2 2 3 2 3" xfId="8030"/>
    <cellStyle name="常规 3 10 2 2 2 3 2 3 2" xfId="8031"/>
    <cellStyle name="常规 3 10 2 2 2 3 2 3 2 2" xfId="8032"/>
    <cellStyle name="常规 3 10 2 2 2 3 2 3 3" xfId="8033"/>
    <cellStyle name="常规 3 10 2 2 2 3 2 4" xfId="8034"/>
    <cellStyle name="常规 3 10 2 2 2 3 2 4 2" xfId="8035"/>
    <cellStyle name="常规 3 10 2 2 2 3 2 5" xfId="8036"/>
    <cellStyle name="常规 3 10 2 2 2 3 3" xfId="8037"/>
    <cellStyle name="常规 3 10 2 2 2 3 3 2" xfId="8038"/>
    <cellStyle name="常规 3 10 2 2 2 3 3 2 2" xfId="8039"/>
    <cellStyle name="常规 3 10 2 2 2 3 3 2 2 2" xfId="8040"/>
    <cellStyle name="常规 3 10 2 2 2 3 3 2 2 2 2" xfId="8041"/>
    <cellStyle name="常规 3 10 2 2 2 3 3 2 2 3" xfId="8042"/>
    <cellStyle name="常规 3 10 2 2 2 3 3 2 3" xfId="8043"/>
    <cellStyle name="常规 3 10 2 2 2 3 3 2 3 2" xfId="8044"/>
    <cellStyle name="常规 3 10 2 2 2 3 3 2 4" xfId="8045"/>
    <cellStyle name="常规 3 10 2 2 2 3 3 3" xfId="8046"/>
    <cellStyle name="常规 3 10 2 2 2 3 3 3 2" xfId="8047"/>
    <cellStyle name="常规 3 10 2 2 2 3 3 3 2 2" xfId="8048"/>
    <cellStyle name="常规 3 10 2 2 2 3 3 3 3" xfId="8049"/>
    <cellStyle name="常规 3 10 2 2 2 3 3 4" xfId="8050"/>
    <cellStyle name="常规 3 10 2 2 2 3 3 4 2" xfId="8051"/>
    <cellStyle name="常规 3 10 2 2 2 3 3 5" xfId="8052"/>
    <cellStyle name="常规 3 10 2 2 2 3 4" xfId="8053"/>
    <cellStyle name="常规 3 10 2 2 2 3 4 2" xfId="8054"/>
    <cellStyle name="常规 3 10 2 2 2 3 4 2 2" xfId="8055"/>
    <cellStyle name="常规 3 10 2 2 2 3 4 2 2 2" xfId="8056"/>
    <cellStyle name="常规 3 10 2 2 2 3 4 2 3" xfId="8057"/>
    <cellStyle name="常规 3 10 2 2 2 3 4 3" xfId="8058"/>
    <cellStyle name="常规 3 10 2 2 2 3 4 3 2" xfId="8059"/>
    <cellStyle name="常规 3 10 2 2 2 3 4 4" xfId="8060"/>
    <cellStyle name="常规 3 10 2 2 2 3 5" xfId="8061"/>
    <cellStyle name="常规 3 10 2 2 2 3 5 2" xfId="8062"/>
    <cellStyle name="常规 3 10 2 2 2 3 5 2 2" xfId="8063"/>
    <cellStyle name="常规 3 10 2 2 2 3 5 3" xfId="8064"/>
    <cellStyle name="常规 3 10 2 2 2 3 6" xfId="8065"/>
    <cellStyle name="常规 3 10 2 2 2 3 6 2" xfId="8066"/>
    <cellStyle name="常规 3 10 2 2 2 3 7" xfId="8067"/>
    <cellStyle name="常规 3 10 2 2 2 4" xfId="8068"/>
    <cellStyle name="常规 3 10 2 2 2 4 2" xfId="8069"/>
    <cellStyle name="常规 3 10 2 2 2 4 2 2" xfId="8070"/>
    <cellStyle name="常规 3 10 2 2 2 4 2 2 2" xfId="8071"/>
    <cellStyle name="常规 3 10 2 2 2 4 2 2 2 2" xfId="8072"/>
    <cellStyle name="常规 3 10 2 2 2 4 2 2 3" xfId="8073"/>
    <cellStyle name="常规 3 10 2 2 2 4 2 3" xfId="8074"/>
    <cellStyle name="常规 3 10 2 2 2 4 2 3 2" xfId="8075"/>
    <cellStyle name="常规 3 10 2 2 2 4 2 4" xfId="8076"/>
    <cellStyle name="常规 3 10 2 2 2 4 3" xfId="8077"/>
    <cellStyle name="常规 3 10 2 2 2 4 3 2" xfId="8078"/>
    <cellStyle name="常规 3 10 2 2 2 4 3 2 2" xfId="8079"/>
    <cellStyle name="常规 3 10 2 2 2 4 3 3" xfId="8080"/>
    <cellStyle name="常规 3 10 2 2 2 4 4" xfId="8081"/>
    <cellStyle name="常规 3 10 2 2 2 4 4 2" xfId="8082"/>
    <cellStyle name="常规 3 10 2 2 2 4 5" xfId="8083"/>
    <cellStyle name="常规 3 10 2 2 2 5" xfId="8084"/>
    <cellStyle name="常规 3 10 2 2 2 5 2" xfId="8085"/>
    <cellStyle name="常规 3 10 2 2 2 5 2 2" xfId="8086"/>
    <cellStyle name="常规 3 10 2 2 2 5 2 2 2" xfId="8087"/>
    <cellStyle name="常规 3 10 2 2 2 5 2 2 2 2" xfId="8088"/>
    <cellStyle name="常规 3 10 2 2 2 5 2 2 3" xfId="8089"/>
    <cellStyle name="常规 3 10 2 2 2 5 2 3" xfId="8090"/>
    <cellStyle name="常规 3 10 2 2 2 5 2 3 2" xfId="8091"/>
    <cellStyle name="常规 3 10 2 2 2 5 2 4" xfId="8092"/>
    <cellStyle name="常规 3 10 2 2 2 5 3" xfId="8093"/>
    <cellStyle name="常规 3 10 2 2 2 5 3 2" xfId="8094"/>
    <cellStyle name="常规 3 10 2 2 2 5 3 2 2" xfId="8095"/>
    <cellStyle name="常规 3 10 2 2 2 5 3 3" xfId="8096"/>
    <cellStyle name="常规 3 10 2 2 2 5 4" xfId="8097"/>
    <cellStyle name="常规 3 10 2 2 2 5 4 2" xfId="8098"/>
    <cellStyle name="常规 3 10 2 2 2 5 5" xfId="8099"/>
    <cellStyle name="常规 3 10 2 2 2 6" xfId="8100"/>
    <cellStyle name="常规 3 10 2 2 2 6 2" xfId="8101"/>
    <cellStyle name="常规 3 10 2 2 2 6 2 2" xfId="8102"/>
    <cellStyle name="常规 3 10 2 2 2 6 2 2 2" xfId="8103"/>
    <cellStyle name="常规 3 10 2 2 2 6 2 3" xfId="8104"/>
    <cellStyle name="常规 3 10 2 2 2 6 3" xfId="8105"/>
    <cellStyle name="常规 3 10 2 2 2 6 3 2" xfId="8106"/>
    <cellStyle name="常规 3 10 2 2 2 6 4" xfId="8107"/>
    <cellStyle name="常规 3 10 2 2 2 7" xfId="8108"/>
    <cellStyle name="常规 3 10 2 2 2 7 2" xfId="8109"/>
    <cellStyle name="常规 3 10 2 2 2 7 2 2" xfId="8110"/>
    <cellStyle name="常规 3 10 2 2 2 7 3" xfId="8111"/>
    <cellStyle name="常规 3 10 2 2 2 8" xfId="8112"/>
    <cellStyle name="常规 3 10 2 2 2 8 2" xfId="8113"/>
    <cellStyle name="常规 3 10 2 2 2 9" xfId="8114"/>
    <cellStyle name="常规 3 10 2 2 3" xfId="8115"/>
    <cellStyle name="常规 3 10 2 2 3 2" xfId="8116"/>
    <cellStyle name="常规 3 10 2 2 3 2 2" xfId="8117"/>
    <cellStyle name="常规 3 10 2 2 3 2 2 2" xfId="8118"/>
    <cellStyle name="常规 3 10 2 2 3 2 2 2 2" xfId="8119"/>
    <cellStyle name="常规 3 10 2 2 3 2 2 2 2 2" xfId="8120"/>
    <cellStyle name="常规 3 10 2 2 3 2 2 2 2 2 2" xfId="8121"/>
    <cellStyle name="常规 3 10 2 2 3 2 2 2 2 2 2 2" xfId="8122"/>
    <cellStyle name="常规 3 10 2 2 3 2 2 2 2 2 3" xfId="8123"/>
    <cellStyle name="常规 3 10 2 2 3 2 2 2 2 3" xfId="8124"/>
    <cellStyle name="常规 3 10 2 2 3 2 2 2 2 3 2" xfId="8125"/>
    <cellStyle name="常规 3 10 2 2 3 2 2 2 2 4" xfId="8126"/>
    <cellStyle name="常规 3 10 2 2 3 2 2 2 3" xfId="8127"/>
    <cellStyle name="常规 3 10 2 2 3 2 2 2 3 2" xfId="8128"/>
    <cellStyle name="常规 3 10 2 2 3 2 2 2 3 2 2" xfId="8129"/>
    <cellStyle name="常规 3 10 2 2 3 2 2 2 3 3" xfId="8130"/>
    <cellStyle name="常规 3 10 2 2 3 2 2 2 4" xfId="8131"/>
    <cellStyle name="常规 3 10 2 2 3 2 2 2 4 2" xfId="8132"/>
    <cellStyle name="常规 3 10 2 2 3 2 2 2 5" xfId="8133"/>
    <cellStyle name="常规 3 10 2 2 3 2 2 3" xfId="8134"/>
    <cellStyle name="常规 3 10 2 2 3 2 2 3 2" xfId="8135"/>
    <cellStyle name="常规 3 10 2 2 3 2 2 3 2 2" xfId="8136"/>
    <cellStyle name="常规 3 10 2 2 3 2 2 3 2 2 2" xfId="8137"/>
    <cellStyle name="常规 3 10 2 2 3 2 2 3 2 2 2 2" xfId="8138"/>
    <cellStyle name="常规 3 10 2 2 3 2 2 3 2 2 3" xfId="8139"/>
    <cellStyle name="常规 3 10 2 2 3 2 2 3 2 3" xfId="8140"/>
    <cellStyle name="常规 3 10 2 2 3 2 2 3 2 3 2" xfId="8141"/>
    <cellStyle name="常规 3 10 2 2 3 2 2 3 2 4" xfId="8142"/>
    <cellStyle name="常规 3 10 2 2 3 2 2 3 3" xfId="8143"/>
    <cellStyle name="常规 3 10 2 2 3 2 2 3 3 2" xfId="8144"/>
    <cellStyle name="常规 3 10 2 2 3 2 2 3 3 2 2" xfId="8145"/>
    <cellStyle name="常规 3 10 2 2 3 2 2 3 3 3" xfId="8146"/>
    <cellStyle name="常规 3 10 2 2 3 2 2 3 4" xfId="8147"/>
    <cellStyle name="常规 3 10 2 2 3 2 2 3 4 2" xfId="8148"/>
    <cellStyle name="常规 3 10 2 2 3 2 2 3 5" xfId="8149"/>
    <cellStyle name="常规 3 10 2 2 3 2 2 4" xfId="8150"/>
    <cellStyle name="常规 3 10 2 2 3 2 2 4 2" xfId="8151"/>
    <cellStyle name="常规 3 10 2 2 3 2 2 4 2 2" xfId="8152"/>
    <cellStyle name="常规 3 10 2 2 3 2 2 4 2 2 2" xfId="8153"/>
    <cellStyle name="常规 3 10 2 2 3 2 2 4 2 3" xfId="8154"/>
    <cellStyle name="常规 3 10 2 2 3 2 2 4 3" xfId="8155"/>
    <cellStyle name="常规 3 10 2 2 3 2 2 4 3 2" xfId="8156"/>
    <cellStyle name="常规 3 10 2 2 3 2 2 4 4" xfId="8157"/>
    <cellStyle name="常规 3 10 2 2 3 2 2 5" xfId="8158"/>
    <cellStyle name="常规 3 10 2 2 3 2 2 5 2" xfId="8159"/>
    <cellStyle name="常规 3 10 2 2 3 2 2 5 2 2" xfId="8160"/>
    <cellStyle name="常规 3 10 2 2 3 2 2 5 3" xfId="8161"/>
    <cellStyle name="常规 3 10 2 2 3 2 2 6" xfId="8162"/>
    <cellStyle name="常规 3 10 2 2 3 2 2 6 2" xfId="8163"/>
    <cellStyle name="常规 3 10 2 2 3 2 2 7" xfId="8164"/>
    <cellStyle name="常规 3 10 2 2 3 2 3" xfId="8165"/>
    <cellStyle name="常规 3 10 2 2 3 2 3 2" xfId="8166"/>
    <cellStyle name="常规 3 10 2 2 3 2 3 2 2" xfId="8167"/>
    <cellStyle name="常规 3 10 2 2 3 2 3 2 2 2" xfId="8168"/>
    <cellStyle name="常规 3 10 2 2 3 2 3 2 2 2 2" xfId="8169"/>
    <cellStyle name="常规 3 10 2 2 3 2 3 2 2 3" xfId="8170"/>
    <cellStyle name="常规 3 10 2 2 3 2 3 2 3" xfId="8171"/>
    <cellStyle name="常规 3 10 2 2 3 2 3 2 3 2" xfId="8172"/>
    <cellStyle name="常规 3 10 2 2 3 2 3 2 4" xfId="8173"/>
    <cellStyle name="常规 3 10 2 2 3 2 3 3" xfId="8174"/>
    <cellStyle name="常规 3 10 2 2 3 2 3 3 2" xfId="8175"/>
    <cellStyle name="常规 3 10 2 2 3 2 3 3 2 2" xfId="8176"/>
    <cellStyle name="常规 3 10 2 2 3 2 3 3 3" xfId="8177"/>
    <cellStyle name="常规 3 10 2 2 3 2 3 4" xfId="8178"/>
    <cellStyle name="常规 3 10 2 2 3 2 3 4 2" xfId="8179"/>
    <cellStyle name="常规 3 10 2 2 3 2 3 5" xfId="8180"/>
    <cellStyle name="常规 3 10 2 2 3 2 4" xfId="8181"/>
    <cellStyle name="常规 3 10 2 2 3 2 4 2" xfId="8182"/>
    <cellStyle name="常规 3 10 2 2 3 2 4 2 2" xfId="8183"/>
    <cellStyle name="常规 3 10 2 2 3 2 4 2 2 2" xfId="8184"/>
    <cellStyle name="常规 3 10 2 2 3 2 4 2 2 2 2" xfId="8185"/>
    <cellStyle name="常规 3 10 2 2 3 2 4 2 2 3" xfId="8186"/>
    <cellStyle name="常规 3 10 2 2 3 2 4 2 3" xfId="8187"/>
    <cellStyle name="常规 3 10 2 2 3 2 4 2 3 2" xfId="8188"/>
    <cellStyle name="常规 3 10 2 2 3 2 4 2 4" xfId="8189"/>
    <cellStyle name="常规 3 10 2 2 3 2 4 3" xfId="8190"/>
    <cellStyle name="常规 3 10 2 2 3 2 4 3 2" xfId="8191"/>
    <cellStyle name="常规 3 10 2 2 3 2 4 3 2 2" xfId="8192"/>
    <cellStyle name="常规 3 10 2 2 3 2 4 3 3" xfId="8193"/>
    <cellStyle name="常规 3 10 2 2 3 2 4 4" xfId="8194"/>
    <cellStyle name="常规 3 10 2 2 3 2 4 4 2" xfId="8195"/>
    <cellStyle name="常规 3 10 2 2 3 2 4 5" xfId="8196"/>
    <cellStyle name="常规 3 10 2 2 3 2 5" xfId="8197"/>
    <cellStyle name="常规 3 10 2 2 3 2 5 2" xfId="8198"/>
    <cellStyle name="常规 3 10 2 2 3 2 5 2 2" xfId="8199"/>
    <cellStyle name="常规 3 10 2 2 3 2 5 2 2 2" xfId="8200"/>
    <cellStyle name="常规 3 10 2 2 3 2 5 2 3" xfId="8201"/>
    <cellStyle name="常规 3 10 2 2 3 2 5 3" xfId="8202"/>
    <cellStyle name="常规 3 10 2 2 3 2 5 3 2" xfId="8203"/>
    <cellStyle name="常规 3 10 2 2 3 2 5 4" xfId="8204"/>
    <cellStyle name="常规 3 10 2 2 3 2 6" xfId="8205"/>
    <cellStyle name="常规 3 10 2 2 3 2 6 2" xfId="8206"/>
    <cellStyle name="常规 3 10 2 2 3 2 6 2 2" xfId="8207"/>
    <cellStyle name="常规 3 10 2 2 3 2 6 3" xfId="8208"/>
    <cellStyle name="常规 3 10 2 2 3 2 7" xfId="8209"/>
    <cellStyle name="常规 3 10 2 2 3 2 7 2" xfId="8210"/>
    <cellStyle name="常规 3 10 2 2 3 2 8" xfId="8211"/>
    <cellStyle name="常规 3 10 2 2 3 3" xfId="8212"/>
    <cellStyle name="常规 3 10 2 2 3 3 2" xfId="8213"/>
    <cellStyle name="常规 3 10 2 2 3 3 2 2" xfId="8214"/>
    <cellStyle name="常规 3 10 2 2 3 3 2 2 2" xfId="8215"/>
    <cellStyle name="常规 3 10 2 2 3 3 2 2 2 2" xfId="8216"/>
    <cellStyle name="常规 3 10 2 2 3 3 2 2 2 2 2" xfId="8217"/>
    <cellStyle name="常规 3 10 2 2 3 3 2 2 2 3" xfId="8218"/>
    <cellStyle name="常规 3 10 2 2 3 3 2 2 3" xfId="8219"/>
    <cellStyle name="常规 3 10 2 2 3 3 2 2 3 2" xfId="8220"/>
    <cellStyle name="常规 3 10 2 2 3 3 2 2 4" xfId="8221"/>
    <cellStyle name="常规 3 10 2 2 3 3 2 3" xfId="8222"/>
    <cellStyle name="常规 3 10 2 2 3 3 2 3 2" xfId="8223"/>
    <cellStyle name="常规 3 10 2 2 3 3 2 3 2 2" xfId="8224"/>
    <cellStyle name="常规 3 10 2 2 3 3 2 3 3" xfId="8225"/>
    <cellStyle name="常规 3 10 2 2 3 3 2 4" xfId="8226"/>
    <cellStyle name="常规 3 10 2 2 3 3 2 4 2" xfId="8227"/>
    <cellStyle name="常规 3 10 2 2 3 3 2 5" xfId="8228"/>
    <cellStyle name="常规 3 10 2 2 3 3 3" xfId="8229"/>
    <cellStyle name="常规 3 10 2 2 3 3 3 2" xfId="8230"/>
    <cellStyle name="常规 3 10 2 2 3 3 3 2 2" xfId="8231"/>
    <cellStyle name="常规 3 10 2 2 3 3 3 2 2 2" xfId="8232"/>
    <cellStyle name="常规 3 10 2 2 3 3 3 2 2 2 2" xfId="8233"/>
    <cellStyle name="常规 3 10 2 2 3 3 3 2 2 3" xfId="8234"/>
    <cellStyle name="常规 3 10 2 2 3 3 3 2 3" xfId="8235"/>
    <cellStyle name="常规 3 10 2 2 3 3 3 2 3 2" xfId="8236"/>
    <cellStyle name="常规 3 10 2 2 3 3 3 2 4" xfId="8237"/>
    <cellStyle name="常规 3 10 2 2 3 3 3 3" xfId="8238"/>
    <cellStyle name="常规 3 10 2 2 3 3 3 3 2" xfId="8239"/>
    <cellStyle name="常规 3 10 2 2 3 3 3 3 2 2" xfId="8240"/>
    <cellStyle name="常规 3 10 2 2 3 3 3 3 3" xfId="8241"/>
    <cellStyle name="常规 3 10 2 2 3 3 3 4" xfId="8242"/>
    <cellStyle name="常规 3 10 2 2 3 3 3 4 2" xfId="8243"/>
    <cellStyle name="常规 3 10 2 2 3 3 3 5" xfId="8244"/>
    <cellStyle name="常规 3 10 2 2 3 3 4" xfId="8245"/>
    <cellStyle name="常规 3 10 2 2 3 3 4 2" xfId="8246"/>
    <cellStyle name="常规 3 10 2 2 3 3 4 2 2" xfId="8247"/>
    <cellStyle name="常规 3 10 2 2 3 3 4 2 2 2" xfId="8248"/>
    <cellStyle name="常规 3 10 2 2 3 3 4 2 3" xfId="8249"/>
    <cellStyle name="常规 3 10 2 2 3 3 4 3" xfId="8250"/>
    <cellStyle name="常规 3 10 2 2 3 3 4 3 2" xfId="8251"/>
    <cellStyle name="常规 3 10 2 2 3 3 4 4" xfId="8252"/>
    <cellStyle name="常规 3 10 2 2 3 3 5" xfId="8253"/>
    <cellStyle name="常规 3 10 2 2 3 3 5 2" xfId="8254"/>
    <cellStyle name="常规 3 10 2 2 3 3 5 2 2" xfId="8255"/>
    <cellStyle name="常规 3 10 2 2 3 3 5 3" xfId="8256"/>
    <cellStyle name="常规 3 10 2 2 3 3 6" xfId="8257"/>
    <cellStyle name="常规 3 10 2 2 3 3 6 2" xfId="8258"/>
    <cellStyle name="常规 3 10 2 2 3 3 7" xfId="8259"/>
    <cellStyle name="常规 3 10 2 2 3 4" xfId="8260"/>
    <cellStyle name="常规 3 10 2 2 3 4 2" xfId="8261"/>
    <cellStyle name="常规 3 10 2 2 3 4 2 2" xfId="8262"/>
    <cellStyle name="常规 3 10 2 2 3 4 2 2 2" xfId="8263"/>
    <cellStyle name="常规 3 10 2 2 3 4 2 2 2 2" xfId="8264"/>
    <cellStyle name="常规 3 10 2 2 3 4 2 2 3" xfId="8265"/>
    <cellStyle name="常规 3 10 2 2 3 4 2 3" xfId="8266"/>
    <cellStyle name="常规 3 10 2 2 3 4 2 3 2" xfId="8267"/>
    <cellStyle name="常规 3 10 2 2 3 4 2 4" xfId="8268"/>
    <cellStyle name="常规 3 10 2 2 3 4 3" xfId="8269"/>
    <cellStyle name="常规 3 10 2 2 3 4 3 2" xfId="8270"/>
    <cellStyle name="常规 3 10 2 2 3 4 3 2 2" xfId="8271"/>
    <cellStyle name="常规 3 10 2 2 3 4 3 3" xfId="8272"/>
    <cellStyle name="常规 3 10 2 2 3 4 4" xfId="8273"/>
    <cellStyle name="常规 3 10 2 2 3 4 4 2" xfId="8274"/>
    <cellStyle name="常规 3 10 2 2 3 4 5" xfId="8275"/>
    <cellStyle name="常规 3 10 2 2 3 5" xfId="8276"/>
    <cellStyle name="常规 3 10 2 2 3 5 2" xfId="8277"/>
    <cellStyle name="常规 3 10 2 2 3 5 2 2" xfId="8278"/>
    <cellStyle name="常规 3 10 2 2 3 5 2 2 2" xfId="8279"/>
    <cellStyle name="常规 3 10 2 2 3 5 2 2 2 2" xfId="8280"/>
    <cellStyle name="常规 3 10 2 2 3 5 2 2 3" xfId="8281"/>
    <cellStyle name="常规 3 10 2 2 3 5 2 3" xfId="8282"/>
    <cellStyle name="常规 3 10 2 2 3 5 2 3 2" xfId="8283"/>
    <cellStyle name="常规 3 10 2 2 3 5 2 4" xfId="8284"/>
    <cellStyle name="常规 3 10 2 2 3 5 3" xfId="8285"/>
    <cellStyle name="常规 3 10 2 2 3 5 3 2" xfId="8286"/>
    <cellStyle name="常规 3 10 2 2 3 5 3 2 2" xfId="8287"/>
    <cellStyle name="常规 3 10 2 2 3 5 3 3" xfId="8288"/>
    <cellStyle name="常规 3 10 2 2 3 5 4" xfId="8289"/>
    <cellStyle name="常规 3 10 2 2 3 5 4 2" xfId="8290"/>
    <cellStyle name="常规 3 10 2 2 3 5 5" xfId="8291"/>
    <cellStyle name="常规 3 10 2 2 3 6" xfId="8292"/>
    <cellStyle name="常规 3 10 2 2 3 6 2" xfId="8293"/>
    <cellStyle name="常规 3 10 2 2 3 6 2 2" xfId="8294"/>
    <cellStyle name="常规 3 10 2 2 3 6 2 2 2" xfId="8295"/>
    <cellStyle name="常规 3 10 2 2 3 6 2 3" xfId="8296"/>
    <cellStyle name="常规 3 10 2 2 3 6 3" xfId="8297"/>
    <cellStyle name="常规 3 10 2 2 3 6 3 2" xfId="8298"/>
    <cellStyle name="常规 3 10 2 2 3 6 4" xfId="8299"/>
    <cellStyle name="常规 3 10 2 2 3 7" xfId="8300"/>
    <cellStyle name="常规 3 10 2 2 3 7 2" xfId="8301"/>
    <cellStyle name="常规 3 10 2 2 3 7 2 2" xfId="8302"/>
    <cellStyle name="常规 3 10 2 2 3 7 3" xfId="8303"/>
    <cellStyle name="常规 3 10 2 2 3 8" xfId="8304"/>
    <cellStyle name="常规 3 10 2 2 3 8 2" xfId="8305"/>
    <cellStyle name="常规 3 10 2 2 3 9" xfId="8306"/>
    <cellStyle name="常规 3 10 2 2 4" xfId="8307"/>
    <cellStyle name="常规 3 10 2 2 4 2" xfId="8308"/>
    <cellStyle name="常规 3 10 2 2 4 2 2" xfId="8309"/>
    <cellStyle name="常规 3 10 2 2 4 2 2 2" xfId="8310"/>
    <cellStyle name="常规 3 10 2 2 4 2 2 2 2" xfId="8311"/>
    <cellStyle name="常规 3 10 2 2 4 2 2 2 2 2" xfId="8312"/>
    <cellStyle name="常规 3 10 2 2 4 2 2 2 2 2 2" xfId="8313"/>
    <cellStyle name="常规 3 10 2 2 4 2 2 2 2 3" xfId="8314"/>
    <cellStyle name="常规 3 10 2 2 4 2 2 2 3" xfId="8315"/>
    <cellStyle name="常规 3 10 2 2 4 2 2 2 3 2" xfId="8316"/>
    <cellStyle name="常规 3 10 2 2 4 2 2 2 4" xfId="8317"/>
    <cellStyle name="常规 3 10 2 2 4 2 2 3" xfId="8318"/>
    <cellStyle name="常规 3 10 2 2 4 2 2 3 2" xfId="8319"/>
    <cellStyle name="常规 3 10 2 2 4 2 2 3 2 2" xfId="8320"/>
    <cellStyle name="常规 3 10 2 2 4 2 2 3 3" xfId="8321"/>
    <cellStyle name="常规 3 10 2 2 4 2 2 4" xfId="8322"/>
    <cellStyle name="常规 3 10 2 2 4 2 2 4 2" xfId="8323"/>
    <cellStyle name="常规 3 10 2 2 4 2 2 5" xfId="8324"/>
    <cellStyle name="常规 3 10 2 2 4 2 3" xfId="8325"/>
    <cellStyle name="常规 3 10 2 2 4 2 3 2" xfId="8326"/>
    <cellStyle name="常规 3 10 2 2 4 2 3 2 2" xfId="8327"/>
    <cellStyle name="常规 3 10 2 2 4 2 3 2 2 2" xfId="8328"/>
    <cellStyle name="常规 3 10 2 2 4 2 3 2 2 2 2" xfId="8329"/>
    <cellStyle name="常规 3 10 2 2 4 2 3 2 2 3" xfId="8330"/>
    <cellStyle name="常规 3 10 2 2 4 2 3 2 3" xfId="8331"/>
    <cellStyle name="常规 3 10 2 2 4 2 3 2 3 2" xfId="8332"/>
    <cellStyle name="常规 3 10 2 2 4 2 3 2 4" xfId="8333"/>
    <cellStyle name="常规 3 10 2 2 4 2 3 3" xfId="8334"/>
    <cellStyle name="常规 3 10 2 2 4 2 3 3 2" xfId="8335"/>
    <cellStyle name="常规 3 10 2 2 4 2 3 3 2 2" xfId="8336"/>
    <cellStyle name="常规 3 10 2 2 4 2 3 3 3" xfId="8337"/>
    <cellStyle name="常规 3 10 2 2 4 2 3 4" xfId="8338"/>
    <cellStyle name="常规 3 10 2 2 4 2 3 4 2" xfId="8339"/>
    <cellStyle name="常规 3 10 2 2 4 2 3 5" xfId="8340"/>
    <cellStyle name="常规 3 10 2 2 4 2 4" xfId="8341"/>
    <cellStyle name="常规 3 10 2 2 4 2 4 2" xfId="8342"/>
    <cellStyle name="常规 3 10 2 2 4 2 4 2 2" xfId="8343"/>
    <cellStyle name="常规 3 10 2 2 4 2 4 2 2 2" xfId="8344"/>
    <cellStyle name="常规 3 10 2 2 4 2 4 2 3" xfId="8345"/>
    <cellStyle name="常规 3 10 2 2 4 2 4 3" xfId="8346"/>
    <cellStyle name="常规 3 10 2 2 4 2 4 3 2" xfId="8347"/>
    <cellStyle name="常规 3 10 2 2 4 2 4 4" xfId="8348"/>
    <cellStyle name="常规 3 10 2 2 4 2 5" xfId="8349"/>
    <cellStyle name="常规 3 10 2 2 4 2 5 2" xfId="8350"/>
    <cellStyle name="常规 3 10 2 2 4 2 5 2 2" xfId="8351"/>
    <cellStyle name="常规 3 10 2 2 4 2 5 3" xfId="8352"/>
    <cellStyle name="常规 3 10 2 2 4 2 6" xfId="8353"/>
    <cellStyle name="常规 3 10 2 2 4 2 6 2" xfId="8354"/>
    <cellStyle name="常规 3 10 2 2 4 2 7" xfId="8355"/>
    <cellStyle name="常规 3 10 2 2 4 3" xfId="8356"/>
    <cellStyle name="常规 3 10 2 2 4 3 2" xfId="8357"/>
    <cellStyle name="常规 3 10 2 2 4 3 2 2" xfId="8358"/>
    <cellStyle name="常规 3 10 2 2 4 3 2 2 2" xfId="8359"/>
    <cellStyle name="常规 3 10 2 2 4 3 2 2 2 2" xfId="8360"/>
    <cellStyle name="常规 3 10 2 2 4 3 2 2 3" xfId="8361"/>
    <cellStyle name="常规 3 10 2 2 4 3 2 3" xfId="8362"/>
    <cellStyle name="常规 3 10 2 2 4 3 2 3 2" xfId="8363"/>
    <cellStyle name="常规 3 10 2 2 4 3 2 4" xfId="8364"/>
    <cellStyle name="常规 3 10 2 2 4 3 3" xfId="8365"/>
    <cellStyle name="常规 3 10 2 2 4 3 3 2" xfId="8366"/>
    <cellStyle name="常规 3 10 2 2 4 3 3 2 2" xfId="8367"/>
    <cellStyle name="常规 3 10 2 2 4 3 3 3" xfId="8368"/>
    <cellStyle name="常规 3 10 2 2 4 3 4" xfId="8369"/>
    <cellStyle name="常规 3 10 2 2 4 3 4 2" xfId="8370"/>
    <cellStyle name="常规 3 10 2 2 4 3 5" xfId="8371"/>
    <cellStyle name="常规 3 10 2 2 4 4" xfId="8372"/>
    <cellStyle name="常规 3 10 2 2 4 4 2" xfId="8373"/>
    <cellStyle name="常规 3 10 2 2 4 4 2 2" xfId="8374"/>
    <cellStyle name="常规 3 10 2 2 4 4 2 2 2" xfId="8375"/>
    <cellStyle name="常规 3 10 2 2 4 4 2 2 2 2" xfId="8376"/>
    <cellStyle name="常规 3 10 2 2 4 4 2 2 3" xfId="8377"/>
    <cellStyle name="常规 3 10 2 2 4 4 2 3" xfId="8378"/>
    <cellStyle name="常规 3 10 2 2 4 4 2 3 2" xfId="8379"/>
    <cellStyle name="常规 3 10 2 2 4 4 2 4" xfId="8380"/>
    <cellStyle name="常规 3 10 2 2 4 4 3" xfId="8381"/>
    <cellStyle name="常规 3 10 2 2 4 4 3 2" xfId="8382"/>
    <cellStyle name="常规 3 10 2 2 4 4 3 2 2" xfId="8383"/>
    <cellStyle name="常规 3 10 2 2 4 4 3 3" xfId="8384"/>
    <cellStyle name="常规 3 10 2 2 4 4 4" xfId="8385"/>
    <cellStyle name="常规 3 10 2 2 4 4 4 2" xfId="8386"/>
    <cellStyle name="常规 3 10 2 2 4 4 5" xfId="8387"/>
    <cellStyle name="常规 3 10 2 2 4 5" xfId="8388"/>
    <cellStyle name="常规 3 10 2 2 4 5 2" xfId="8389"/>
    <cellStyle name="常规 3 10 2 2 4 5 2 2" xfId="8390"/>
    <cellStyle name="常规 3 10 2 2 4 5 2 2 2" xfId="8391"/>
    <cellStyle name="常规 3 10 2 2 4 5 2 3" xfId="8392"/>
    <cellStyle name="常规 3 10 2 2 4 5 3" xfId="8393"/>
    <cellStyle name="常规 3 10 2 2 4 5 3 2" xfId="8394"/>
    <cellStyle name="常规 3 10 2 2 4 5 4" xfId="8395"/>
    <cellStyle name="常规 3 10 2 2 4 6" xfId="8396"/>
    <cellStyle name="常规 3 10 2 2 4 6 2" xfId="8397"/>
    <cellStyle name="常规 3 10 2 2 4 6 2 2" xfId="8398"/>
    <cellStyle name="常规 3 10 2 2 4 6 3" xfId="8399"/>
    <cellStyle name="常规 3 10 2 2 4 7" xfId="8400"/>
    <cellStyle name="常规 3 10 2 2 4 7 2" xfId="8401"/>
    <cellStyle name="常规 3 10 2 2 4 8" xfId="8402"/>
    <cellStyle name="常规 3 10 2 2 5" xfId="8403"/>
    <cellStyle name="常规 3 10 2 2 5 2" xfId="8404"/>
    <cellStyle name="常规 3 10 2 2 5 2 2" xfId="8405"/>
    <cellStyle name="常规 3 10 2 2 5 2 2 2" xfId="8406"/>
    <cellStyle name="常规 3 10 2 2 5 2 2 2 2" xfId="8407"/>
    <cellStyle name="常规 3 10 2 2 5 2 2 2 2 2" xfId="8408"/>
    <cellStyle name="常规 3 10 2 2 5 2 2 2 3" xfId="8409"/>
    <cellStyle name="常规 3 10 2 2 5 2 2 3" xfId="8410"/>
    <cellStyle name="常规 3 10 2 2 5 2 2 3 2" xfId="8411"/>
    <cellStyle name="常规 3 10 2 2 5 2 2 4" xfId="8412"/>
    <cellStyle name="常规 3 10 2 2 5 2 3" xfId="8413"/>
    <cellStyle name="常规 3 10 2 2 5 2 3 2" xfId="8414"/>
    <cellStyle name="常规 3 10 2 2 5 2 3 2 2" xfId="8415"/>
    <cellStyle name="常规 3 10 2 2 5 2 3 3" xfId="8416"/>
    <cellStyle name="常规 3 10 2 2 5 2 4" xfId="8417"/>
    <cellStyle name="常规 3 10 2 2 5 2 4 2" xfId="8418"/>
    <cellStyle name="常规 3 10 2 2 5 2 5" xfId="8419"/>
    <cellStyle name="常规 3 10 2 2 5 3" xfId="8420"/>
    <cellStyle name="常规 3 10 2 2 5 3 2" xfId="8421"/>
    <cellStyle name="常规 3 10 2 2 5 3 2 2" xfId="8422"/>
    <cellStyle name="常规 3 10 2 2 5 3 2 2 2" xfId="8423"/>
    <cellStyle name="常规 3 10 2 2 5 3 2 2 2 2" xfId="8424"/>
    <cellStyle name="常规 3 10 2 2 5 3 2 2 3" xfId="8425"/>
    <cellStyle name="常规 3 10 2 2 5 3 2 3" xfId="8426"/>
    <cellStyle name="常规 3 10 2 2 5 3 2 3 2" xfId="8427"/>
    <cellStyle name="常规 3 10 2 2 5 3 2 4" xfId="8428"/>
    <cellStyle name="常规 3 10 2 2 5 3 3" xfId="8429"/>
    <cellStyle name="常规 3 10 2 2 5 3 3 2" xfId="8430"/>
    <cellStyle name="常规 3 10 2 2 5 3 3 2 2" xfId="8431"/>
    <cellStyle name="常规 3 10 2 2 5 3 3 3" xfId="8432"/>
    <cellStyle name="常规 3 10 2 2 5 3 4" xfId="8433"/>
    <cellStyle name="常规 3 10 2 2 5 3 4 2" xfId="8434"/>
    <cellStyle name="常规 3 10 2 2 5 3 5" xfId="8435"/>
    <cellStyle name="常规 3 10 2 2 5 4" xfId="8436"/>
    <cellStyle name="常规 3 10 2 2 5 4 2" xfId="8437"/>
    <cellStyle name="常规 3 10 2 2 5 4 2 2" xfId="8438"/>
    <cellStyle name="常规 3 10 2 2 5 4 2 2 2" xfId="8439"/>
    <cellStyle name="常规 3 10 2 2 5 4 2 3" xfId="8440"/>
    <cellStyle name="常规 3 10 2 2 5 4 3" xfId="8441"/>
    <cellStyle name="常规 3 10 2 2 5 4 3 2" xfId="8442"/>
    <cellStyle name="常规 3 10 2 2 5 4 4" xfId="8443"/>
    <cellStyle name="常规 3 10 2 2 5 5" xfId="8444"/>
    <cellStyle name="常规 3 10 2 2 5 5 2" xfId="8445"/>
    <cellStyle name="常规 3 10 2 2 5 5 2 2" xfId="8446"/>
    <cellStyle name="常规 3 10 2 2 5 5 3" xfId="8447"/>
    <cellStyle name="常规 3 10 2 2 5 6" xfId="8448"/>
    <cellStyle name="常规 3 10 2 2 5 6 2" xfId="8449"/>
    <cellStyle name="常规 3 10 2 2 5 7" xfId="8450"/>
    <cellStyle name="常规 3 10 2 2 6" xfId="8451"/>
    <cellStyle name="常规 3 10 2 2 6 2" xfId="8452"/>
    <cellStyle name="常规 3 10 2 2 6 2 2" xfId="8453"/>
    <cellStyle name="常规 3 10 2 2 6 2 2 2" xfId="8454"/>
    <cellStyle name="常规 3 10 2 2 6 2 2 2 2" xfId="8455"/>
    <cellStyle name="常规 3 10 2 2 6 2 2 3" xfId="8456"/>
    <cellStyle name="常规 3 10 2 2 6 2 3" xfId="8457"/>
    <cellStyle name="常规 3 10 2 2 6 2 3 2" xfId="8458"/>
    <cellStyle name="常规 3 10 2 2 6 2 4" xfId="8459"/>
    <cellStyle name="常规 3 10 2 2 6 3" xfId="8460"/>
    <cellStyle name="常规 3 10 2 2 6 3 2" xfId="8461"/>
    <cellStyle name="常规 3 10 2 2 6 3 2 2" xfId="8462"/>
    <cellStyle name="常规 3 10 2 2 6 3 3" xfId="8463"/>
    <cellStyle name="常规 3 10 2 2 6 4" xfId="8464"/>
    <cellStyle name="常规 3 10 2 2 6 4 2" xfId="8465"/>
    <cellStyle name="常规 3 10 2 2 6 5" xfId="8466"/>
    <cellStyle name="常规 3 10 2 2 7" xfId="8467"/>
    <cellStyle name="常规 3 10 2 2 7 2" xfId="8468"/>
    <cellStyle name="常规 3 10 2 2 7 2 2" xfId="8469"/>
    <cellStyle name="常规 3 10 2 2 7 2 2 2" xfId="8470"/>
    <cellStyle name="常规 3 10 2 2 7 2 2 2 2" xfId="8471"/>
    <cellStyle name="常规 3 10 2 2 7 2 2 3" xfId="8472"/>
    <cellStyle name="常规 3 10 2 2 7 2 3" xfId="8473"/>
    <cellStyle name="常规 3 10 2 2 7 2 3 2" xfId="8474"/>
    <cellStyle name="常规 3 10 2 2 7 2 4" xfId="8475"/>
    <cellStyle name="常规 3 10 2 2 7 3" xfId="8476"/>
    <cellStyle name="常规 3 10 2 2 7 3 2" xfId="8477"/>
    <cellStyle name="常规 3 10 2 2 7 3 2 2" xfId="8478"/>
    <cellStyle name="常规 3 10 2 2 7 3 3" xfId="8479"/>
    <cellStyle name="常规 3 10 2 2 7 4" xfId="8480"/>
    <cellStyle name="常规 3 10 2 2 7 4 2" xfId="8481"/>
    <cellStyle name="常规 3 10 2 2 7 5" xfId="8482"/>
    <cellStyle name="常规 3 10 2 2 8" xfId="8483"/>
    <cellStyle name="常规 3 10 2 2 8 2" xfId="8484"/>
    <cellStyle name="常规 3 10 2 2 8 2 2" xfId="8485"/>
    <cellStyle name="常规 3 10 2 2 8 2 2 2" xfId="8486"/>
    <cellStyle name="常规 3 10 2 2 8 2 3" xfId="8487"/>
    <cellStyle name="常规 3 10 2 2 8 3" xfId="8488"/>
    <cellStyle name="常规 3 10 2 2 8 3 2" xfId="8489"/>
    <cellStyle name="常规 3 10 2 2 8 4" xfId="8490"/>
    <cellStyle name="常规 3 10 2 2 9" xfId="8491"/>
    <cellStyle name="常规 3 10 2 2 9 2" xfId="8492"/>
    <cellStyle name="常规 3 10 2 2 9 2 2" xfId="8493"/>
    <cellStyle name="常规 3 10 2 2 9 3" xfId="8494"/>
    <cellStyle name="常规 3 10 2 3" xfId="8495"/>
    <cellStyle name="常规 3 10 2 3 2" xfId="8496"/>
    <cellStyle name="常规 3 10 2 3 2 2" xfId="8497"/>
    <cellStyle name="常规 3 10 2 3 2 2 2" xfId="8498"/>
    <cellStyle name="常规 3 10 2 3 2 2 2 2" xfId="8499"/>
    <cellStyle name="常规 3 10 2 3 2 2 2 2 2" xfId="8500"/>
    <cellStyle name="常规 3 10 2 3 2 2 2 2 2 2" xfId="8501"/>
    <cellStyle name="常规 3 10 2 3 2 2 2 2 2 2 2" xfId="8502"/>
    <cellStyle name="常规 3 10 2 3 2 2 2 2 2 3" xfId="8503"/>
    <cellStyle name="常规 3 10 2 3 2 2 2 2 3" xfId="8504"/>
    <cellStyle name="常规 3 10 2 3 2 2 2 2 3 2" xfId="8505"/>
    <cellStyle name="常规 3 10 2 3 2 2 2 2 4" xfId="8506"/>
    <cellStyle name="常规 3 10 2 3 2 2 2 3" xfId="8507"/>
    <cellStyle name="常规 3 10 2 3 2 2 2 3 2" xfId="8508"/>
    <cellStyle name="常规 3 10 2 3 2 2 2 3 2 2" xfId="8509"/>
    <cellStyle name="常规 3 10 2 3 2 2 2 3 3" xfId="8510"/>
    <cellStyle name="常规 3 10 2 3 2 2 2 4" xfId="8511"/>
    <cellStyle name="常规 3 10 2 3 2 2 2 4 2" xfId="8512"/>
    <cellStyle name="常规 3 10 2 3 2 2 2 5" xfId="8513"/>
    <cellStyle name="常规 3 10 2 3 2 2 3" xfId="8514"/>
    <cellStyle name="常规 3 10 2 3 2 2 3 2" xfId="8515"/>
    <cellStyle name="常规 3 10 2 3 2 2 3 2 2" xfId="8516"/>
    <cellStyle name="常规 3 10 2 3 2 2 3 2 2 2" xfId="8517"/>
    <cellStyle name="常规 3 10 2 3 2 2 3 2 2 2 2" xfId="8518"/>
    <cellStyle name="常规 3 10 2 3 2 2 3 2 2 3" xfId="8519"/>
    <cellStyle name="常规 3 10 2 3 2 2 3 2 3" xfId="8520"/>
    <cellStyle name="常规 3 10 2 3 2 2 3 2 3 2" xfId="8521"/>
    <cellStyle name="常规 3 10 2 3 2 2 3 2 4" xfId="8522"/>
    <cellStyle name="常规 3 10 2 3 2 2 3 3" xfId="8523"/>
    <cellStyle name="常规 3 10 2 3 2 2 3 3 2" xfId="8524"/>
    <cellStyle name="常规 3 10 2 3 2 2 3 3 2 2" xfId="8525"/>
    <cellStyle name="常规 3 10 2 3 2 2 3 3 3" xfId="8526"/>
    <cellStyle name="常规 3 10 2 3 2 2 3 4" xfId="8527"/>
    <cellStyle name="常规 3 10 2 3 2 2 3 4 2" xfId="8528"/>
    <cellStyle name="常规 3 10 2 3 2 2 3 5" xfId="8529"/>
    <cellStyle name="常规 3 10 2 3 2 2 4" xfId="8530"/>
    <cellStyle name="常规 3 10 2 3 2 2 4 2" xfId="8531"/>
    <cellStyle name="常规 3 10 2 3 2 2 4 2 2" xfId="8532"/>
    <cellStyle name="常规 3 10 2 3 2 2 4 2 2 2" xfId="8533"/>
    <cellStyle name="常规 3 10 2 3 2 2 4 2 3" xfId="8534"/>
    <cellStyle name="常规 3 10 2 3 2 2 4 3" xfId="8535"/>
    <cellStyle name="常规 3 10 2 3 2 2 4 3 2" xfId="8536"/>
    <cellStyle name="常规 3 10 2 3 2 2 4 4" xfId="8537"/>
    <cellStyle name="常规 3 10 2 3 2 2 5" xfId="8538"/>
    <cellStyle name="常规 3 10 2 3 2 2 5 2" xfId="8539"/>
    <cellStyle name="常规 3 10 2 3 2 2 5 2 2" xfId="8540"/>
    <cellStyle name="常规 3 10 2 3 2 2 5 3" xfId="8541"/>
    <cellStyle name="常规 3 10 2 3 2 2 6" xfId="8542"/>
    <cellStyle name="常规 3 10 2 3 2 2 6 2" xfId="8543"/>
    <cellStyle name="常规 3 10 2 3 2 2 7" xfId="8544"/>
    <cellStyle name="常规 3 10 2 3 2 3" xfId="8545"/>
    <cellStyle name="常规 3 10 2 3 2 3 2" xfId="8546"/>
    <cellStyle name="常规 3 10 2 3 2 3 2 2" xfId="8547"/>
    <cellStyle name="常规 3 10 2 3 2 3 2 2 2" xfId="8548"/>
    <cellStyle name="常规 3 10 2 3 2 3 2 2 2 2" xfId="8549"/>
    <cellStyle name="常规 3 10 2 3 2 3 2 2 3" xfId="8550"/>
    <cellStyle name="常规 3 10 2 3 2 3 2 3" xfId="8551"/>
    <cellStyle name="常规 3 10 2 3 2 3 2 3 2" xfId="8552"/>
    <cellStyle name="常规 3 10 2 3 2 3 2 4" xfId="8553"/>
    <cellStyle name="常规 3 10 2 3 2 3 3" xfId="8554"/>
    <cellStyle name="常规 3 10 2 3 2 3 3 2" xfId="8555"/>
    <cellStyle name="常规 3 10 2 3 2 3 3 2 2" xfId="8556"/>
    <cellStyle name="常规 3 10 2 3 2 3 3 3" xfId="8557"/>
    <cellStyle name="常规 3 10 2 3 2 3 4" xfId="8558"/>
    <cellStyle name="常规 3 10 2 3 2 3 4 2" xfId="8559"/>
    <cellStyle name="常规 3 10 2 3 2 3 5" xfId="8560"/>
    <cellStyle name="常规 3 10 2 3 2 4" xfId="8561"/>
    <cellStyle name="常规 3 10 2 3 2 4 2" xfId="8562"/>
    <cellStyle name="常规 3 10 2 3 2 4 2 2" xfId="8563"/>
    <cellStyle name="常规 3 10 2 3 2 4 2 2 2" xfId="8564"/>
    <cellStyle name="常规 3 10 2 3 2 4 2 2 2 2" xfId="8565"/>
    <cellStyle name="常规 3 10 2 3 2 4 2 2 3" xfId="8566"/>
    <cellStyle name="常规 3 10 2 3 2 4 2 3" xfId="8567"/>
    <cellStyle name="常规 3 10 2 3 2 4 2 3 2" xfId="8568"/>
    <cellStyle name="常规 3 10 2 3 2 4 2 4" xfId="8569"/>
    <cellStyle name="常规 3 10 2 3 2 4 3" xfId="8570"/>
    <cellStyle name="常规 3 10 2 3 2 4 3 2" xfId="8571"/>
    <cellStyle name="常规 3 10 2 3 2 4 3 2 2" xfId="8572"/>
    <cellStyle name="常规 3 10 2 3 2 4 3 3" xfId="8573"/>
    <cellStyle name="常规 3 10 2 3 2 4 4" xfId="8574"/>
    <cellStyle name="常规 3 10 2 3 2 4 4 2" xfId="8575"/>
    <cellStyle name="常规 3 10 2 3 2 4 5" xfId="8576"/>
    <cellStyle name="常规 3 10 2 3 2 5" xfId="8577"/>
    <cellStyle name="常规 3 10 2 3 2 5 2" xfId="8578"/>
    <cellStyle name="常规 3 10 2 3 2 5 2 2" xfId="8579"/>
    <cellStyle name="常规 3 10 2 3 2 5 2 2 2" xfId="8580"/>
    <cellStyle name="常规 3 10 2 3 2 5 2 3" xfId="8581"/>
    <cellStyle name="常规 3 10 2 3 2 5 3" xfId="8582"/>
    <cellStyle name="常规 3 10 2 3 2 5 3 2" xfId="8583"/>
    <cellStyle name="常规 3 10 2 3 2 5 4" xfId="8584"/>
    <cellStyle name="常规 3 10 2 3 2 6" xfId="8585"/>
    <cellStyle name="常规 3 10 2 3 2 6 2" xfId="8586"/>
    <cellStyle name="常规 3 10 2 3 2 6 2 2" xfId="8587"/>
    <cellStyle name="常规 3 10 2 3 2 6 3" xfId="8588"/>
    <cellStyle name="常规 3 10 2 3 2 7" xfId="8589"/>
    <cellStyle name="常规 3 10 2 3 2 7 2" xfId="8590"/>
    <cellStyle name="常规 3 10 2 3 2 8" xfId="8591"/>
    <cellStyle name="常规 3 10 2 3 3" xfId="8592"/>
    <cellStyle name="常规 3 10 2 3 3 2" xfId="8593"/>
    <cellStyle name="常规 3 10 2 3 3 2 2" xfId="8594"/>
    <cellStyle name="常规 3 10 2 3 3 2 2 2" xfId="8595"/>
    <cellStyle name="常规 3 10 2 3 3 2 2 2 2" xfId="8596"/>
    <cellStyle name="常规 3 10 2 3 3 2 2 2 2 2" xfId="8597"/>
    <cellStyle name="常规 3 10 2 3 3 2 2 2 3" xfId="8598"/>
    <cellStyle name="常规 3 10 2 3 3 2 2 3" xfId="8599"/>
    <cellStyle name="常规 3 10 2 3 3 2 2 3 2" xfId="8600"/>
    <cellStyle name="常规 3 10 2 3 3 2 2 4" xfId="8601"/>
    <cellStyle name="常规 3 10 2 3 3 2 3" xfId="8602"/>
    <cellStyle name="常规 3 10 2 3 3 2 3 2" xfId="8603"/>
    <cellStyle name="常规 3 10 2 3 3 2 3 2 2" xfId="8604"/>
    <cellStyle name="常规 3 10 2 3 3 2 3 3" xfId="8605"/>
    <cellStyle name="常规 3 10 2 3 3 2 4" xfId="8606"/>
    <cellStyle name="常规 3 10 2 3 3 2 4 2" xfId="8607"/>
    <cellStyle name="常规 3 10 2 3 3 2 5" xfId="8608"/>
    <cellStyle name="常规 3 10 2 3 3 3" xfId="8609"/>
    <cellStyle name="常规 3 10 2 3 3 3 2" xfId="8610"/>
    <cellStyle name="常规 3 10 2 3 3 3 2 2" xfId="8611"/>
    <cellStyle name="常规 3 10 2 3 3 3 2 2 2" xfId="8612"/>
    <cellStyle name="常规 3 10 2 3 3 3 2 2 2 2" xfId="8613"/>
    <cellStyle name="常规 3 10 2 3 3 3 2 2 3" xfId="8614"/>
    <cellStyle name="常规 3 10 2 3 3 3 2 3" xfId="8615"/>
    <cellStyle name="常规 3 10 2 3 3 3 2 3 2" xfId="8616"/>
    <cellStyle name="常规 3 10 2 3 3 3 2 4" xfId="8617"/>
    <cellStyle name="常规 3 10 2 3 3 3 3" xfId="8618"/>
    <cellStyle name="常规 3 10 2 3 3 3 3 2" xfId="8619"/>
    <cellStyle name="常规 3 10 2 3 3 3 3 2 2" xfId="8620"/>
    <cellStyle name="常规 3 10 2 3 3 3 3 3" xfId="8621"/>
    <cellStyle name="常规 3 10 2 3 3 3 4" xfId="8622"/>
    <cellStyle name="常规 3 10 2 3 3 3 4 2" xfId="8623"/>
    <cellStyle name="常规 3 10 2 3 3 3 5" xfId="8624"/>
    <cellStyle name="常规 3 10 2 3 3 4" xfId="8625"/>
    <cellStyle name="常规 3 10 2 3 3 4 2" xfId="8626"/>
    <cellStyle name="常规 3 10 2 3 3 4 2 2" xfId="8627"/>
    <cellStyle name="常规 3 10 2 3 3 4 2 2 2" xfId="8628"/>
    <cellStyle name="常规 3 10 2 3 3 4 2 3" xfId="8629"/>
    <cellStyle name="常规 3 10 2 3 3 4 3" xfId="8630"/>
    <cellStyle name="常规 3 10 2 3 3 4 3 2" xfId="8631"/>
    <cellStyle name="常规 3 10 2 3 3 4 4" xfId="8632"/>
    <cellStyle name="常规 3 10 2 3 3 5" xfId="8633"/>
    <cellStyle name="常规 3 10 2 3 3 5 2" xfId="8634"/>
    <cellStyle name="常规 3 10 2 3 3 5 2 2" xfId="8635"/>
    <cellStyle name="常规 3 10 2 3 3 5 3" xfId="8636"/>
    <cellStyle name="常规 3 10 2 3 3 6" xfId="8637"/>
    <cellStyle name="常规 3 10 2 3 3 6 2" xfId="8638"/>
    <cellStyle name="常规 3 10 2 3 3 7" xfId="8639"/>
    <cellStyle name="常规 3 10 2 3 4" xfId="8640"/>
    <cellStyle name="常规 3 10 2 3 4 2" xfId="8641"/>
    <cellStyle name="常规 3 10 2 3 4 2 2" xfId="8642"/>
    <cellStyle name="常规 3 10 2 3 4 2 2 2" xfId="8643"/>
    <cellStyle name="常规 3 10 2 3 4 2 2 2 2" xfId="8644"/>
    <cellStyle name="常规 3 10 2 3 4 2 2 3" xfId="8645"/>
    <cellStyle name="常规 3 10 2 3 4 2 3" xfId="8646"/>
    <cellStyle name="常规 3 10 2 3 4 2 3 2" xfId="8647"/>
    <cellStyle name="常规 3 10 2 3 4 2 4" xfId="8648"/>
    <cellStyle name="常规 3 10 2 3 4 3" xfId="8649"/>
    <cellStyle name="常规 3 10 2 3 4 3 2" xfId="8650"/>
    <cellStyle name="常规 3 10 2 3 4 3 2 2" xfId="8651"/>
    <cellStyle name="常规 3 10 2 3 4 3 3" xfId="8652"/>
    <cellStyle name="常规 3 10 2 3 4 4" xfId="8653"/>
    <cellStyle name="常规 3 10 2 3 4 4 2" xfId="8654"/>
    <cellStyle name="常规 3 10 2 3 4 5" xfId="8655"/>
    <cellStyle name="常规 3 10 2 3 5" xfId="8656"/>
    <cellStyle name="常规 3 10 2 3 5 2" xfId="8657"/>
    <cellStyle name="常规 3 10 2 3 5 2 2" xfId="8658"/>
    <cellStyle name="常规 3 10 2 3 5 2 2 2" xfId="8659"/>
    <cellStyle name="常规 3 10 2 3 5 2 2 2 2" xfId="8660"/>
    <cellStyle name="常规 3 10 2 3 5 2 2 3" xfId="8661"/>
    <cellStyle name="常规 3 10 2 3 5 2 3" xfId="8662"/>
    <cellStyle name="常规 3 10 2 3 5 2 3 2" xfId="8663"/>
    <cellStyle name="常规 3 10 2 3 5 2 4" xfId="8664"/>
    <cellStyle name="常规 3 10 2 3 5 3" xfId="8665"/>
    <cellStyle name="常规 3 10 2 3 5 3 2" xfId="8666"/>
    <cellStyle name="常规 3 10 2 3 5 3 2 2" xfId="8667"/>
    <cellStyle name="常规 3 10 2 3 5 3 3" xfId="8668"/>
    <cellStyle name="常规 3 10 2 3 5 4" xfId="8669"/>
    <cellStyle name="常规 3 10 2 3 5 4 2" xfId="8670"/>
    <cellStyle name="常规 3 10 2 3 5 5" xfId="8671"/>
    <cellStyle name="常规 3 10 2 3 6" xfId="8672"/>
    <cellStyle name="常规 3 10 2 3 6 2" xfId="8673"/>
    <cellStyle name="常规 3 10 2 3 6 2 2" xfId="8674"/>
    <cellStyle name="常规 3 10 2 3 6 2 2 2" xfId="8675"/>
    <cellStyle name="常规 3 10 2 3 6 2 3" xfId="8676"/>
    <cellStyle name="常规 3 10 2 3 6 3" xfId="8677"/>
    <cellStyle name="常规 3 10 2 3 6 3 2" xfId="8678"/>
    <cellStyle name="常规 3 10 2 3 6 4" xfId="8679"/>
    <cellStyle name="常规 3 10 2 3 7" xfId="8680"/>
    <cellStyle name="常规 3 10 2 3 7 2" xfId="8681"/>
    <cellStyle name="常规 3 10 2 3 7 2 2" xfId="8682"/>
    <cellStyle name="常规 3 10 2 3 7 3" xfId="8683"/>
    <cellStyle name="常规 3 10 2 3 8" xfId="8684"/>
    <cellStyle name="常规 3 10 2 3 8 2" xfId="8685"/>
    <cellStyle name="常规 3 10 2 3 9" xfId="8686"/>
    <cellStyle name="常规 3 10 2 4" xfId="8687"/>
    <cellStyle name="常规 3 10 2 4 2" xfId="8688"/>
    <cellStyle name="常规 3 10 2 4 2 2" xfId="8689"/>
    <cellStyle name="常规 3 10 2 4 2 2 2" xfId="8690"/>
    <cellStyle name="常规 3 10 2 4 2 2 2 2" xfId="8691"/>
    <cellStyle name="常规 3 10 2 4 2 2 2 2 2" xfId="8692"/>
    <cellStyle name="常规 3 10 2 4 2 2 2 2 2 2" xfId="8693"/>
    <cellStyle name="常规 3 10 2 4 2 2 2 2 2 2 2" xfId="8694"/>
    <cellStyle name="常规 3 10 2 4 2 2 2 2 2 3" xfId="8695"/>
    <cellStyle name="常规 3 10 2 4 2 2 2 2 3" xfId="8696"/>
    <cellStyle name="常规 3 10 2 4 2 2 2 2 3 2" xfId="8697"/>
    <cellStyle name="常规 3 10 2 4 2 2 2 2 4" xfId="8698"/>
    <cellStyle name="常规 3 10 2 4 2 2 2 3" xfId="8699"/>
    <cellStyle name="常规 3 10 2 4 2 2 2 3 2" xfId="8700"/>
    <cellStyle name="常规 3 10 2 4 2 2 2 3 2 2" xfId="8701"/>
    <cellStyle name="常规 3 10 2 4 2 2 2 3 3" xfId="8702"/>
    <cellStyle name="常规 3 10 2 4 2 2 2 4" xfId="8703"/>
    <cellStyle name="常规 3 10 2 4 2 2 2 4 2" xfId="8704"/>
    <cellStyle name="常规 3 10 2 4 2 2 2 5" xfId="8705"/>
    <cellStyle name="常规 3 10 2 4 2 2 3" xfId="8706"/>
    <cellStyle name="常规 3 10 2 4 2 2 3 2" xfId="8707"/>
    <cellStyle name="常规 3 10 2 4 2 2 3 2 2" xfId="8708"/>
    <cellStyle name="常规 3 10 2 4 2 2 3 2 2 2" xfId="8709"/>
    <cellStyle name="常规 3 10 2 4 2 2 3 2 2 2 2" xfId="8710"/>
    <cellStyle name="常规 3 10 2 4 2 2 3 2 2 3" xfId="8711"/>
    <cellStyle name="常规 3 10 2 4 2 2 3 2 3" xfId="8712"/>
    <cellStyle name="常规 3 10 2 4 2 2 3 2 3 2" xfId="8713"/>
    <cellStyle name="常规 3 10 2 4 2 2 3 2 4" xfId="8714"/>
    <cellStyle name="常规 3 10 2 4 2 2 3 3" xfId="8715"/>
    <cellStyle name="常规 3 10 2 4 2 2 3 3 2" xfId="8716"/>
    <cellStyle name="常规 3 10 2 4 2 2 3 3 2 2" xfId="8717"/>
    <cellStyle name="常规 3 10 2 4 2 2 3 3 3" xfId="8718"/>
    <cellStyle name="常规 3 10 2 4 2 2 3 4" xfId="8719"/>
    <cellStyle name="常规 3 10 2 4 2 2 3 4 2" xfId="8720"/>
    <cellStyle name="常规 3 10 2 4 2 2 3 5" xfId="8721"/>
    <cellStyle name="常规 3 10 2 4 2 2 4" xfId="8722"/>
    <cellStyle name="常规 3 10 2 4 2 2 4 2" xfId="8723"/>
    <cellStyle name="常规 3 10 2 4 2 2 4 2 2" xfId="8724"/>
    <cellStyle name="常规 3 10 2 4 2 2 4 2 2 2" xfId="8725"/>
    <cellStyle name="常规 3 10 2 4 2 2 4 2 3" xfId="8726"/>
    <cellStyle name="常规 3 10 2 4 2 2 4 3" xfId="8727"/>
    <cellStyle name="常规 3 10 2 4 2 2 4 3 2" xfId="8728"/>
    <cellStyle name="常规 3 10 2 4 2 2 4 4" xfId="8729"/>
    <cellStyle name="常规 3 10 2 4 2 2 5" xfId="8730"/>
    <cellStyle name="常规 3 10 2 4 2 2 5 2" xfId="8731"/>
    <cellStyle name="常规 3 10 2 4 2 2 5 2 2" xfId="8732"/>
    <cellStyle name="常规 3 10 2 4 2 2 5 3" xfId="8733"/>
    <cellStyle name="常规 3 10 2 4 2 2 6" xfId="8734"/>
    <cellStyle name="常规 3 10 2 4 2 2 6 2" xfId="8735"/>
    <cellStyle name="常规 3 10 2 4 2 2 7" xfId="8736"/>
    <cellStyle name="常规 3 10 2 4 2 3" xfId="8737"/>
    <cellStyle name="常规 3 10 2 4 2 3 2" xfId="8738"/>
    <cellStyle name="常规 3 10 2 4 2 3 2 2" xfId="8739"/>
    <cellStyle name="常规 3 10 2 4 2 3 2 2 2" xfId="8740"/>
    <cellStyle name="常规 3 10 2 4 2 3 2 2 2 2" xfId="8741"/>
    <cellStyle name="常规 3 10 2 4 2 3 2 2 3" xfId="8742"/>
    <cellStyle name="常规 3 10 2 4 2 3 2 3" xfId="8743"/>
    <cellStyle name="常规 3 10 2 4 2 3 2 3 2" xfId="8744"/>
    <cellStyle name="常规 3 10 2 4 2 3 2 4" xfId="8745"/>
    <cellStyle name="常规 3 10 2 4 2 3 3" xfId="8746"/>
    <cellStyle name="常规 3 10 2 4 2 3 3 2" xfId="8747"/>
    <cellStyle name="常规 3 10 2 4 2 3 3 2 2" xfId="8748"/>
    <cellStyle name="常规 3 10 2 4 2 3 3 3" xfId="8749"/>
    <cellStyle name="常规 3 10 2 4 2 3 4" xfId="8750"/>
    <cellStyle name="常规 3 10 2 4 2 3 4 2" xfId="8751"/>
    <cellStyle name="常规 3 10 2 4 2 3 5" xfId="8752"/>
    <cellStyle name="常规 3 10 2 4 2 4" xfId="8753"/>
    <cellStyle name="常规 3 10 2 4 2 4 2" xfId="8754"/>
    <cellStyle name="常规 3 10 2 4 2 4 2 2" xfId="8755"/>
    <cellStyle name="常规 3 10 2 4 2 4 2 2 2" xfId="8756"/>
    <cellStyle name="常规 3 10 2 4 2 4 2 2 2 2" xfId="8757"/>
    <cellStyle name="常规 3 10 2 4 2 4 2 2 3" xfId="8758"/>
    <cellStyle name="常规 3 10 2 4 2 4 2 3" xfId="8759"/>
    <cellStyle name="常规 3 10 2 4 2 4 2 3 2" xfId="8760"/>
    <cellStyle name="常规 3 10 2 4 2 4 2 4" xfId="8761"/>
    <cellStyle name="常规 3 10 2 4 2 4 3" xfId="8762"/>
    <cellStyle name="常规 3 10 2 4 2 4 3 2" xfId="8763"/>
    <cellStyle name="常规 3 10 2 4 2 4 3 2 2" xfId="8764"/>
    <cellStyle name="常规 3 10 2 4 2 4 3 3" xfId="8765"/>
    <cellStyle name="常规 3 10 2 4 2 4 4" xfId="8766"/>
    <cellStyle name="常规 3 10 2 4 2 4 4 2" xfId="8767"/>
    <cellStyle name="常规 3 10 2 4 2 4 5" xfId="8768"/>
    <cellStyle name="常规 3 10 2 4 2 5" xfId="8769"/>
    <cellStyle name="常规 3 10 2 4 2 5 2" xfId="8770"/>
    <cellStyle name="常规 3 10 2 4 2 5 2 2" xfId="8771"/>
    <cellStyle name="常规 3 10 2 4 2 5 2 2 2" xfId="8772"/>
    <cellStyle name="常规 3 10 2 4 2 5 2 3" xfId="8773"/>
    <cellStyle name="常规 3 10 2 4 2 5 3" xfId="8774"/>
    <cellStyle name="常规 3 10 2 4 2 5 3 2" xfId="8775"/>
    <cellStyle name="常规 3 10 2 4 2 5 4" xfId="8776"/>
    <cellStyle name="常规 3 10 2 4 2 6" xfId="8777"/>
    <cellStyle name="常规 3 10 2 4 2 6 2" xfId="8778"/>
    <cellStyle name="常规 3 10 2 4 2 6 2 2" xfId="8779"/>
    <cellStyle name="常规 3 10 2 4 2 6 3" xfId="8780"/>
    <cellStyle name="常规 3 10 2 4 2 7" xfId="8781"/>
    <cellStyle name="常规 3 10 2 4 2 7 2" xfId="8782"/>
    <cellStyle name="常规 3 10 2 4 2 8" xfId="8783"/>
    <cellStyle name="常规 3 10 2 4 3" xfId="8784"/>
    <cellStyle name="常规 3 10 2 4 3 2" xfId="8785"/>
    <cellStyle name="常规 3 10 2 4 3 2 2" xfId="8786"/>
    <cellStyle name="常规 3 10 2 4 3 2 2 2" xfId="8787"/>
    <cellStyle name="常规 3 10 2 4 3 2 2 2 2" xfId="8788"/>
    <cellStyle name="常规 3 10 2 4 3 2 2 2 2 2" xfId="8789"/>
    <cellStyle name="常规 3 10 2 4 3 2 2 2 3" xfId="8790"/>
    <cellStyle name="常规 3 10 2 4 3 2 2 3" xfId="8791"/>
    <cellStyle name="常规 3 10 2 4 3 2 2 3 2" xfId="8792"/>
    <cellStyle name="常规 3 10 2 4 3 2 2 4" xfId="8793"/>
    <cellStyle name="常规 3 10 2 4 3 2 3" xfId="8794"/>
    <cellStyle name="常规 3 10 2 4 3 2 3 2" xfId="8795"/>
    <cellStyle name="常规 3 10 2 4 3 2 3 2 2" xfId="8796"/>
    <cellStyle name="常规 3 10 2 4 3 2 3 3" xfId="8797"/>
    <cellStyle name="常规 3 10 2 4 3 2 4" xfId="8798"/>
    <cellStyle name="常规 3 10 2 4 3 2 4 2" xfId="8799"/>
    <cellStyle name="常规 3 10 2 4 3 2 5" xfId="8800"/>
    <cellStyle name="常规 3 10 2 4 3 3" xfId="8801"/>
    <cellStyle name="常规 3 10 2 4 3 3 2" xfId="8802"/>
    <cellStyle name="常规 3 10 2 4 3 3 2 2" xfId="8803"/>
    <cellStyle name="常规 3 10 2 4 3 3 2 2 2" xfId="8804"/>
    <cellStyle name="常规 3 10 2 4 3 3 2 2 2 2" xfId="8805"/>
    <cellStyle name="常规 3 10 2 4 3 3 2 2 3" xfId="8806"/>
    <cellStyle name="常规 3 10 2 4 3 3 2 3" xfId="8807"/>
    <cellStyle name="常规 3 10 2 4 3 3 2 3 2" xfId="8808"/>
    <cellStyle name="常规 3 10 2 4 3 3 2 4" xfId="8809"/>
    <cellStyle name="常规 3 10 2 4 3 3 3" xfId="8810"/>
    <cellStyle name="常规 3 10 2 4 3 3 3 2" xfId="8811"/>
    <cellStyle name="常规 3 10 2 4 3 3 3 2 2" xfId="8812"/>
    <cellStyle name="常规 3 10 2 4 3 3 3 3" xfId="8813"/>
    <cellStyle name="常规 3 10 2 4 3 3 4" xfId="8814"/>
    <cellStyle name="常规 3 10 2 4 3 3 4 2" xfId="8815"/>
    <cellStyle name="常规 3 10 2 4 3 3 5" xfId="8816"/>
    <cellStyle name="常规 3 10 2 4 3 4" xfId="8817"/>
    <cellStyle name="常规 3 10 2 4 3 4 2" xfId="8818"/>
    <cellStyle name="常规 3 10 2 4 3 4 2 2" xfId="8819"/>
    <cellStyle name="常规 3 10 2 4 3 4 2 2 2" xfId="8820"/>
    <cellStyle name="常规 3 10 2 4 3 4 2 3" xfId="8821"/>
    <cellStyle name="常规 3 10 2 4 3 4 3" xfId="8822"/>
    <cellStyle name="常规 3 10 2 4 3 4 3 2" xfId="8823"/>
    <cellStyle name="常规 3 10 2 4 3 4 4" xfId="8824"/>
    <cellStyle name="常规 3 10 2 4 3 5" xfId="8825"/>
    <cellStyle name="常规 3 10 2 4 3 5 2" xfId="8826"/>
    <cellStyle name="常规 3 10 2 4 3 5 2 2" xfId="8827"/>
    <cellStyle name="常规 3 10 2 4 3 5 3" xfId="8828"/>
    <cellStyle name="常规 3 10 2 4 3 6" xfId="8829"/>
    <cellStyle name="常规 3 10 2 4 3 6 2" xfId="8830"/>
    <cellStyle name="常规 3 10 2 4 3 7" xfId="8831"/>
    <cellStyle name="常规 3 10 2 4 4" xfId="8832"/>
    <cellStyle name="常规 3 10 2 4 4 2" xfId="8833"/>
    <cellStyle name="常规 3 10 2 4 4 2 2" xfId="8834"/>
    <cellStyle name="常规 3 10 2 4 4 2 2 2" xfId="8835"/>
    <cellStyle name="常规 3 10 2 4 4 2 2 2 2" xfId="8836"/>
    <cellStyle name="常规 3 10 2 4 4 2 2 3" xfId="8837"/>
    <cellStyle name="常规 3 10 2 4 4 2 3" xfId="8838"/>
    <cellStyle name="常规 3 10 2 4 4 2 3 2" xfId="8839"/>
    <cellStyle name="常规 3 10 2 4 4 2 4" xfId="8840"/>
    <cellStyle name="常规 3 10 2 4 4 3" xfId="8841"/>
    <cellStyle name="常规 3 10 2 4 4 3 2" xfId="8842"/>
    <cellStyle name="常规 3 10 2 4 4 3 2 2" xfId="8843"/>
    <cellStyle name="常规 3 10 2 4 4 3 3" xfId="8844"/>
    <cellStyle name="常规 3 10 2 4 4 4" xfId="8845"/>
    <cellStyle name="常规 3 10 2 4 4 4 2" xfId="8846"/>
    <cellStyle name="常规 3 10 2 4 4 5" xfId="8847"/>
    <cellStyle name="常规 3 10 2 4 5" xfId="8848"/>
    <cellStyle name="常规 3 10 2 4 5 2" xfId="8849"/>
    <cellStyle name="常规 3 10 2 4 5 2 2" xfId="8850"/>
    <cellStyle name="常规 3 10 2 4 5 2 2 2" xfId="8851"/>
    <cellStyle name="常规 3 10 2 4 5 2 2 2 2" xfId="8852"/>
    <cellStyle name="常规 3 10 2 4 5 2 2 3" xfId="8853"/>
    <cellStyle name="常规 3 10 2 4 5 2 3" xfId="8854"/>
    <cellStyle name="常规 3 10 2 4 5 2 3 2" xfId="8855"/>
    <cellStyle name="常规 3 10 2 4 5 2 4" xfId="8856"/>
    <cellStyle name="常规 3 10 2 4 5 3" xfId="8857"/>
    <cellStyle name="常规 3 10 2 4 5 3 2" xfId="8858"/>
    <cellStyle name="常规 3 10 2 4 5 3 2 2" xfId="8859"/>
    <cellStyle name="常规 3 10 2 4 5 3 3" xfId="8860"/>
    <cellStyle name="常规 3 10 2 4 5 4" xfId="8861"/>
    <cellStyle name="常规 3 10 2 4 5 4 2" xfId="8862"/>
    <cellStyle name="常规 3 10 2 4 5 5" xfId="8863"/>
    <cellStyle name="常规 3 10 2 4 6" xfId="8864"/>
    <cellStyle name="常规 3 10 2 4 6 2" xfId="8865"/>
    <cellStyle name="常规 3 10 2 4 6 2 2" xfId="8866"/>
    <cellStyle name="常规 3 10 2 4 6 2 2 2" xfId="8867"/>
    <cellStyle name="常规 3 10 2 4 6 2 3" xfId="8868"/>
    <cellStyle name="常规 3 10 2 4 6 3" xfId="8869"/>
    <cellStyle name="常规 3 10 2 4 6 3 2" xfId="8870"/>
    <cellStyle name="常规 3 10 2 4 6 4" xfId="8871"/>
    <cellStyle name="常规 3 10 2 4 7" xfId="8872"/>
    <cellStyle name="常规 3 10 2 4 7 2" xfId="8873"/>
    <cellStyle name="常规 3 10 2 4 7 2 2" xfId="8874"/>
    <cellStyle name="常规 3 10 2 4 7 3" xfId="8875"/>
    <cellStyle name="常规 3 10 2 4 8" xfId="8876"/>
    <cellStyle name="常规 3 10 2 4 8 2" xfId="8877"/>
    <cellStyle name="常规 3 10 2 4 9" xfId="8878"/>
    <cellStyle name="常规 3 10 2 5" xfId="8879"/>
    <cellStyle name="常规 3 10 2 5 2" xfId="8880"/>
    <cellStyle name="常规 3 10 2 5 2 2" xfId="8881"/>
    <cellStyle name="常规 3 10 2 5 2 2 2" xfId="8882"/>
    <cellStyle name="常规 3 10 2 5 2 2 2 2" xfId="8883"/>
    <cellStyle name="常规 3 10 2 5 2 2 2 2 2" xfId="8884"/>
    <cellStyle name="常规 3 10 2 5 2 2 2 2 2 2" xfId="8885"/>
    <cellStyle name="常规 3 10 2 5 2 2 2 2 3" xfId="8886"/>
    <cellStyle name="常规 3 10 2 5 2 2 2 3" xfId="8887"/>
    <cellStyle name="常规 3 10 2 5 2 2 2 3 2" xfId="8888"/>
    <cellStyle name="常规 3 10 2 5 2 2 2 4" xfId="8889"/>
    <cellStyle name="常规 3 10 2 5 2 2 3" xfId="8890"/>
    <cellStyle name="常规 3 10 2 5 2 2 3 2" xfId="8891"/>
    <cellStyle name="常规 3 10 2 5 2 2 3 2 2" xfId="8892"/>
    <cellStyle name="常规 3 10 2 5 2 2 3 3" xfId="8893"/>
    <cellStyle name="常规 3 10 2 5 2 2 4" xfId="8894"/>
    <cellStyle name="常规 3 10 2 5 2 2 4 2" xfId="8895"/>
    <cellStyle name="常规 3 10 2 5 2 2 5" xfId="8896"/>
    <cellStyle name="常规 3 10 2 5 2 3" xfId="8897"/>
    <cellStyle name="常规 3 10 2 5 2 3 2" xfId="8898"/>
    <cellStyle name="常规 3 10 2 5 2 3 2 2" xfId="8899"/>
    <cellStyle name="常规 3 10 2 5 2 3 2 2 2" xfId="8900"/>
    <cellStyle name="常规 3 10 2 5 2 3 2 2 2 2" xfId="8901"/>
    <cellStyle name="常规 3 10 2 5 2 3 2 2 3" xfId="8902"/>
    <cellStyle name="常规 3 10 2 5 2 3 2 3" xfId="8903"/>
    <cellStyle name="常规 3 10 2 5 2 3 2 3 2" xfId="8904"/>
    <cellStyle name="常规 3 10 2 5 2 3 2 4" xfId="8905"/>
    <cellStyle name="常规 3 10 2 5 2 3 3" xfId="8906"/>
    <cellStyle name="常规 3 10 2 5 2 3 3 2" xfId="8907"/>
    <cellStyle name="常规 3 10 2 5 2 3 3 2 2" xfId="8908"/>
    <cellStyle name="常规 3 10 2 5 2 3 3 3" xfId="8909"/>
    <cellStyle name="常规 3 10 2 5 2 3 4" xfId="8910"/>
    <cellStyle name="常规 3 10 2 5 2 3 4 2" xfId="8911"/>
    <cellStyle name="常规 3 10 2 5 2 3 5" xfId="8912"/>
    <cellStyle name="常规 3 10 2 5 2 4" xfId="8913"/>
    <cellStyle name="常规 3 10 2 5 2 4 2" xfId="8914"/>
    <cellStyle name="常规 3 10 2 5 2 4 2 2" xfId="8915"/>
    <cellStyle name="常规 3 10 2 5 2 4 2 2 2" xfId="8916"/>
    <cellStyle name="常规 3 10 2 5 2 4 2 3" xfId="8917"/>
    <cellStyle name="常规 3 10 2 5 2 4 3" xfId="8918"/>
    <cellStyle name="常规 3 10 2 5 2 4 3 2" xfId="8919"/>
    <cellStyle name="常规 3 10 2 5 2 4 4" xfId="8920"/>
    <cellStyle name="常规 3 10 2 5 2 5" xfId="8921"/>
    <cellStyle name="常规 3 10 2 5 2 5 2" xfId="8922"/>
    <cellStyle name="常规 3 10 2 5 2 5 2 2" xfId="8923"/>
    <cellStyle name="常规 3 10 2 5 2 5 3" xfId="8924"/>
    <cellStyle name="常规 3 10 2 5 2 6" xfId="8925"/>
    <cellStyle name="常规 3 10 2 5 2 6 2" xfId="8926"/>
    <cellStyle name="常规 3 10 2 5 2 7" xfId="8927"/>
    <cellStyle name="常规 3 10 2 5 3" xfId="8928"/>
    <cellStyle name="常规 3 10 2 5 3 2" xfId="8929"/>
    <cellStyle name="常规 3 10 2 5 3 2 2" xfId="8930"/>
    <cellStyle name="常规 3 10 2 5 3 2 2 2" xfId="8931"/>
    <cellStyle name="常规 3 10 2 5 3 2 2 2 2" xfId="8932"/>
    <cellStyle name="常规 3 10 2 5 3 2 2 3" xfId="8933"/>
    <cellStyle name="常规 3 10 2 5 3 2 3" xfId="8934"/>
    <cellStyle name="常规 3 10 2 5 3 2 3 2" xfId="8935"/>
    <cellStyle name="常规 3 10 2 5 3 2 4" xfId="8936"/>
    <cellStyle name="常规 3 10 2 5 3 3" xfId="8937"/>
    <cellStyle name="常规 3 10 2 5 3 3 2" xfId="8938"/>
    <cellStyle name="常规 3 10 2 5 3 3 2 2" xfId="8939"/>
    <cellStyle name="常规 3 10 2 5 3 3 3" xfId="8940"/>
    <cellStyle name="常规 3 10 2 5 3 4" xfId="8941"/>
    <cellStyle name="常规 3 10 2 5 3 4 2" xfId="8942"/>
    <cellStyle name="常规 3 10 2 5 3 5" xfId="8943"/>
    <cellStyle name="常规 3 10 2 5 4" xfId="8944"/>
    <cellStyle name="常规 3 10 2 5 4 2" xfId="8945"/>
    <cellStyle name="常规 3 10 2 5 4 2 2" xfId="8946"/>
    <cellStyle name="常规 3 10 2 5 4 2 2 2" xfId="8947"/>
    <cellStyle name="常规 3 10 2 5 4 2 2 2 2" xfId="8948"/>
    <cellStyle name="常规 3 10 2 5 4 2 2 3" xfId="8949"/>
    <cellStyle name="常规 3 10 2 5 4 2 3" xfId="8950"/>
    <cellStyle name="常规 3 10 2 5 4 2 3 2" xfId="8951"/>
    <cellStyle name="常规 3 10 2 5 4 2 4" xfId="8952"/>
    <cellStyle name="常规 3 10 2 5 4 3" xfId="8953"/>
    <cellStyle name="常规 3 10 2 5 4 3 2" xfId="8954"/>
    <cellStyle name="常规 3 10 2 5 4 3 2 2" xfId="8955"/>
    <cellStyle name="常规 3 10 2 5 4 3 3" xfId="8956"/>
    <cellStyle name="常规 3 10 2 5 4 4" xfId="8957"/>
    <cellStyle name="常规 3 10 2 5 4 4 2" xfId="8958"/>
    <cellStyle name="常规 3 10 2 5 4 5" xfId="8959"/>
    <cellStyle name="常规 3 10 2 5 5" xfId="8960"/>
    <cellStyle name="常规 3 10 2 5 5 2" xfId="8961"/>
    <cellStyle name="常规 3 10 2 5 5 2 2" xfId="8962"/>
    <cellStyle name="常规 3 10 2 5 5 2 2 2" xfId="8963"/>
    <cellStyle name="常规 3 10 2 5 5 2 3" xfId="8964"/>
    <cellStyle name="常规 3 10 2 5 5 3" xfId="8965"/>
    <cellStyle name="常规 3 10 2 5 5 3 2" xfId="8966"/>
    <cellStyle name="常规 3 10 2 5 5 4" xfId="8967"/>
    <cellStyle name="常规 3 10 2 5 6" xfId="8968"/>
    <cellStyle name="常规 3 10 2 5 6 2" xfId="8969"/>
    <cellStyle name="常规 3 10 2 5 6 2 2" xfId="8970"/>
    <cellStyle name="常规 3 10 2 5 6 3" xfId="8971"/>
    <cellStyle name="常规 3 10 2 5 7" xfId="8972"/>
    <cellStyle name="常规 3 10 2 5 7 2" xfId="8973"/>
    <cellStyle name="常规 3 10 2 5 8" xfId="8974"/>
    <cellStyle name="常规 3 10 2 6" xfId="8975"/>
    <cellStyle name="常规 3 10 2 6 2" xfId="8976"/>
    <cellStyle name="常规 3 10 2 6 2 2" xfId="8977"/>
    <cellStyle name="常规 3 10 2 6 2 2 2" xfId="8978"/>
    <cellStyle name="常规 3 10 2 6 2 2 2 2" xfId="8979"/>
    <cellStyle name="常规 3 10 2 6 2 2 2 2 2" xfId="8980"/>
    <cellStyle name="常规 3 10 2 6 2 2 2 3" xfId="8981"/>
    <cellStyle name="常规 3 10 2 6 2 2 3" xfId="8982"/>
    <cellStyle name="常规 3 10 2 6 2 2 3 2" xfId="8983"/>
    <cellStyle name="常规 3 10 2 6 2 2 4" xfId="8984"/>
    <cellStyle name="常规 3 10 2 6 2 3" xfId="8985"/>
    <cellStyle name="常规 3 10 2 6 2 3 2" xfId="8986"/>
    <cellStyle name="常规 3 10 2 6 2 3 2 2" xfId="8987"/>
    <cellStyle name="常规 3 10 2 6 2 3 3" xfId="8988"/>
    <cellStyle name="常规 3 10 2 6 2 4" xfId="8989"/>
    <cellStyle name="常规 3 10 2 6 2 4 2" xfId="8990"/>
    <cellStyle name="常规 3 10 2 6 2 5" xfId="8991"/>
    <cellStyle name="常规 3 10 2 6 3" xfId="8992"/>
    <cellStyle name="常规 3 10 2 6 3 2" xfId="8993"/>
    <cellStyle name="常规 3 10 2 6 3 2 2" xfId="8994"/>
    <cellStyle name="常规 3 10 2 6 3 2 2 2" xfId="8995"/>
    <cellStyle name="常规 3 10 2 6 3 2 2 2 2" xfId="8996"/>
    <cellStyle name="常规 3 10 2 6 3 2 2 3" xfId="8997"/>
    <cellStyle name="常规 3 10 2 6 3 2 3" xfId="8998"/>
    <cellStyle name="常规 3 10 2 6 3 2 3 2" xfId="8999"/>
    <cellStyle name="常规 3 10 2 6 3 2 4" xfId="9000"/>
    <cellStyle name="常规 3 10 2 6 3 3" xfId="9001"/>
    <cellStyle name="常规 3 10 2 6 3 3 2" xfId="9002"/>
    <cellStyle name="常规 3 10 2 6 3 3 2 2" xfId="9003"/>
    <cellStyle name="常规 3 10 2 6 3 3 3" xfId="9004"/>
    <cellStyle name="常规 3 10 2 6 3 4" xfId="9005"/>
    <cellStyle name="常规 3 10 2 6 3 4 2" xfId="9006"/>
    <cellStyle name="常规 3 10 2 6 3 5" xfId="9007"/>
    <cellStyle name="常规 3 10 2 6 4" xfId="9008"/>
    <cellStyle name="常规 3 10 2 6 4 2" xfId="9009"/>
    <cellStyle name="常规 3 10 2 6 4 2 2" xfId="9010"/>
    <cellStyle name="常规 3 10 2 6 4 2 2 2" xfId="9011"/>
    <cellStyle name="常规 3 10 2 6 4 2 3" xfId="9012"/>
    <cellStyle name="常规 3 10 2 6 4 3" xfId="9013"/>
    <cellStyle name="常规 3 10 2 6 4 3 2" xfId="9014"/>
    <cellStyle name="常规 3 10 2 6 4 4" xfId="9015"/>
    <cellStyle name="常规 3 10 2 6 5" xfId="9016"/>
    <cellStyle name="常规 3 10 2 6 5 2" xfId="9017"/>
    <cellStyle name="常规 3 10 2 6 5 2 2" xfId="9018"/>
    <cellStyle name="常规 3 10 2 6 5 3" xfId="9019"/>
    <cellStyle name="常规 3 10 2 6 6" xfId="9020"/>
    <cellStyle name="常规 3 10 2 6 6 2" xfId="9021"/>
    <cellStyle name="常规 3 10 2 6 7" xfId="9022"/>
    <cellStyle name="常规 3 10 2 7" xfId="9023"/>
    <cellStyle name="常规 3 10 2 7 2" xfId="9024"/>
    <cellStyle name="常规 3 10 2 7 2 2" xfId="9025"/>
    <cellStyle name="常规 3 10 2 7 2 2 2" xfId="9026"/>
    <cellStyle name="常规 3 10 2 7 2 2 2 2" xfId="9027"/>
    <cellStyle name="常规 3 10 2 7 2 2 3" xfId="9028"/>
    <cellStyle name="常规 3 10 2 7 2 3" xfId="9029"/>
    <cellStyle name="常规 3 10 2 7 2 3 2" xfId="9030"/>
    <cellStyle name="常规 3 10 2 7 2 4" xfId="9031"/>
    <cellStyle name="常规 3 10 2 7 3" xfId="9032"/>
    <cellStyle name="常规 3 10 2 7 3 2" xfId="9033"/>
    <cellStyle name="常规 3 10 2 7 3 2 2" xfId="9034"/>
    <cellStyle name="常规 3 10 2 7 3 3" xfId="9035"/>
    <cellStyle name="常规 3 10 2 7 4" xfId="9036"/>
    <cellStyle name="常规 3 10 2 7 4 2" xfId="9037"/>
    <cellStyle name="常规 3 10 2 7 5" xfId="9038"/>
    <cellStyle name="常规 3 10 2 8" xfId="9039"/>
    <cellStyle name="常规 3 10 2 8 2" xfId="9040"/>
    <cellStyle name="常规 3 10 2 8 2 2" xfId="9041"/>
    <cellStyle name="常规 3 10 2 8 2 2 2" xfId="9042"/>
    <cellStyle name="常规 3 10 2 8 2 2 2 2" xfId="9043"/>
    <cellStyle name="常规 3 10 2 8 2 2 3" xfId="9044"/>
    <cellStyle name="常规 3 10 2 8 2 3" xfId="9045"/>
    <cellStyle name="常规 3 10 2 8 2 3 2" xfId="9046"/>
    <cellStyle name="常规 3 10 2 8 2 4" xfId="9047"/>
    <cellStyle name="常规 3 10 2 8 3" xfId="9048"/>
    <cellStyle name="常规 3 10 2 8 3 2" xfId="9049"/>
    <cellStyle name="常规 3 10 2 8 3 2 2" xfId="9050"/>
    <cellStyle name="常规 3 10 2 8 3 3" xfId="9051"/>
    <cellStyle name="常规 3 10 2 8 4" xfId="9052"/>
    <cellStyle name="常规 3 10 2 8 4 2" xfId="9053"/>
    <cellStyle name="常规 3 10 2 8 5" xfId="9054"/>
    <cellStyle name="常规 3 10 2 9" xfId="9055"/>
    <cellStyle name="常规 3 10 2 9 2" xfId="9056"/>
    <cellStyle name="常规 3 10 2 9 2 2" xfId="9057"/>
    <cellStyle name="常规 3 10 2 9 2 2 2" xfId="9058"/>
    <cellStyle name="常规 3 10 2 9 2 3" xfId="9059"/>
    <cellStyle name="常规 3 10 2 9 3" xfId="9060"/>
    <cellStyle name="常规 3 10 2 9 3 2" xfId="9061"/>
    <cellStyle name="常规 3 10 2 9 4" xfId="9062"/>
    <cellStyle name="常规 3 10 3" xfId="9063"/>
    <cellStyle name="常规 3 10 3 10" xfId="9064"/>
    <cellStyle name="常规 3 10 3 10 2" xfId="9065"/>
    <cellStyle name="常规 3 10 3 11" xfId="9066"/>
    <cellStyle name="常规 3 10 3 2" xfId="9067"/>
    <cellStyle name="常规 3 10 3 2 2" xfId="9068"/>
    <cellStyle name="常规 3 10 3 2 2 2" xfId="9069"/>
    <cellStyle name="常规 3 10 3 2 2 2 2" xfId="9070"/>
    <cellStyle name="常规 3 10 3 2 2 2 2 2" xfId="9071"/>
    <cellStyle name="常规 3 10 3 2 2 2 2 2 2" xfId="9072"/>
    <cellStyle name="常规 3 10 3 2 2 2 2 2 2 2" xfId="9073"/>
    <cellStyle name="常规 3 10 3 2 2 2 2 2 2 2 2" xfId="9074"/>
    <cellStyle name="常规 3 10 3 2 2 2 2 2 2 3" xfId="9075"/>
    <cellStyle name="常规 3 10 3 2 2 2 2 2 3" xfId="9076"/>
    <cellStyle name="常规 3 10 3 2 2 2 2 2 3 2" xfId="9077"/>
    <cellStyle name="常规 3 10 3 2 2 2 2 2 4" xfId="9078"/>
    <cellStyle name="常规 3 10 3 2 2 2 2 3" xfId="9079"/>
    <cellStyle name="常规 3 10 3 2 2 2 2 3 2" xfId="9080"/>
    <cellStyle name="常规 3 10 3 2 2 2 2 3 2 2" xfId="9081"/>
    <cellStyle name="常规 3 10 3 2 2 2 2 3 3" xfId="9082"/>
    <cellStyle name="常规 3 10 3 2 2 2 2 4" xfId="9083"/>
    <cellStyle name="常规 3 10 3 2 2 2 2 4 2" xfId="9084"/>
    <cellStyle name="常规 3 10 3 2 2 2 2 5" xfId="9085"/>
    <cellStyle name="常规 3 10 3 2 2 2 3" xfId="9086"/>
    <cellStyle name="常规 3 10 3 2 2 2 3 2" xfId="9087"/>
    <cellStyle name="常规 3 10 3 2 2 2 3 2 2" xfId="9088"/>
    <cellStyle name="常规 3 10 3 2 2 2 3 2 2 2" xfId="9089"/>
    <cellStyle name="常规 3 10 3 2 2 2 3 2 2 2 2" xfId="9090"/>
    <cellStyle name="常规 3 10 3 2 2 2 3 2 2 3" xfId="9091"/>
    <cellStyle name="常规 3 10 3 2 2 2 3 2 3" xfId="9092"/>
    <cellStyle name="常规 3 10 3 2 2 2 3 2 3 2" xfId="9093"/>
    <cellStyle name="常规 3 10 3 2 2 2 3 2 4" xfId="9094"/>
    <cellStyle name="常规 3 10 3 2 2 2 3 3" xfId="9095"/>
    <cellStyle name="常规 3 10 3 2 2 2 3 3 2" xfId="9096"/>
    <cellStyle name="常规 3 10 3 2 2 2 3 3 2 2" xfId="9097"/>
    <cellStyle name="常规 3 10 3 2 2 2 3 3 3" xfId="9098"/>
    <cellStyle name="常规 3 10 3 2 2 2 3 4" xfId="9099"/>
    <cellStyle name="常规 3 10 3 2 2 2 3 4 2" xfId="9100"/>
    <cellStyle name="常规 3 10 3 2 2 2 3 5" xfId="9101"/>
    <cellStyle name="常规 3 10 3 2 2 2 4" xfId="9102"/>
    <cellStyle name="常规 3 10 3 2 2 2 4 2" xfId="9103"/>
    <cellStyle name="常规 3 10 3 2 2 2 4 2 2" xfId="9104"/>
    <cellStyle name="常规 3 10 3 2 2 2 4 2 2 2" xfId="9105"/>
    <cellStyle name="常规 3 10 3 2 2 2 4 2 3" xfId="9106"/>
    <cellStyle name="常规 3 10 3 2 2 2 4 3" xfId="9107"/>
    <cellStyle name="常规 3 10 3 2 2 2 4 3 2" xfId="9108"/>
    <cellStyle name="常规 3 10 3 2 2 2 4 4" xfId="9109"/>
    <cellStyle name="常规 3 10 3 2 2 2 5" xfId="9110"/>
    <cellStyle name="常规 3 10 3 2 2 2 5 2" xfId="9111"/>
    <cellStyle name="常规 3 10 3 2 2 2 5 2 2" xfId="9112"/>
    <cellStyle name="常规 3 10 3 2 2 2 5 3" xfId="9113"/>
    <cellStyle name="常规 3 10 3 2 2 2 6" xfId="9114"/>
    <cellStyle name="常规 3 10 3 2 2 2 6 2" xfId="9115"/>
    <cellStyle name="常规 3 10 3 2 2 2 7" xfId="9116"/>
    <cellStyle name="常规 3 10 3 2 2 3" xfId="9117"/>
    <cellStyle name="常规 3 10 3 2 2 3 2" xfId="9118"/>
    <cellStyle name="常规 3 10 3 2 2 3 2 2" xfId="9119"/>
    <cellStyle name="常规 3 10 3 2 2 3 2 2 2" xfId="9120"/>
    <cellStyle name="常规 3 10 3 2 2 3 2 2 2 2" xfId="9121"/>
    <cellStyle name="常规 3 10 3 2 2 3 2 2 3" xfId="9122"/>
    <cellStyle name="常规 3 10 3 2 2 3 2 3" xfId="9123"/>
    <cellStyle name="常规 3 10 3 2 2 3 2 3 2" xfId="9124"/>
    <cellStyle name="常规 3 10 3 2 2 3 2 4" xfId="9125"/>
    <cellStyle name="常规 3 10 3 2 2 3 3" xfId="9126"/>
    <cellStyle name="常规 3 10 3 2 2 3 3 2" xfId="9127"/>
    <cellStyle name="常规 3 10 3 2 2 3 3 2 2" xfId="9128"/>
    <cellStyle name="常规 3 10 3 2 2 3 3 3" xfId="9129"/>
    <cellStyle name="常规 3 10 3 2 2 3 4" xfId="9130"/>
    <cellStyle name="常规 3 10 3 2 2 3 4 2" xfId="9131"/>
    <cellStyle name="常规 3 10 3 2 2 3 5" xfId="9132"/>
    <cellStyle name="常规 3 10 3 2 2 4" xfId="9133"/>
    <cellStyle name="常规 3 10 3 2 2 4 2" xfId="9134"/>
    <cellStyle name="常规 3 10 3 2 2 4 2 2" xfId="9135"/>
    <cellStyle name="常规 3 10 3 2 2 4 2 2 2" xfId="9136"/>
    <cellStyle name="常规 3 10 3 2 2 4 2 2 2 2" xfId="9137"/>
    <cellStyle name="常规 3 10 3 2 2 4 2 2 3" xfId="9138"/>
    <cellStyle name="常规 3 10 3 2 2 4 2 3" xfId="9139"/>
    <cellStyle name="常规 3 10 3 2 2 4 2 3 2" xfId="9140"/>
    <cellStyle name="常规 3 10 3 2 2 4 2 4" xfId="9141"/>
    <cellStyle name="常规 3 10 3 2 2 4 3" xfId="9142"/>
    <cellStyle name="常规 3 10 3 2 2 4 3 2" xfId="9143"/>
    <cellStyle name="常规 3 10 3 2 2 4 3 2 2" xfId="9144"/>
    <cellStyle name="常规 3 10 3 2 2 4 3 3" xfId="9145"/>
    <cellStyle name="常规 3 10 3 2 2 4 4" xfId="9146"/>
    <cellStyle name="常规 3 10 3 2 2 4 4 2" xfId="9147"/>
    <cellStyle name="常规 3 10 3 2 2 4 5" xfId="9148"/>
    <cellStyle name="常规 3 10 3 2 2 5" xfId="9149"/>
    <cellStyle name="常规 3 10 3 2 2 5 2" xfId="9150"/>
    <cellStyle name="常规 3 10 3 2 2 5 2 2" xfId="9151"/>
    <cellStyle name="常规 3 10 3 2 2 5 2 2 2" xfId="9152"/>
    <cellStyle name="常规 3 10 3 2 2 5 2 3" xfId="9153"/>
    <cellStyle name="常规 3 10 3 2 2 5 3" xfId="9154"/>
    <cellStyle name="常规 3 10 3 2 2 5 3 2" xfId="9155"/>
    <cellStyle name="常规 3 10 3 2 2 5 4" xfId="9156"/>
    <cellStyle name="常规 3 10 3 2 2 6" xfId="9157"/>
    <cellStyle name="常规 3 10 3 2 2 6 2" xfId="9158"/>
    <cellStyle name="常规 3 10 3 2 2 6 2 2" xfId="9159"/>
    <cellStyle name="常规 3 10 3 2 2 6 3" xfId="9160"/>
    <cellStyle name="常规 3 10 3 2 2 7" xfId="9161"/>
    <cellStyle name="常规 3 10 3 2 2 7 2" xfId="9162"/>
    <cellStyle name="常规 3 10 3 2 2 8" xfId="9163"/>
    <cellStyle name="常规 3 10 3 2 3" xfId="9164"/>
    <cellStyle name="常规 3 10 3 2 3 2" xfId="9165"/>
    <cellStyle name="常规 3 10 3 2 3 2 2" xfId="9166"/>
    <cellStyle name="常规 3 10 3 2 3 2 2 2" xfId="9167"/>
    <cellStyle name="常规 3 10 3 2 3 2 2 2 2" xfId="9168"/>
    <cellStyle name="常规 3 10 3 2 3 2 2 2 2 2" xfId="9169"/>
    <cellStyle name="常规 3 10 3 2 3 2 2 2 3" xfId="9170"/>
    <cellStyle name="常规 3 10 3 2 3 2 2 3" xfId="9171"/>
    <cellStyle name="常规 3 10 3 2 3 2 2 3 2" xfId="9172"/>
    <cellStyle name="常规 3 10 3 2 3 2 2 4" xfId="9173"/>
    <cellStyle name="常规 3 10 3 2 3 2 3" xfId="9174"/>
    <cellStyle name="常规 3 10 3 2 3 2 3 2" xfId="9175"/>
    <cellStyle name="常规 3 10 3 2 3 2 3 2 2" xfId="9176"/>
    <cellStyle name="常规 3 10 3 2 3 2 3 3" xfId="9177"/>
    <cellStyle name="常规 3 10 3 2 3 2 4" xfId="9178"/>
    <cellStyle name="常规 3 10 3 2 3 2 4 2" xfId="9179"/>
    <cellStyle name="常规 3 10 3 2 3 2 5" xfId="9180"/>
    <cellStyle name="常规 3 10 3 2 3 3" xfId="9181"/>
    <cellStyle name="常规 3 10 3 2 3 3 2" xfId="9182"/>
    <cellStyle name="常规 3 10 3 2 3 3 2 2" xfId="9183"/>
    <cellStyle name="常规 3 10 3 2 3 3 2 2 2" xfId="9184"/>
    <cellStyle name="常规 3 10 3 2 3 3 2 2 2 2" xfId="9185"/>
    <cellStyle name="常规 3 10 3 2 3 3 2 2 3" xfId="9186"/>
    <cellStyle name="常规 3 10 3 2 3 3 2 3" xfId="9187"/>
    <cellStyle name="常规 3 10 3 2 3 3 2 3 2" xfId="9188"/>
    <cellStyle name="常规 3 10 3 2 3 3 2 4" xfId="9189"/>
    <cellStyle name="常规 3 10 3 2 3 3 3" xfId="9190"/>
    <cellStyle name="常规 3 10 3 2 3 3 3 2" xfId="9191"/>
    <cellStyle name="常规 3 10 3 2 3 3 3 2 2" xfId="9192"/>
    <cellStyle name="常规 3 10 3 2 3 3 3 3" xfId="9193"/>
    <cellStyle name="常规 3 10 3 2 3 3 4" xfId="9194"/>
    <cellStyle name="常规 3 10 3 2 3 3 4 2" xfId="9195"/>
    <cellStyle name="常规 3 10 3 2 3 3 5" xfId="9196"/>
    <cellStyle name="常规 3 10 3 2 3 4" xfId="9197"/>
    <cellStyle name="常规 3 10 3 2 3 4 2" xfId="9198"/>
    <cellStyle name="常规 3 10 3 2 3 4 2 2" xfId="9199"/>
    <cellStyle name="常规 3 10 3 2 3 4 2 2 2" xfId="9200"/>
    <cellStyle name="常规 3 10 3 2 3 4 2 3" xfId="9201"/>
    <cellStyle name="常规 3 10 3 2 3 4 3" xfId="9202"/>
    <cellStyle name="常规 3 10 3 2 3 4 3 2" xfId="9203"/>
    <cellStyle name="常规 3 10 3 2 3 4 4" xfId="9204"/>
    <cellStyle name="常规 3 10 3 2 3 5" xfId="9205"/>
    <cellStyle name="常规 3 10 3 2 3 5 2" xfId="9206"/>
    <cellStyle name="常规 3 10 3 2 3 5 2 2" xfId="9207"/>
    <cellStyle name="常规 3 10 3 2 3 5 3" xfId="9208"/>
    <cellStyle name="常规 3 10 3 2 3 6" xfId="9209"/>
    <cellStyle name="常规 3 10 3 2 3 6 2" xfId="9210"/>
    <cellStyle name="常规 3 10 3 2 3 7" xfId="9211"/>
    <cellStyle name="常规 3 10 3 2 4" xfId="9212"/>
    <cellStyle name="常规 3 10 3 2 4 2" xfId="9213"/>
    <cellStyle name="常规 3 10 3 2 4 2 2" xfId="9214"/>
    <cellStyle name="常规 3 10 3 2 4 2 2 2" xfId="9215"/>
    <cellStyle name="常规 3 10 3 2 4 2 2 2 2" xfId="9216"/>
    <cellStyle name="常规 3 10 3 2 4 2 2 3" xfId="9217"/>
    <cellStyle name="常规 3 10 3 2 4 2 3" xfId="9218"/>
    <cellStyle name="常规 3 10 3 2 4 2 3 2" xfId="9219"/>
    <cellStyle name="常规 3 10 3 2 4 2 4" xfId="9220"/>
    <cellStyle name="常规 3 10 3 2 4 3" xfId="9221"/>
    <cellStyle name="常规 3 10 3 2 4 3 2" xfId="9222"/>
    <cellStyle name="常规 3 10 3 2 4 3 2 2" xfId="9223"/>
    <cellStyle name="常规 3 10 3 2 4 3 3" xfId="9224"/>
    <cellStyle name="常规 3 10 3 2 4 4" xfId="9225"/>
    <cellStyle name="常规 3 10 3 2 4 4 2" xfId="9226"/>
    <cellStyle name="常规 3 10 3 2 4 5" xfId="9227"/>
    <cellStyle name="常规 3 10 3 2 5" xfId="9228"/>
    <cellStyle name="常规 3 10 3 2 5 2" xfId="9229"/>
    <cellStyle name="常规 3 10 3 2 5 2 2" xfId="9230"/>
    <cellStyle name="常规 3 10 3 2 5 2 2 2" xfId="9231"/>
    <cellStyle name="常规 3 10 3 2 5 2 2 2 2" xfId="9232"/>
    <cellStyle name="常规 3 10 3 2 5 2 2 3" xfId="9233"/>
    <cellStyle name="常规 3 10 3 2 5 2 3" xfId="9234"/>
    <cellStyle name="常规 3 10 3 2 5 2 3 2" xfId="9235"/>
    <cellStyle name="常规 3 10 3 2 5 2 4" xfId="9236"/>
    <cellStyle name="常规 3 10 3 2 5 3" xfId="9237"/>
    <cellStyle name="常规 3 10 3 2 5 3 2" xfId="9238"/>
    <cellStyle name="常规 3 10 3 2 5 3 2 2" xfId="9239"/>
    <cellStyle name="常规 3 10 3 2 5 3 3" xfId="9240"/>
    <cellStyle name="常规 3 10 3 2 5 4" xfId="9241"/>
    <cellStyle name="常规 3 10 3 2 5 4 2" xfId="9242"/>
    <cellStyle name="常规 3 10 3 2 5 5" xfId="9243"/>
    <cellStyle name="常规 3 10 3 2 6" xfId="9244"/>
    <cellStyle name="常规 3 10 3 2 6 2" xfId="9245"/>
    <cellStyle name="常规 3 10 3 2 6 2 2" xfId="9246"/>
    <cellStyle name="常规 3 10 3 2 6 2 2 2" xfId="9247"/>
    <cellStyle name="常规 3 10 3 2 6 2 3" xfId="9248"/>
    <cellStyle name="常规 3 10 3 2 6 3" xfId="9249"/>
    <cellStyle name="常规 3 10 3 2 6 3 2" xfId="9250"/>
    <cellStyle name="常规 3 10 3 2 6 4" xfId="9251"/>
    <cellStyle name="常规 3 10 3 2 7" xfId="9252"/>
    <cellStyle name="常规 3 10 3 2 7 2" xfId="9253"/>
    <cellStyle name="常规 3 10 3 2 7 2 2" xfId="9254"/>
    <cellStyle name="常规 3 10 3 2 7 3" xfId="9255"/>
    <cellStyle name="常规 3 10 3 2 8" xfId="9256"/>
    <cellStyle name="常规 3 10 3 2 8 2" xfId="9257"/>
    <cellStyle name="常规 3 10 3 2 9" xfId="9258"/>
    <cellStyle name="常规 3 10 3 3" xfId="9259"/>
    <cellStyle name="常规 3 10 3 3 2" xfId="9260"/>
    <cellStyle name="常规 3 10 3 3 2 2" xfId="9261"/>
    <cellStyle name="常规 3 10 3 3 2 2 2" xfId="9262"/>
    <cellStyle name="常规 3 10 3 3 2 2 2 2" xfId="9263"/>
    <cellStyle name="常规 3 10 3 3 2 2 2 2 2" xfId="9264"/>
    <cellStyle name="常规 3 10 3 3 2 2 2 2 2 2" xfId="9265"/>
    <cellStyle name="常规 3 10 3 3 2 2 2 2 2 2 2" xfId="9266"/>
    <cellStyle name="常规 3 10 3 3 2 2 2 2 2 3" xfId="9267"/>
    <cellStyle name="常规 3 10 3 3 2 2 2 2 3" xfId="9268"/>
    <cellStyle name="常规 3 10 3 3 2 2 2 2 3 2" xfId="9269"/>
    <cellStyle name="常规 3 10 3 3 2 2 2 2 4" xfId="9270"/>
    <cellStyle name="常规 3 10 3 3 2 2 2 3" xfId="9271"/>
    <cellStyle name="常规 3 10 3 3 2 2 2 3 2" xfId="9272"/>
    <cellStyle name="常规 3 10 3 3 2 2 2 3 2 2" xfId="9273"/>
    <cellStyle name="常规 3 10 3 3 2 2 2 3 3" xfId="9274"/>
    <cellStyle name="常规 3 10 3 3 2 2 2 4" xfId="9275"/>
    <cellStyle name="常规 3 10 3 3 2 2 2 4 2" xfId="9276"/>
    <cellStyle name="常规 3 10 3 3 2 2 2 5" xfId="9277"/>
    <cellStyle name="常规 3 10 3 3 2 2 3" xfId="9278"/>
    <cellStyle name="常规 3 10 3 3 2 2 3 2" xfId="9279"/>
    <cellStyle name="常规 3 10 3 3 2 2 3 2 2" xfId="9280"/>
    <cellStyle name="常规 3 10 3 3 2 2 3 2 2 2" xfId="9281"/>
    <cellStyle name="常规 3 10 3 3 2 2 3 2 2 2 2" xfId="9282"/>
    <cellStyle name="常规 3 10 3 3 2 2 3 2 2 3" xfId="9283"/>
    <cellStyle name="常规 3 10 3 3 2 2 3 2 3" xfId="9284"/>
    <cellStyle name="常规 3 10 3 3 2 2 3 2 3 2" xfId="9285"/>
    <cellStyle name="常规 3 10 3 3 2 2 3 2 4" xfId="9286"/>
    <cellStyle name="常规 3 10 3 3 2 2 3 3" xfId="9287"/>
    <cellStyle name="常规 3 10 3 3 2 2 3 3 2" xfId="9288"/>
    <cellStyle name="常规 3 10 3 3 2 2 3 3 2 2" xfId="9289"/>
    <cellStyle name="常规 3 10 3 3 2 2 3 3 3" xfId="9290"/>
    <cellStyle name="常规 3 10 3 3 2 2 3 4" xfId="9291"/>
    <cellStyle name="常规 3 10 3 3 2 2 3 4 2" xfId="9292"/>
    <cellStyle name="常规 3 10 3 3 2 2 3 5" xfId="9293"/>
    <cellStyle name="常规 3 10 3 3 2 2 4" xfId="9294"/>
    <cellStyle name="常规 3 10 3 3 2 2 4 2" xfId="9295"/>
    <cellStyle name="常规 3 10 3 3 2 2 4 2 2" xfId="9296"/>
    <cellStyle name="常规 3 10 3 3 2 2 4 2 2 2" xfId="9297"/>
    <cellStyle name="常规 3 10 3 3 2 2 4 2 3" xfId="9298"/>
    <cellStyle name="常规 3 10 3 3 2 2 4 3" xfId="9299"/>
    <cellStyle name="常规 3 10 3 3 2 2 4 3 2" xfId="9300"/>
    <cellStyle name="常规 3 10 3 3 2 2 4 4" xfId="9301"/>
    <cellStyle name="常规 3 10 3 3 2 2 5" xfId="9302"/>
    <cellStyle name="常规 3 10 3 3 2 2 5 2" xfId="9303"/>
    <cellStyle name="常规 3 10 3 3 2 2 5 2 2" xfId="9304"/>
    <cellStyle name="常规 3 10 3 3 2 2 5 3" xfId="9305"/>
    <cellStyle name="常规 3 10 3 3 2 2 6" xfId="9306"/>
    <cellStyle name="常规 3 10 3 3 2 2 6 2" xfId="9307"/>
    <cellStyle name="常规 3 10 3 3 2 2 7" xfId="9308"/>
    <cellStyle name="常规 3 10 3 3 2 3" xfId="9309"/>
    <cellStyle name="常规 3 10 3 3 2 3 2" xfId="9310"/>
    <cellStyle name="常规 3 10 3 3 2 3 2 2" xfId="9311"/>
    <cellStyle name="常规 3 10 3 3 2 3 2 2 2" xfId="9312"/>
    <cellStyle name="常规 3 10 3 3 2 3 2 2 2 2" xfId="9313"/>
    <cellStyle name="常规 3 10 3 3 2 3 2 2 3" xfId="9314"/>
    <cellStyle name="常规 3 10 3 3 2 3 2 3" xfId="9315"/>
    <cellStyle name="常规 3 10 3 3 2 3 2 3 2" xfId="9316"/>
    <cellStyle name="常规 3 10 3 3 2 3 2 4" xfId="9317"/>
    <cellStyle name="常规 3 10 3 3 2 3 3" xfId="9318"/>
    <cellStyle name="常规 3 10 3 3 2 3 3 2" xfId="9319"/>
    <cellStyle name="常规 3 10 3 3 2 3 3 2 2" xfId="9320"/>
    <cellStyle name="常规 3 10 3 3 2 3 3 3" xfId="9321"/>
    <cellStyle name="常规 3 10 3 3 2 3 4" xfId="9322"/>
    <cellStyle name="常规 3 10 3 3 2 3 4 2" xfId="9323"/>
    <cellStyle name="常规 3 10 3 3 2 3 5" xfId="9324"/>
    <cellStyle name="常规 3 10 3 3 2 4" xfId="9325"/>
    <cellStyle name="常规 3 10 3 3 2 4 2" xfId="9326"/>
    <cellStyle name="常规 3 10 3 3 2 4 2 2" xfId="9327"/>
    <cellStyle name="常规 3 10 3 3 2 4 2 2 2" xfId="9328"/>
    <cellStyle name="常规 3 10 3 3 2 4 2 2 2 2" xfId="9329"/>
    <cellStyle name="常规 3 10 3 3 2 4 2 2 3" xfId="9330"/>
    <cellStyle name="常规 3 10 3 3 2 4 2 3" xfId="9331"/>
    <cellStyle name="常规 3 10 3 3 2 4 2 3 2" xfId="9332"/>
    <cellStyle name="常规 3 10 3 3 2 4 2 4" xfId="9333"/>
    <cellStyle name="常规 3 10 3 3 2 4 3" xfId="9334"/>
    <cellStyle name="常规 3 10 3 3 2 4 3 2" xfId="9335"/>
    <cellStyle name="常规 3 10 3 3 2 4 3 2 2" xfId="9336"/>
    <cellStyle name="常规 3 10 3 3 2 4 3 3" xfId="9337"/>
    <cellStyle name="常规 3 10 3 3 2 4 4" xfId="9338"/>
    <cellStyle name="常规 3 10 3 3 2 4 4 2" xfId="9339"/>
    <cellStyle name="常规 3 10 3 3 2 4 5" xfId="9340"/>
    <cellStyle name="常规 3 10 3 3 2 5" xfId="9341"/>
    <cellStyle name="常规 3 10 3 3 2 5 2" xfId="9342"/>
    <cellStyle name="常规 3 10 3 3 2 5 2 2" xfId="9343"/>
    <cellStyle name="常规 3 10 3 3 2 5 2 2 2" xfId="9344"/>
    <cellStyle name="常规 3 10 3 3 2 5 2 3" xfId="9345"/>
    <cellStyle name="常规 3 10 3 3 2 5 3" xfId="9346"/>
    <cellStyle name="常规 3 10 3 3 2 5 3 2" xfId="9347"/>
    <cellStyle name="常规 3 10 3 3 2 5 4" xfId="9348"/>
    <cellStyle name="常规 3 10 3 3 2 6" xfId="9349"/>
    <cellStyle name="常规 3 10 3 3 2 6 2" xfId="9350"/>
    <cellStyle name="常规 3 10 3 3 2 6 2 2" xfId="9351"/>
    <cellStyle name="常规 3 10 3 3 2 6 3" xfId="9352"/>
    <cellStyle name="常规 3 10 3 3 2 7" xfId="9353"/>
    <cellStyle name="常规 3 10 3 3 2 7 2" xfId="9354"/>
    <cellStyle name="常规 3 10 3 3 2 8" xfId="9355"/>
    <cellStyle name="常规 3 10 3 3 3" xfId="9356"/>
    <cellStyle name="常规 3 10 3 3 3 2" xfId="9357"/>
    <cellStyle name="常规 3 10 3 3 3 2 2" xfId="9358"/>
    <cellStyle name="常规 3 10 3 3 3 2 2 2" xfId="9359"/>
    <cellStyle name="常规 3 10 3 3 3 2 2 2 2" xfId="9360"/>
    <cellStyle name="常规 3 10 3 3 3 2 2 2 2 2" xfId="9361"/>
    <cellStyle name="常规 3 10 3 3 3 2 2 2 3" xfId="9362"/>
    <cellStyle name="常规 3 10 3 3 3 2 2 3" xfId="9363"/>
    <cellStyle name="常规 3 10 3 3 3 2 2 3 2" xfId="9364"/>
    <cellStyle name="常规 3 10 3 3 3 2 2 4" xfId="9365"/>
    <cellStyle name="常规 3 10 3 3 3 2 3" xfId="9366"/>
    <cellStyle name="常规 3 10 3 3 3 2 3 2" xfId="9367"/>
    <cellStyle name="常规 3 10 3 3 3 2 3 2 2" xfId="9368"/>
    <cellStyle name="常规 3 10 3 3 3 2 3 3" xfId="9369"/>
    <cellStyle name="常规 3 10 3 3 3 2 4" xfId="9370"/>
    <cellStyle name="常规 3 10 3 3 3 2 4 2" xfId="9371"/>
    <cellStyle name="常规 3 10 3 3 3 2 5" xfId="9372"/>
    <cellStyle name="常规 3 10 3 3 3 3" xfId="9373"/>
    <cellStyle name="常规 3 10 3 3 3 3 2" xfId="9374"/>
    <cellStyle name="常规 3 10 3 3 3 3 2 2" xfId="9375"/>
    <cellStyle name="常规 3 10 3 3 3 3 2 2 2" xfId="9376"/>
    <cellStyle name="常规 3 10 3 3 3 3 2 2 2 2" xfId="9377"/>
    <cellStyle name="常规 3 10 3 3 3 3 2 2 3" xfId="9378"/>
    <cellStyle name="常规 3 10 3 3 3 3 2 3" xfId="9379"/>
    <cellStyle name="常规 3 10 3 3 3 3 2 3 2" xfId="9380"/>
    <cellStyle name="常规 3 10 3 3 3 3 2 4" xfId="9381"/>
    <cellStyle name="常规 3 10 3 3 3 3 3" xfId="9382"/>
    <cellStyle name="常规 3 10 3 3 3 3 3 2" xfId="9383"/>
    <cellStyle name="常规 3 10 3 3 3 3 3 2 2" xfId="9384"/>
    <cellStyle name="常规 3 10 3 3 3 3 3 3" xfId="9385"/>
    <cellStyle name="常规 3 10 3 3 3 3 4" xfId="9386"/>
    <cellStyle name="常规 3 10 3 3 3 3 4 2" xfId="9387"/>
    <cellStyle name="常规 3 10 3 3 3 3 5" xfId="9388"/>
    <cellStyle name="常规 3 10 3 3 3 4" xfId="9389"/>
    <cellStyle name="常规 3 10 3 3 3 4 2" xfId="9390"/>
    <cellStyle name="常规 3 10 3 3 3 4 2 2" xfId="9391"/>
    <cellStyle name="常规 3 10 3 3 3 4 2 2 2" xfId="9392"/>
    <cellStyle name="常规 3 10 3 3 3 4 2 3" xfId="9393"/>
    <cellStyle name="常规 3 10 3 3 3 4 3" xfId="9394"/>
    <cellStyle name="常规 3 10 3 3 3 4 3 2" xfId="9395"/>
    <cellStyle name="常规 3 10 3 3 3 4 4" xfId="9396"/>
    <cellStyle name="常规 3 10 3 3 3 5" xfId="9397"/>
    <cellStyle name="常规 3 10 3 3 3 5 2" xfId="9398"/>
    <cellStyle name="常规 3 10 3 3 3 5 2 2" xfId="9399"/>
    <cellStyle name="常规 3 10 3 3 3 5 3" xfId="9400"/>
    <cellStyle name="常规 3 10 3 3 3 6" xfId="9401"/>
    <cellStyle name="常规 3 10 3 3 3 6 2" xfId="9402"/>
    <cellStyle name="常规 3 10 3 3 3 7" xfId="9403"/>
    <cellStyle name="常规 3 10 3 3 4" xfId="9404"/>
    <cellStyle name="常规 3 10 3 3 4 2" xfId="9405"/>
    <cellStyle name="常规 3 10 3 3 4 2 2" xfId="9406"/>
    <cellStyle name="常规 3 10 3 3 4 2 2 2" xfId="9407"/>
    <cellStyle name="常规 3 10 3 3 4 2 2 2 2" xfId="9408"/>
    <cellStyle name="常规 3 10 3 3 4 2 2 3" xfId="9409"/>
    <cellStyle name="常规 3 10 3 3 4 2 3" xfId="9410"/>
    <cellStyle name="常规 3 10 3 3 4 2 3 2" xfId="9411"/>
    <cellStyle name="常规 3 10 3 3 4 2 4" xfId="9412"/>
    <cellStyle name="常规 3 10 3 3 4 3" xfId="9413"/>
    <cellStyle name="常规 3 10 3 3 4 3 2" xfId="9414"/>
    <cellStyle name="常规 3 10 3 3 4 3 2 2" xfId="9415"/>
    <cellStyle name="常规 3 10 3 3 4 3 3" xfId="9416"/>
    <cellStyle name="常规 3 10 3 3 4 4" xfId="9417"/>
    <cellStyle name="常规 3 10 3 3 4 4 2" xfId="9418"/>
    <cellStyle name="常规 3 10 3 3 4 5" xfId="9419"/>
    <cellStyle name="常规 3 10 3 3 5" xfId="9420"/>
    <cellStyle name="常规 3 10 3 3 5 2" xfId="9421"/>
    <cellStyle name="常规 3 10 3 3 5 2 2" xfId="9422"/>
    <cellStyle name="常规 3 10 3 3 5 2 2 2" xfId="9423"/>
    <cellStyle name="常规 3 10 3 3 5 2 2 2 2" xfId="9424"/>
    <cellStyle name="常规 3 10 3 3 5 2 2 3" xfId="9425"/>
    <cellStyle name="常规 3 10 3 3 5 2 3" xfId="9426"/>
    <cellStyle name="常规 3 10 3 3 5 2 3 2" xfId="9427"/>
    <cellStyle name="常规 3 10 3 3 5 2 4" xfId="9428"/>
    <cellStyle name="常规 3 10 3 3 5 3" xfId="9429"/>
    <cellStyle name="常规 3 10 3 3 5 3 2" xfId="9430"/>
    <cellStyle name="常规 3 10 3 3 5 3 2 2" xfId="9431"/>
    <cellStyle name="常规 3 10 3 3 5 3 3" xfId="9432"/>
    <cellStyle name="常规 3 10 3 3 5 4" xfId="9433"/>
    <cellStyle name="常规 3 10 3 3 5 4 2" xfId="9434"/>
    <cellStyle name="常规 3 10 3 3 5 5" xfId="9435"/>
    <cellStyle name="常规 3 10 3 3 6" xfId="9436"/>
    <cellStyle name="常规 3 10 3 3 6 2" xfId="9437"/>
    <cellStyle name="常规 3 10 3 3 6 2 2" xfId="9438"/>
    <cellStyle name="常规 3 10 3 3 6 2 2 2" xfId="9439"/>
    <cellStyle name="常规 3 10 3 3 6 2 3" xfId="9440"/>
    <cellStyle name="常规 3 10 3 3 6 3" xfId="9441"/>
    <cellStyle name="常规 3 10 3 3 6 3 2" xfId="9442"/>
    <cellStyle name="常规 3 10 3 3 6 4" xfId="9443"/>
    <cellStyle name="常规 3 10 3 3 7" xfId="9444"/>
    <cellStyle name="常规 3 10 3 3 7 2" xfId="9445"/>
    <cellStyle name="常规 3 10 3 3 7 2 2" xfId="9446"/>
    <cellStyle name="常规 3 10 3 3 7 3" xfId="9447"/>
    <cellStyle name="常规 3 10 3 3 8" xfId="9448"/>
    <cellStyle name="常规 3 10 3 3 8 2" xfId="9449"/>
    <cellStyle name="常规 3 10 3 3 9" xfId="9450"/>
    <cellStyle name="常规 3 10 3 4" xfId="9451"/>
    <cellStyle name="常规 3 10 3 4 2" xfId="9452"/>
    <cellStyle name="常规 3 10 3 4 2 2" xfId="9453"/>
    <cellStyle name="常规 3 10 3 4 2 2 2" xfId="9454"/>
    <cellStyle name="常规 3 10 3 4 2 2 2 2" xfId="9455"/>
    <cellStyle name="常规 3 10 3 4 2 2 2 2 2" xfId="9456"/>
    <cellStyle name="常规 3 10 3 4 2 2 2 2 2 2" xfId="9457"/>
    <cellStyle name="常规 3 10 3 4 2 2 2 2 3" xfId="9458"/>
    <cellStyle name="常规 3 10 3 4 2 2 2 3" xfId="9459"/>
    <cellStyle name="常规 3 10 3 4 2 2 2 3 2" xfId="9460"/>
    <cellStyle name="常规 3 10 3 4 2 2 2 4" xfId="9461"/>
    <cellStyle name="常规 3 10 3 4 2 2 3" xfId="9462"/>
    <cellStyle name="常规 3 10 3 4 2 2 3 2" xfId="9463"/>
    <cellStyle name="常规 3 10 3 4 2 2 3 2 2" xfId="9464"/>
    <cellStyle name="常规 3 10 3 4 2 2 3 3" xfId="9465"/>
    <cellStyle name="常规 3 10 3 4 2 2 4" xfId="9466"/>
    <cellStyle name="常规 3 10 3 4 2 2 4 2" xfId="9467"/>
    <cellStyle name="常规 3 10 3 4 2 2 5" xfId="9468"/>
    <cellStyle name="常规 3 10 3 4 2 3" xfId="9469"/>
    <cellStyle name="常规 3 10 3 4 2 3 2" xfId="9470"/>
    <cellStyle name="常规 3 10 3 4 2 3 2 2" xfId="9471"/>
    <cellStyle name="常规 3 10 3 4 2 3 2 2 2" xfId="9472"/>
    <cellStyle name="常规 3 10 3 4 2 3 2 2 2 2" xfId="9473"/>
    <cellStyle name="常规 3 10 3 4 2 3 2 2 3" xfId="9474"/>
    <cellStyle name="常规 3 10 3 4 2 3 2 3" xfId="9475"/>
    <cellStyle name="常规 3 10 3 4 2 3 2 3 2" xfId="9476"/>
    <cellStyle name="常规 3 10 3 4 2 3 2 4" xfId="9477"/>
    <cellStyle name="常规 3 10 3 4 2 3 3" xfId="9478"/>
    <cellStyle name="常规 3 10 3 4 2 3 3 2" xfId="9479"/>
    <cellStyle name="常规 3 10 3 4 2 3 3 2 2" xfId="9480"/>
    <cellStyle name="常规 3 10 3 4 2 3 3 3" xfId="9481"/>
    <cellStyle name="常规 3 10 3 4 2 3 4" xfId="9482"/>
    <cellStyle name="常规 3 10 3 4 2 3 4 2" xfId="9483"/>
    <cellStyle name="常规 3 10 3 4 2 3 5" xfId="9484"/>
    <cellStyle name="常规 3 10 3 4 2 4" xfId="9485"/>
    <cellStyle name="常规 3 10 3 4 2 4 2" xfId="9486"/>
    <cellStyle name="常规 3 10 3 4 2 4 2 2" xfId="9487"/>
    <cellStyle name="常规 3 10 3 4 2 4 2 2 2" xfId="9488"/>
    <cellStyle name="常规 3 10 3 4 2 4 2 3" xfId="9489"/>
    <cellStyle name="常规 3 10 3 4 2 4 3" xfId="9490"/>
    <cellStyle name="常规 3 10 3 4 2 4 3 2" xfId="9491"/>
    <cellStyle name="常规 3 10 3 4 2 4 4" xfId="9492"/>
    <cellStyle name="常规 3 10 3 4 2 5" xfId="9493"/>
    <cellStyle name="常规 3 10 3 4 2 5 2" xfId="9494"/>
    <cellStyle name="常规 3 10 3 4 2 5 2 2" xfId="9495"/>
    <cellStyle name="常规 3 10 3 4 2 5 3" xfId="9496"/>
    <cellStyle name="常规 3 10 3 4 2 6" xfId="9497"/>
    <cellStyle name="常规 3 10 3 4 2 6 2" xfId="9498"/>
    <cellStyle name="常规 3 10 3 4 2 7" xfId="9499"/>
    <cellStyle name="常规 3 10 3 4 3" xfId="9500"/>
    <cellStyle name="常规 3 10 3 4 3 2" xfId="9501"/>
    <cellStyle name="常规 3 10 3 4 3 2 2" xfId="9502"/>
    <cellStyle name="常规 3 10 3 4 3 2 2 2" xfId="9503"/>
    <cellStyle name="常规 3 10 3 4 3 2 2 2 2" xfId="9504"/>
    <cellStyle name="常规 3 10 3 4 3 2 2 3" xfId="9505"/>
    <cellStyle name="常规 3 10 3 4 3 2 3" xfId="9506"/>
    <cellStyle name="常规 3 10 3 4 3 2 3 2" xfId="9507"/>
    <cellStyle name="常规 3 10 3 4 3 2 4" xfId="9508"/>
    <cellStyle name="常规 3 10 3 4 3 3" xfId="9509"/>
    <cellStyle name="常规 3 10 3 4 3 3 2" xfId="9510"/>
    <cellStyle name="常规 3 10 3 4 3 3 2 2" xfId="9511"/>
    <cellStyle name="常规 3 10 3 4 3 3 3" xfId="9512"/>
    <cellStyle name="常规 3 10 3 4 3 4" xfId="9513"/>
    <cellStyle name="常规 3 10 3 4 3 4 2" xfId="9514"/>
    <cellStyle name="常规 3 10 3 4 3 5" xfId="9515"/>
    <cellStyle name="常规 3 10 3 4 4" xfId="9516"/>
    <cellStyle name="常规 3 10 3 4 4 2" xfId="9517"/>
    <cellStyle name="常规 3 10 3 4 4 2 2" xfId="9518"/>
    <cellStyle name="常规 3 10 3 4 4 2 2 2" xfId="9519"/>
    <cellStyle name="常规 3 10 3 4 4 2 2 2 2" xfId="9520"/>
    <cellStyle name="常规 3 10 3 4 4 2 2 3" xfId="9521"/>
    <cellStyle name="常规 3 10 3 4 4 2 3" xfId="9522"/>
    <cellStyle name="常规 3 10 3 4 4 2 3 2" xfId="9523"/>
    <cellStyle name="常规 3 10 3 4 4 2 4" xfId="9524"/>
    <cellStyle name="常规 3 10 3 4 4 3" xfId="9525"/>
    <cellStyle name="常规 3 10 3 4 4 3 2" xfId="9526"/>
    <cellStyle name="常规 3 10 3 4 4 3 2 2" xfId="9527"/>
    <cellStyle name="常规 3 10 3 4 4 3 3" xfId="9528"/>
    <cellStyle name="常规 3 10 3 4 4 4" xfId="9529"/>
    <cellStyle name="常规 3 10 3 4 4 4 2" xfId="9530"/>
    <cellStyle name="常规 3 10 3 4 4 5" xfId="9531"/>
    <cellStyle name="常规 3 10 3 4 5" xfId="9532"/>
    <cellStyle name="常规 3 10 3 4 5 2" xfId="9533"/>
    <cellStyle name="常规 3 10 3 4 5 2 2" xfId="9534"/>
    <cellStyle name="常规 3 10 3 4 5 2 2 2" xfId="9535"/>
    <cellStyle name="常规 3 10 3 4 5 2 3" xfId="9536"/>
    <cellStyle name="常规 3 10 3 4 5 3" xfId="9537"/>
    <cellStyle name="常规 3 10 3 4 5 3 2" xfId="9538"/>
    <cellStyle name="常规 3 10 3 4 5 4" xfId="9539"/>
    <cellStyle name="常规 3 10 3 4 6" xfId="9540"/>
    <cellStyle name="常规 3 10 3 4 6 2" xfId="9541"/>
    <cellStyle name="常规 3 10 3 4 6 2 2" xfId="9542"/>
    <cellStyle name="常规 3 10 3 4 6 3" xfId="9543"/>
    <cellStyle name="常规 3 10 3 4 7" xfId="9544"/>
    <cellStyle name="常规 3 10 3 4 7 2" xfId="9545"/>
    <cellStyle name="常规 3 10 3 4 8" xfId="9546"/>
    <cellStyle name="常规 3 10 3 5" xfId="9547"/>
    <cellStyle name="常规 3 10 3 5 2" xfId="9548"/>
    <cellStyle name="常规 3 10 3 5 2 2" xfId="9549"/>
    <cellStyle name="常规 3 10 3 5 2 2 2" xfId="9550"/>
    <cellStyle name="常规 3 10 3 5 2 2 2 2" xfId="9551"/>
    <cellStyle name="常规 3 10 3 5 2 2 2 2 2" xfId="9552"/>
    <cellStyle name="常规 3 10 3 5 2 2 2 3" xfId="9553"/>
    <cellStyle name="常规 3 10 3 5 2 2 3" xfId="9554"/>
    <cellStyle name="常规 3 10 3 5 2 2 3 2" xfId="9555"/>
    <cellStyle name="常规 3 10 3 5 2 2 4" xfId="9556"/>
    <cellStyle name="常规 3 10 3 5 2 3" xfId="9557"/>
    <cellStyle name="常规 3 10 3 5 2 3 2" xfId="9558"/>
    <cellStyle name="常规 3 10 3 5 2 3 2 2" xfId="9559"/>
    <cellStyle name="常规 3 10 3 5 2 3 3" xfId="9560"/>
    <cellStyle name="常规 3 10 3 5 2 4" xfId="9561"/>
    <cellStyle name="常规 3 10 3 5 2 4 2" xfId="9562"/>
    <cellStyle name="常规 3 10 3 5 2 5" xfId="9563"/>
    <cellStyle name="常规 3 10 3 5 3" xfId="9564"/>
    <cellStyle name="常规 3 10 3 5 3 2" xfId="9565"/>
    <cellStyle name="常规 3 10 3 5 3 2 2" xfId="9566"/>
    <cellStyle name="常规 3 10 3 5 3 2 2 2" xfId="9567"/>
    <cellStyle name="常规 3 10 3 5 3 2 2 2 2" xfId="9568"/>
    <cellStyle name="常规 3 10 3 5 3 2 2 3" xfId="9569"/>
    <cellStyle name="常规 3 10 3 5 3 2 3" xfId="9570"/>
    <cellStyle name="常规 3 10 3 5 3 2 3 2" xfId="9571"/>
    <cellStyle name="常规 3 10 3 5 3 2 4" xfId="9572"/>
    <cellStyle name="常规 3 10 3 5 3 3" xfId="9573"/>
    <cellStyle name="常规 3 10 3 5 3 3 2" xfId="9574"/>
    <cellStyle name="常规 3 10 3 5 3 3 2 2" xfId="9575"/>
    <cellStyle name="常规 3 10 3 5 3 3 3" xfId="9576"/>
    <cellStyle name="常规 3 10 3 5 3 4" xfId="9577"/>
    <cellStyle name="常规 3 10 3 5 3 4 2" xfId="9578"/>
    <cellStyle name="常规 3 10 3 5 3 5" xfId="9579"/>
    <cellStyle name="常规 3 10 3 5 4" xfId="9580"/>
    <cellStyle name="常规 3 10 3 5 4 2" xfId="9581"/>
    <cellStyle name="常规 3 10 3 5 4 2 2" xfId="9582"/>
    <cellStyle name="常规 3 10 3 5 4 2 2 2" xfId="9583"/>
    <cellStyle name="常规 3 10 3 5 4 2 3" xfId="9584"/>
    <cellStyle name="常规 3 10 3 5 4 3" xfId="9585"/>
    <cellStyle name="常规 3 10 3 5 4 3 2" xfId="9586"/>
    <cellStyle name="常规 3 10 3 5 4 4" xfId="9587"/>
    <cellStyle name="常规 3 10 3 5 5" xfId="9588"/>
    <cellStyle name="常规 3 10 3 5 5 2" xfId="9589"/>
    <cellStyle name="常规 3 10 3 5 5 2 2" xfId="9590"/>
    <cellStyle name="常规 3 10 3 5 5 3" xfId="9591"/>
    <cellStyle name="常规 3 10 3 5 6" xfId="9592"/>
    <cellStyle name="常规 3 10 3 5 6 2" xfId="9593"/>
    <cellStyle name="常规 3 10 3 5 7" xfId="9594"/>
    <cellStyle name="常规 3 10 3 6" xfId="9595"/>
    <cellStyle name="常规 3 10 3 6 2" xfId="9596"/>
    <cellStyle name="常规 3 10 3 6 2 2" xfId="9597"/>
    <cellStyle name="常规 3 10 3 6 2 2 2" xfId="9598"/>
    <cellStyle name="常规 3 10 3 6 2 2 2 2" xfId="9599"/>
    <cellStyle name="常规 3 10 3 6 2 2 3" xfId="9600"/>
    <cellStyle name="常规 3 10 3 6 2 3" xfId="9601"/>
    <cellStyle name="常规 3 10 3 6 2 3 2" xfId="9602"/>
    <cellStyle name="常规 3 10 3 6 2 4" xfId="9603"/>
    <cellStyle name="常规 3 10 3 6 3" xfId="9604"/>
    <cellStyle name="常规 3 10 3 6 3 2" xfId="9605"/>
    <cellStyle name="常规 3 10 3 6 3 2 2" xfId="9606"/>
    <cellStyle name="常规 3 10 3 6 3 3" xfId="9607"/>
    <cellStyle name="常规 3 10 3 6 4" xfId="9608"/>
    <cellStyle name="常规 3 10 3 6 4 2" xfId="9609"/>
    <cellStyle name="常规 3 10 3 6 5" xfId="9610"/>
    <cellStyle name="常规 3 10 3 7" xfId="9611"/>
    <cellStyle name="常规 3 10 3 7 2" xfId="9612"/>
    <cellStyle name="常规 3 10 3 7 2 2" xfId="9613"/>
    <cellStyle name="常规 3 10 3 7 2 2 2" xfId="9614"/>
    <cellStyle name="常规 3 10 3 7 2 2 2 2" xfId="9615"/>
    <cellStyle name="常规 3 10 3 7 2 2 3" xfId="9616"/>
    <cellStyle name="常规 3 10 3 7 2 3" xfId="9617"/>
    <cellStyle name="常规 3 10 3 7 2 3 2" xfId="9618"/>
    <cellStyle name="常规 3 10 3 7 2 4" xfId="9619"/>
    <cellStyle name="常规 3 10 3 7 3" xfId="9620"/>
    <cellStyle name="常规 3 10 3 7 3 2" xfId="9621"/>
    <cellStyle name="常规 3 10 3 7 3 2 2" xfId="9622"/>
    <cellStyle name="常规 3 10 3 7 3 3" xfId="9623"/>
    <cellStyle name="常规 3 10 3 7 4" xfId="9624"/>
    <cellStyle name="常规 3 10 3 7 4 2" xfId="9625"/>
    <cellStyle name="常规 3 10 3 7 5" xfId="9626"/>
    <cellStyle name="常规 3 10 3 8" xfId="9627"/>
    <cellStyle name="常规 3 10 3 8 2" xfId="9628"/>
    <cellStyle name="常规 3 10 3 8 2 2" xfId="9629"/>
    <cellStyle name="常规 3 10 3 8 2 2 2" xfId="9630"/>
    <cellStyle name="常规 3 10 3 8 2 3" xfId="9631"/>
    <cellStyle name="常规 3 10 3 8 3" xfId="9632"/>
    <cellStyle name="常规 3 10 3 8 3 2" xfId="9633"/>
    <cellStyle name="常规 3 10 3 8 4" xfId="9634"/>
    <cellStyle name="常规 3 10 3 9" xfId="9635"/>
    <cellStyle name="常规 3 10 3 9 2" xfId="9636"/>
    <cellStyle name="常规 3 10 3 9 2 2" xfId="9637"/>
    <cellStyle name="常规 3 10 3 9 3" xfId="9638"/>
    <cellStyle name="常规 3 10 4" xfId="9639"/>
    <cellStyle name="常规 3 10 4 2" xfId="9640"/>
    <cellStyle name="常规 3 10 4 2 2" xfId="9641"/>
    <cellStyle name="常规 3 10 4 2 2 2" xfId="9642"/>
    <cellStyle name="常规 3 10 4 2 2 2 2" xfId="9643"/>
    <cellStyle name="常规 3 10 4 2 2 2 2 2" xfId="9644"/>
    <cellStyle name="常规 3 10 4 2 2 2 2 2 2" xfId="9645"/>
    <cellStyle name="常规 3 10 4 2 2 2 2 2 2 2" xfId="9646"/>
    <cellStyle name="常规 3 10 4 2 2 2 2 2 3" xfId="9647"/>
    <cellStyle name="常规 3 10 4 2 2 2 2 3" xfId="9648"/>
    <cellStyle name="常规 3 10 4 2 2 2 2 3 2" xfId="9649"/>
    <cellStyle name="常规 3 10 4 2 2 2 2 4" xfId="9650"/>
    <cellStyle name="常规 3 10 4 2 2 2 3" xfId="9651"/>
    <cellStyle name="常规 3 10 4 2 2 2 3 2" xfId="9652"/>
    <cellStyle name="常规 3 10 4 2 2 2 3 2 2" xfId="9653"/>
    <cellStyle name="常规 3 10 4 2 2 2 3 3" xfId="9654"/>
    <cellStyle name="常规 3 10 4 2 2 2 4" xfId="9655"/>
    <cellStyle name="常规 3 10 4 2 2 2 4 2" xfId="9656"/>
    <cellStyle name="常规 3 10 4 2 2 2 5" xfId="9657"/>
    <cellStyle name="常规 3 10 4 2 2 3" xfId="9658"/>
    <cellStyle name="常规 3 10 4 2 2 3 2" xfId="9659"/>
    <cellStyle name="常规 3 10 4 2 2 3 2 2" xfId="9660"/>
    <cellStyle name="常规 3 10 4 2 2 3 2 2 2" xfId="9661"/>
    <cellStyle name="常规 3 10 4 2 2 3 2 2 2 2" xfId="9662"/>
    <cellStyle name="常规 3 10 4 2 2 3 2 2 3" xfId="9663"/>
    <cellStyle name="常规 3 10 4 2 2 3 2 3" xfId="9664"/>
    <cellStyle name="常规 3 10 4 2 2 3 2 3 2" xfId="9665"/>
    <cellStyle name="常规 3 10 4 2 2 3 2 4" xfId="9666"/>
    <cellStyle name="常规 3 10 4 2 2 3 3" xfId="9667"/>
    <cellStyle name="常规 3 10 4 2 2 3 3 2" xfId="9668"/>
    <cellStyle name="常规 3 10 4 2 2 3 3 2 2" xfId="9669"/>
    <cellStyle name="常规 3 10 4 2 2 3 3 3" xfId="9670"/>
    <cellStyle name="常规 3 10 4 2 2 3 4" xfId="9671"/>
    <cellStyle name="常规 3 10 4 2 2 3 4 2" xfId="9672"/>
    <cellStyle name="常规 3 10 4 2 2 3 5" xfId="9673"/>
    <cellStyle name="常规 3 10 4 2 2 4" xfId="9674"/>
    <cellStyle name="常规 3 10 4 2 2 4 2" xfId="9675"/>
    <cellStyle name="常规 3 10 4 2 2 4 2 2" xfId="9676"/>
    <cellStyle name="常规 3 10 4 2 2 4 2 2 2" xfId="9677"/>
    <cellStyle name="常规 3 10 4 2 2 4 2 3" xfId="9678"/>
    <cellStyle name="常规 3 10 4 2 2 4 3" xfId="9679"/>
    <cellStyle name="常规 3 10 4 2 2 4 3 2" xfId="9680"/>
    <cellStyle name="常规 3 10 4 2 2 4 4" xfId="9681"/>
    <cellStyle name="常规 3 10 4 2 2 5" xfId="9682"/>
    <cellStyle name="常规 3 10 4 2 2 5 2" xfId="9683"/>
    <cellStyle name="常规 3 10 4 2 2 5 2 2" xfId="9684"/>
    <cellStyle name="常规 3 10 4 2 2 5 3" xfId="9685"/>
    <cellStyle name="常规 3 10 4 2 2 6" xfId="9686"/>
    <cellStyle name="常规 3 10 4 2 2 6 2" xfId="9687"/>
    <cellStyle name="常规 3 10 4 2 2 7" xfId="9688"/>
    <cellStyle name="常规 3 10 4 2 3" xfId="9689"/>
    <cellStyle name="常规 3 10 4 2 3 2" xfId="9690"/>
    <cellStyle name="常规 3 10 4 2 3 2 2" xfId="9691"/>
    <cellStyle name="常规 3 10 4 2 3 2 2 2" xfId="9692"/>
    <cellStyle name="常规 3 10 4 2 3 2 2 2 2" xfId="9693"/>
    <cellStyle name="常规 3 10 4 2 3 2 2 3" xfId="9694"/>
    <cellStyle name="常规 3 10 4 2 3 2 3" xfId="9695"/>
    <cellStyle name="常规 3 10 4 2 3 2 3 2" xfId="9696"/>
    <cellStyle name="常规 3 10 4 2 3 2 4" xfId="9697"/>
    <cellStyle name="常规 3 10 4 2 3 3" xfId="9698"/>
    <cellStyle name="常规 3 10 4 2 3 3 2" xfId="9699"/>
    <cellStyle name="常规 3 10 4 2 3 3 2 2" xfId="9700"/>
    <cellStyle name="常规 3 10 4 2 3 3 3" xfId="9701"/>
    <cellStyle name="常规 3 10 4 2 3 4" xfId="9702"/>
    <cellStyle name="常规 3 10 4 2 3 4 2" xfId="9703"/>
    <cellStyle name="常规 3 10 4 2 3 5" xfId="9704"/>
    <cellStyle name="常规 3 10 4 2 4" xfId="9705"/>
    <cellStyle name="常规 3 10 4 2 4 2" xfId="9706"/>
    <cellStyle name="常规 3 10 4 2 4 2 2" xfId="9707"/>
    <cellStyle name="常规 3 10 4 2 4 2 2 2" xfId="9708"/>
    <cellStyle name="常规 3 10 4 2 4 2 2 2 2" xfId="9709"/>
    <cellStyle name="常规 3 10 4 2 4 2 2 3" xfId="9710"/>
    <cellStyle name="常规 3 10 4 2 4 2 3" xfId="9711"/>
    <cellStyle name="常规 3 10 4 2 4 2 3 2" xfId="9712"/>
    <cellStyle name="常规 3 10 4 2 4 2 4" xfId="9713"/>
    <cellStyle name="常规 3 10 4 2 4 3" xfId="9714"/>
    <cellStyle name="常规 3 10 4 2 4 3 2" xfId="9715"/>
    <cellStyle name="常规 3 10 4 2 4 3 2 2" xfId="9716"/>
    <cellStyle name="常规 3 10 4 2 4 3 3" xfId="9717"/>
    <cellStyle name="常规 3 10 4 2 4 4" xfId="9718"/>
    <cellStyle name="常规 3 10 4 2 4 4 2" xfId="9719"/>
    <cellStyle name="常规 3 10 4 2 4 5" xfId="9720"/>
    <cellStyle name="常规 3 10 4 2 5" xfId="9721"/>
    <cellStyle name="常规 3 10 4 2 5 2" xfId="9722"/>
    <cellStyle name="常规 3 10 4 2 5 2 2" xfId="9723"/>
    <cellStyle name="常规 3 10 4 2 5 2 2 2" xfId="9724"/>
    <cellStyle name="常规 3 10 4 2 5 2 3" xfId="9725"/>
    <cellStyle name="常规 3 10 4 2 5 3" xfId="9726"/>
    <cellStyle name="常规 3 10 4 2 5 3 2" xfId="9727"/>
    <cellStyle name="常规 3 10 4 2 5 4" xfId="9728"/>
    <cellStyle name="常规 3 10 4 2 6" xfId="9729"/>
    <cellStyle name="常规 3 10 4 2 6 2" xfId="9730"/>
    <cellStyle name="常规 3 10 4 2 6 2 2" xfId="9731"/>
    <cellStyle name="常规 3 10 4 2 6 3" xfId="9732"/>
    <cellStyle name="常规 3 10 4 2 7" xfId="9733"/>
    <cellStyle name="常规 3 10 4 2 7 2" xfId="9734"/>
    <cellStyle name="常规 3 10 4 2 8" xfId="9735"/>
    <cellStyle name="常规 3 10 4 3" xfId="9736"/>
    <cellStyle name="常规 3 10 4 3 2" xfId="9737"/>
    <cellStyle name="常规 3 10 4 3 2 2" xfId="9738"/>
    <cellStyle name="常规 3 10 4 3 2 2 2" xfId="9739"/>
    <cellStyle name="常规 3 10 4 3 2 2 2 2" xfId="9740"/>
    <cellStyle name="常规 3 10 4 3 2 2 2 2 2" xfId="9741"/>
    <cellStyle name="常规 3 10 4 3 2 2 2 3" xfId="9742"/>
    <cellStyle name="常规 3 10 4 3 2 2 3" xfId="9743"/>
    <cellStyle name="常规 3 10 4 3 2 2 3 2" xfId="9744"/>
    <cellStyle name="常规 3 10 4 3 2 2 4" xfId="9745"/>
    <cellStyle name="常规 3 10 4 3 2 3" xfId="9746"/>
    <cellStyle name="常规 3 10 4 3 2 3 2" xfId="9747"/>
    <cellStyle name="常规 3 10 4 3 2 3 2 2" xfId="9748"/>
    <cellStyle name="常规 3 10 4 3 2 3 3" xfId="9749"/>
    <cellStyle name="常规 3 10 4 3 2 4" xfId="9750"/>
    <cellStyle name="常规 3 10 4 3 2 4 2" xfId="9751"/>
    <cellStyle name="常规 3 10 4 3 2 5" xfId="9752"/>
    <cellStyle name="常规 3 10 4 3 3" xfId="9753"/>
    <cellStyle name="常规 3 10 4 3 3 2" xfId="9754"/>
    <cellStyle name="常规 3 10 4 3 3 2 2" xfId="9755"/>
    <cellStyle name="常规 3 10 4 3 3 2 2 2" xfId="9756"/>
    <cellStyle name="常规 3 10 4 3 3 2 2 2 2" xfId="9757"/>
    <cellStyle name="常规 3 10 4 3 3 2 2 3" xfId="9758"/>
    <cellStyle name="常规 3 10 4 3 3 2 3" xfId="9759"/>
    <cellStyle name="常规 3 10 4 3 3 2 3 2" xfId="9760"/>
    <cellStyle name="常规 3 10 4 3 3 2 4" xfId="9761"/>
    <cellStyle name="常规 3 10 4 3 3 3" xfId="9762"/>
    <cellStyle name="常规 3 10 4 3 3 3 2" xfId="9763"/>
    <cellStyle name="常规 3 10 4 3 3 3 2 2" xfId="9764"/>
    <cellStyle name="常规 3 10 4 3 3 3 3" xfId="9765"/>
    <cellStyle name="常规 3 10 4 3 3 4" xfId="9766"/>
    <cellStyle name="常规 3 10 4 3 3 4 2" xfId="9767"/>
    <cellStyle name="常规 3 10 4 3 3 5" xfId="9768"/>
    <cellStyle name="常规 3 10 4 3 4" xfId="9769"/>
    <cellStyle name="常规 3 10 4 3 4 2" xfId="9770"/>
    <cellStyle name="常规 3 10 4 3 4 2 2" xfId="9771"/>
    <cellStyle name="常规 3 10 4 3 4 2 2 2" xfId="9772"/>
    <cellStyle name="常规 3 10 4 3 4 2 3" xfId="9773"/>
    <cellStyle name="常规 3 10 4 3 4 3" xfId="9774"/>
    <cellStyle name="常规 3 10 4 3 4 3 2" xfId="9775"/>
    <cellStyle name="常规 3 10 4 3 4 4" xfId="9776"/>
    <cellStyle name="常规 3 10 4 3 5" xfId="9777"/>
    <cellStyle name="常规 3 10 4 3 5 2" xfId="9778"/>
    <cellStyle name="常规 3 10 4 3 5 2 2" xfId="9779"/>
    <cellStyle name="常规 3 10 4 3 5 3" xfId="9780"/>
    <cellStyle name="常规 3 10 4 3 6" xfId="9781"/>
    <cellStyle name="常规 3 10 4 3 6 2" xfId="9782"/>
    <cellStyle name="常规 3 10 4 3 7" xfId="9783"/>
    <cellStyle name="常规 3 10 4 4" xfId="9784"/>
    <cellStyle name="常规 3 10 4 4 2" xfId="9785"/>
    <cellStyle name="常规 3 10 4 4 2 2" xfId="9786"/>
    <cellStyle name="常规 3 10 4 4 2 2 2" xfId="9787"/>
    <cellStyle name="常规 3 10 4 4 2 2 2 2" xfId="9788"/>
    <cellStyle name="常规 3 10 4 4 2 2 3" xfId="9789"/>
    <cellStyle name="常规 3 10 4 4 2 3" xfId="9790"/>
    <cellStyle name="常规 3 10 4 4 2 3 2" xfId="9791"/>
    <cellStyle name="常规 3 10 4 4 2 4" xfId="9792"/>
    <cellStyle name="常规 3 10 4 4 3" xfId="9793"/>
    <cellStyle name="常规 3 10 4 4 3 2" xfId="9794"/>
    <cellStyle name="常规 3 10 4 4 3 2 2" xfId="9795"/>
    <cellStyle name="常规 3 10 4 4 3 3" xfId="9796"/>
    <cellStyle name="常规 3 10 4 4 4" xfId="9797"/>
    <cellStyle name="常规 3 10 4 4 4 2" xfId="9798"/>
    <cellStyle name="常规 3 10 4 4 5" xfId="9799"/>
    <cellStyle name="常规 3 10 4 5" xfId="9800"/>
    <cellStyle name="常规 3 10 4 5 2" xfId="9801"/>
    <cellStyle name="常规 3 10 4 5 2 2" xfId="9802"/>
    <cellStyle name="常规 3 10 4 5 2 2 2" xfId="9803"/>
    <cellStyle name="常规 3 10 4 5 2 2 2 2" xfId="9804"/>
    <cellStyle name="常规 3 10 4 5 2 2 3" xfId="9805"/>
    <cellStyle name="常规 3 10 4 5 2 3" xfId="9806"/>
    <cellStyle name="常规 3 10 4 5 2 3 2" xfId="9807"/>
    <cellStyle name="常规 3 10 4 5 2 4" xfId="9808"/>
    <cellStyle name="常规 3 10 4 5 3" xfId="9809"/>
    <cellStyle name="常规 3 10 4 5 3 2" xfId="9810"/>
    <cellStyle name="常规 3 10 4 5 3 2 2" xfId="9811"/>
    <cellStyle name="常规 3 10 4 5 3 3" xfId="9812"/>
    <cellStyle name="常规 3 10 4 5 4" xfId="9813"/>
    <cellStyle name="常规 3 10 4 5 4 2" xfId="9814"/>
    <cellStyle name="常规 3 10 4 5 5" xfId="9815"/>
    <cellStyle name="常规 3 10 4 6" xfId="9816"/>
    <cellStyle name="常规 3 10 4 6 2" xfId="9817"/>
    <cellStyle name="常规 3 10 4 6 2 2" xfId="9818"/>
    <cellStyle name="常规 3 10 4 6 2 2 2" xfId="9819"/>
    <cellStyle name="常规 3 10 4 6 2 3" xfId="9820"/>
    <cellStyle name="常规 3 10 4 6 3" xfId="9821"/>
    <cellStyle name="常规 3 10 4 6 3 2" xfId="9822"/>
    <cellStyle name="常规 3 10 4 6 4" xfId="9823"/>
    <cellStyle name="常规 3 10 4 7" xfId="9824"/>
    <cellStyle name="常规 3 10 4 7 2" xfId="9825"/>
    <cellStyle name="常规 3 10 4 7 2 2" xfId="9826"/>
    <cellStyle name="常规 3 10 4 7 3" xfId="9827"/>
    <cellStyle name="常规 3 10 4 8" xfId="9828"/>
    <cellStyle name="常规 3 10 4 8 2" xfId="9829"/>
    <cellStyle name="常规 3 10 4 9" xfId="9830"/>
    <cellStyle name="常规 3 10 5" xfId="9831"/>
    <cellStyle name="常规 3 10 5 2" xfId="9832"/>
    <cellStyle name="常规 3 10 5 2 2" xfId="9833"/>
    <cellStyle name="常规 3 10 5 2 2 2" xfId="9834"/>
    <cellStyle name="常规 3 10 5 2 2 2 2" xfId="9835"/>
    <cellStyle name="常规 3 10 5 2 2 2 2 2" xfId="9836"/>
    <cellStyle name="常规 3 10 5 2 2 2 2 2 2" xfId="9837"/>
    <cellStyle name="常规 3 10 5 2 2 2 2 2 2 2" xfId="9838"/>
    <cellStyle name="常规 3 10 5 2 2 2 2 2 3" xfId="9839"/>
    <cellStyle name="常规 3 10 5 2 2 2 2 3" xfId="9840"/>
    <cellStyle name="常规 3 10 5 2 2 2 2 3 2" xfId="9841"/>
    <cellStyle name="常规 3 10 5 2 2 2 2 4" xfId="9842"/>
    <cellStyle name="常规 3 10 5 2 2 2 3" xfId="9843"/>
    <cellStyle name="常规 3 10 5 2 2 2 3 2" xfId="9844"/>
    <cellStyle name="常规 3 10 5 2 2 2 3 2 2" xfId="9845"/>
    <cellStyle name="常规 3 10 5 2 2 2 3 3" xfId="9846"/>
    <cellStyle name="常规 3 10 5 2 2 2 4" xfId="9847"/>
    <cellStyle name="常规 3 10 5 2 2 2 4 2" xfId="9848"/>
    <cellStyle name="常规 3 10 5 2 2 2 5" xfId="9849"/>
    <cellStyle name="常规 3 10 5 2 2 3" xfId="9850"/>
    <cellStyle name="常规 3 10 5 2 2 3 2" xfId="9851"/>
    <cellStyle name="常规 3 10 5 2 2 3 2 2" xfId="9852"/>
    <cellStyle name="常规 3 10 5 2 2 3 2 2 2" xfId="9853"/>
    <cellStyle name="常规 3 10 5 2 2 3 2 2 2 2" xfId="9854"/>
    <cellStyle name="常规 3 10 5 2 2 3 2 2 3" xfId="9855"/>
    <cellStyle name="常规 3 10 5 2 2 3 2 3" xfId="9856"/>
    <cellStyle name="常规 3 10 5 2 2 3 2 3 2" xfId="9857"/>
    <cellStyle name="常规 3 10 5 2 2 3 2 4" xfId="9858"/>
    <cellStyle name="常规 3 10 5 2 2 3 3" xfId="9859"/>
    <cellStyle name="常规 3 10 5 2 2 3 3 2" xfId="9860"/>
    <cellStyle name="常规 3 10 5 2 2 3 3 2 2" xfId="9861"/>
    <cellStyle name="常规 3 10 5 2 2 3 3 3" xfId="9862"/>
    <cellStyle name="常规 3 10 5 2 2 3 4" xfId="9863"/>
    <cellStyle name="常规 3 10 5 2 2 3 4 2" xfId="9864"/>
    <cellStyle name="常规 3 10 5 2 2 3 5" xfId="9865"/>
    <cellStyle name="常规 3 10 5 2 2 4" xfId="9866"/>
    <cellStyle name="常规 3 10 5 2 2 4 2" xfId="9867"/>
    <cellStyle name="常规 3 10 5 2 2 4 2 2" xfId="9868"/>
    <cellStyle name="常规 3 10 5 2 2 4 2 2 2" xfId="9869"/>
    <cellStyle name="常规 3 10 5 2 2 4 2 3" xfId="9870"/>
    <cellStyle name="常规 3 10 5 2 2 4 3" xfId="9871"/>
    <cellStyle name="常规 3 10 5 2 2 4 3 2" xfId="9872"/>
    <cellStyle name="常规 3 10 5 2 2 4 4" xfId="9873"/>
    <cellStyle name="常规 3 10 5 2 2 5" xfId="9874"/>
    <cellStyle name="常规 3 10 5 2 2 5 2" xfId="9875"/>
    <cellStyle name="常规 3 10 5 2 2 5 2 2" xfId="9876"/>
    <cellStyle name="常规 3 10 5 2 2 5 3" xfId="9877"/>
    <cellStyle name="常规 3 10 5 2 2 6" xfId="9878"/>
    <cellStyle name="常规 3 10 5 2 2 6 2" xfId="9879"/>
    <cellStyle name="常规 3 10 5 2 2 7" xfId="9880"/>
    <cellStyle name="常规 3 10 5 2 3" xfId="9881"/>
    <cellStyle name="常规 3 10 5 2 3 2" xfId="9882"/>
    <cellStyle name="常规 3 10 5 2 3 2 2" xfId="9883"/>
    <cellStyle name="常规 3 10 5 2 3 2 2 2" xfId="9884"/>
    <cellStyle name="常规 3 10 5 2 3 2 2 2 2" xfId="9885"/>
    <cellStyle name="常规 3 10 5 2 3 2 2 3" xfId="9886"/>
    <cellStyle name="常规 3 10 5 2 3 2 3" xfId="9887"/>
    <cellStyle name="常规 3 10 5 2 3 2 3 2" xfId="9888"/>
    <cellStyle name="常规 3 10 5 2 3 2 4" xfId="9889"/>
    <cellStyle name="常规 3 10 5 2 3 3" xfId="9890"/>
    <cellStyle name="常规 3 10 5 2 3 3 2" xfId="9891"/>
    <cellStyle name="常规 3 10 5 2 3 3 2 2" xfId="9892"/>
    <cellStyle name="常规 3 10 5 2 3 3 3" xfId="9893"/>
    <cellStyle name="常规 3 10 5 2 3 4" xfId="9894"/>
    <cellStyle name="常规 3 10 5 2 3 4 2" xfId="9895"/>
    <cellStyle name="常规 3 10 5 2 3 5" xfId="9896"/>
    <cellStyle name="常规 3 10 5 2 4" xfId="9897"/>
    <cellStyle name="常规 3 10 5 2 4 2" xfId="9898"/>
    <cellStyle name="常规 3 10 5 2 4 2 2" xfId="9899"/>
    <cellStyle name="常规 3 10 5 2 4 2 2 2" xfId="9900"/>
    <cellStyle name="常规 3 10 5 2 4 2 2 2 2" xfId="9901"/>
    <cellStyle name="常规 3 10 5 2 4 2 2 3" xfId="9902"/>
    <cellStyle name="常规 3 10 5 2 4 2 3" xfId="9903"/>
    <cellStyle name="常规 3 10 5 2 4 2 3 2" xfId="9904"/>
    <cellStyle name="常规 3 10 5 2 4 2 4" xfId="9905"/>
    <cellStyle name="常规 3 10 5 2 4 3" xfId="9906"/>
    <cellStyle name="常规 3 10 5 2 4 3 2" xfId="9907"/>
    <cellStyle name="常规 3 10 5 2 4 3 2 2" xfId="9908"/>
    <cellStyle name="常规 3 10 5 2 4 3 3" xfId="9909"/>
    <cellStyle name="常规 3 10 5 2 4 4" xfId="9910"/>
    <cellStyle name="常规 3 10 5 2 4 4 2" xfId="9911"/>
    <cellStyle name="常规 3 10 5 2 4 5" xfId="9912"/>
    <cellStyle name="常规 3 10 5 2 5" xfId="9913"/>
    <cellStyle name="常规 3 10 5 2 5 2" xfId="9914"/>
    <cellStyle name="常规 3 10 5 2 5 2 2" xfId="9915"/>
    <cellStyle name="常规 3 10 5 2 5 2 2 2" xfId="9916"/>
    <cellStyle name="常规 3 10 5 2 5 2 3" xfId="9917"/>
    <cellStyle name="常规 3 10 5 2 5 3" xfId="9918"/>
    <cellStyle name="常规 3 10 5 2 5 3 2" xfId="9919"/>
    <cellStyle name="常规 3 10 5 2 5 4" xfId="9920"/>
    <cellStyle name="常规 3 10 5 2 6" xfId="9921"/>
    <cellStyle name="常规 3 10 5 2 6 2" xfId="9922"/>
    <cellStyle name="常规 3 10 5 2 6 2 2" xfId="9923"/>
    <cellStyle name="常规 3 10 5 2 6 3" xfId="9924"/>
    <cellStyle name="常规 3 10 5 2 7" xfId="9925"/>
    <cellStyle name="常规 3 10 5 2 7 2" xfId="9926"/>
    <cellStyle name="常规 3 10 5 2 8" xfId="9927"/>
    <cellStyle name="常规 3 10 5 3" xfId="9928"/>
    <cellStyle name="常规 3 10 5 3 2" xfId="9929"/>
    <cellStyle name="常规 3 10 5 3 2 2" xfId="9930"/>
    <cellStyle name="常规 3 10 5 3 2 2 2" xfId="9931"/>
    <cellStyle name="常规 3 10 5 3 2 2 2 2" xfId="9932"/>
    <cellStyle name="常规 3 10 5 3 2 2 2 2 2" xfId="9933"/>
    <cellStyle name="常规 3 10 5 3 2 2 2 3" xfId="9934"/>
    <cellStyle name="常规 3 10 5 3 2 2 3" xfId="9935"/>
    <cellStyle name="常规 3 10 5 3 2 2 3 2" xfId="9936"/>
    <cellStyle name="常规 3 10 5 3 2 2 4" xfId="9937"/>
    <cellStyle name="常规 3 10 5 3 2 3" xfId="9938"/>
    <cellStyle name="常规 3 10 5 3 2 3 2" xfId="9939"/>
    <cellStyle name="常规 3 10 5 3 2 3 2 2" xfId="9940"/>
    <cellStyle name="常规 3 10 5 3 2 3 3" xfId="9941"/>
    <cellStyle name="常规 3 10 5 3 2 4" xfId="9942"/>
    <cellStyle name="常规 3 10 5 3 2 4 2" xfId="9943"/>
    <cellStyle name="常规 3 10 5 3 2 5" xfId="9944"/>
    <cellStyle name="常规 3 10 5 3 3" xfId="9945"/>
    <cellStyle name="常规 3 10 5 3 3 2" xfId="9946"/>
    <cellStyle name="常规 3 10 5 3 3 2 2" xfId="9947"/>
    <cellStyle name="常规 3 10 5 3 3 2 2 2" xfId="9948"/>
    <cellStyle name="常规 3 10 5 3 3 2 2 2 2" xfId="9949"/>
    <cellStyle name="常规 3 10 5 3 3 2 2 3" xfId="9950"/>
    <cellStyle name="常规 3 10 5 3 3 2 3" xfId="9951"/>
    <cellStyle name="常规 3 10 5 3 3 2 3 2" xfId="9952"/>
    <cellStyle name="常规 3 10 5 3 3 2 4" xfId="9953"/>
    <cellStyle name="常规 3 10 5 3 3 3" xfId="9954"/>
    <cellStyle name="常规 3 10 5 3 3 3 2" xfId="9955"/>
    <cellStyle name="常规 3 10 5 3 3 3 2 2" xfId="9956"/>
    <cellStyle name="常规 3 10 5 3 3 3 3" xfId="9957"/>
    <cellStyle name="常规 3 10 5 3 3 4" xfId="9958"/>
    <cellStyle name="常规 3 10 5 3 3 4 2" xfId="9959"/>
    <cellStyle name="常规 3 10 5 3 3 5" xfId="9960"/>
    <cellStyle name="常规 3 10 5 3 4" xfId="9961"/>
    <cellStyle name="常规 3 10 5 3 4 2" xfId="9962"/>
    <cellStyle name="常规 3 10 5 3 4 2 2" xfId="9963"/>
    <cellStyle name="常规 3 10 5 3 4 2 2 2" xfId="9964"/>
    <cellStyle name="常规 3 10 5 3 4 2 3" xfId="9965"/>
    <cellStyle name="常规 3 10 5 3 4 3" xfId="9966"/>
    <cellStyle name="常规 3 10 5 3 4 3 2" xfId="9967"/>
    <cellStyle name="常规 3 10 5 3 4 4" xfId="9968"/>
    <cellStyle name="常规 3 10 5 3 5" xfId="9969"/>
    <cellStyle name="常规 3 10 5 3 5 2" xfId="9970"/>
    <cellStyle name="常规 3 10 5 3 5 2 2" xfId="9971"/>
    <cellStyle name="常规 3 10 5 3 5 3" xfId="9972"/>
    <cellStyle name="常规 3 10 5 3 6" xfId="9973"/>
    <cellStyle name="常规 3 10 5 3 6 2" xfId="9974"/>
    <cellStyle name="常规 3 10 5 3 7" xfId="9975"/>
    <cellStyle name="常规 3 10 5 4" xfId="9976"/>
    <cellStyle name="常规 3 10 5 4 2" xfId="9977"/>
    <cellStyle name="常规 3 10 5 4 2 2" xfId="9978"/>
    <cellStyle name="常规 3 10 5 4 2 2 2" xfId="9979"/>
    <cellStyle name="常规 3 10 5 4 2 2 2 2" xfId="9980"/>
    <cellStyle name="常规 3 10 5 4 2 2 3" xfId="9981"/>
    <cellStyle name="常规 3 10 5 4 2 3" xfId="9982"/>
    <cellStyle name="常规 3 10 5 4 2 3 2" xfId="9983"/>
    <cellStyle name="常规 3 10 5 4 2 4" xfId="9984"/>
    <cellStyle name="常规 3 10 5 4 3" xfId="9985"/>
    <cellStyle name="常规 3 10 5 4 3 2" xfId="9986"/>
    <cellStyle name="常规 3 10 5 4 3 2 2" xfId="9987"/>
    <cellStyle name="常规 3 10 5 4 3 3" xfId="9988"/>
    <cellStyle name="常规 3 10 5 4 4" xfId="9989"/>
    <cellStyle name="常规 3 10 5 4 4 2" xfId="9990"/>
    <cellStyle name="常规 3 10 5 4 5" xfId="9991"/>
    <cellStyle name="常规 3 10 5 5" xfId="9992"/>
    <cellStyle name="常规 3 10 5 5 2" xfId="9993"/>
    <cellStyle name="常规 3 10 5 5 2 2" xfId="9994"/>
    <cellStyle name="常规 3 10 5 5 2 2 2" xfId="9995"/>
    <cellStyle name="常规 3 10 5 5 2 2 2 2" xfId="9996"/>
    <cellStyle name="常规 3 10 5 5 2 2 3" xfId="9997"/>
    <cellStyle name="常规 3 10 5 5 2 3" xfId="9998"/>
    <cellStyle name="常规 3 10 5 5 2 3 2" xfId="9999"/>
    <cellStyle name="常规 3 10 5 5 2 4" xfId="10000"/>
    <cellStyle name="常规 3 10 5 5 3" xfId="10001"/>
    <cellStyle name="常规 3 10 5 5 3 2" xfId="10002"/>
    <cellStyle name="常规 3 10 5 5 3 2 2" xfId="10003"/>
    <cellStyle name="常规 3 10 5 5 3 3" xfId="10004"/>
    <cellStyle name="常规 3 10 5 5 4" xfId="10005"/>
    <cellStyle name="常规 3 10 5 5 4 2" xfId="10006"/>
    <cellStyle name="常规 3 10 5 5 5" xfId="10007"/>
    <cellStyle name="常规 3 10 5 6" xfId="10008"/>
    <cellStyle name="常规 3 10 5 6 2" xfId="10009"/>
    <cellStyle name="常规 3 10 5 6 2 2" xfId="10010"/>
    <cellStyle name="常规 3 10 5 6 2 2 2" xfId="10011"/>
    <cellStyle name="常规 3 10 5 6 2 3" xfId="10012"/>
    <cellStyle name="常规 3 10 5 6 3" xfId="10013"/>
    <cellStyle name="常规 3 10 5 6 3 2" xfId="10014"/>
    <cellStyle name="常规 3 10 5 6 4" xfId="10015"/>
    <cellStyle name="常规 3 10 5 7" xfId="10016"/>
    <cellStyle name="常规 3 10 5 7 2" xfId="10017"/>
    <cellStyle name="常规 3 10 5 7 2 2" xfId="10018"/>
    <cellStyle name="常规 3 10 5 7 3" xfId="10019"/>
    <cellStyle name="常规 3 10 5 8" xfId="10020"/>
    <cellStyle name="常规 3 10 5 8 2" xfId="10021"/>
    <cellStyle name="常规 3 10 5 9" xfId="10022"/>
    <cellStyle name="常规 3 10 6" xfId="10023"/>
    <cellStyle name="常规 3 10 6 2" xfId="10024"/>
    <cellStyle name="常规 3 10 6 2 2" xfId="10025"/>
    <cellStyle name="常规 3 10 6 2 2 2" xfId="10026"/>
    <cellStyle name="常规 3 10 6 2 2 2 2" xfId="10027"/>
    <cellStyle name="常规 3 10 6 2 2 2 2 2" xfId="10028"/>
    <cellStyle name="常规 3 10 6 2 2 2 2 2 2" xfId="10029"/>
    <cellStyle name="常规 3 10 6 2 2 2 2 3" xfId="10030"/>
    <cellStyle name="常规 3 10 6 2 2 2 3" xfId="10031"/>
    <cellStyle name="常规 3 10 6 2 2 2 3 2" xfId="10032"/>
    <cellStyle name="常规 3 10 6 2 2 2 4" xfId="10033"/>
    <cellStyle name="常规 3 10 6 2 2 3" xfId="10034"/>
    <cellStyle name="常规 3 10 6 2 2 3 2" xfId="10035"/>
    <cellStyle name="常规 3 10 6 2 2 3 2 2" xfId="10036"/>
    <cellStyle name="常规 3 10 6 2 2 3 3" xfId="10037"/>
    <cellStyle name="常规 3 10 6 2 2 4" xfId="10038"/>
    <cellStyle name="常规 3 10 6 2 2 4 2" xfId="10039"/>
    <cellStyle name="常规 3 10 6 2 2 5" xfId="10040"/>
    <cellStyle name="常规 3 10 6 2 3" xfId="10041"/>
    <cellStyle name="常规 3 10 6 2 3 2" xfId="10042"/>
    <cellStyle name="常规 3 10 6 2 3 2 2" xfId="10043"/>
    <cellStyle name="常规 3 10 6 2 3 2 2 2" xfId="10044"/>
    <cellStyle name="常规 3 10 6 2 3 2 2 2 2" xfId="10045"/>
    <cellStyle name="常规 3 10 6 2 3 2 2 3" xfId="10046"/>
    <cellStyle name="常规 3 10 6 2 3 2 3" xfId="10047"/>
    <cellStyle name="常规 3 10 6 2 3 2 3 2" xfId="10048"/>
    <cellStyle name="常规 3 10 6 2 3 2 4" xfId="10049"/>
    <cellStyle name="常规 3 10 6 2 3 3" xfId="10050"/>
    <cellStyle name="常规 3 10 6 2 3 3 2" xfId="10051"/>
    <cellStyle name="常规 3 10 6 2 3 3 2 2" xfId="10052"/>
    <cellStyle name="常规 3 10 6 2 3 3 3" xfId="10053"/>
    <cellStyle name="常规 3 10 6 2 3 4" xfId="10054"/>
    <cellStyle name="常规 3 10 6 2 3 4 2" xfId="10055"/>
    <cellStyle name="常规 3 10 6 2 3 5" xfId="10056"/>
    <cellStyle name="常规 3 10 6 2 4" xfId="10057"/>
    <cellStyle name="常规 3 10 6 2 4 2" xfId="10058"/>
    <cellStyle name="常规 3 10 6 2 4 2 2" xfId="10059"/>
    <cellStyle name="常规 3 10 6 2 4 2 2 2" xfId="10060"/>
    <cellStyle name="常规 3 10 6 2 4 2 3" xfId="10061"/>
    <cellStyle name="常规 3 10 6 2 4 3" xfId="10062"/>
    <cellStyle name="常规 3 10 6 2 4 3 2" xfId="10063"/>
    <cellStyle name="常规 3 10 6 2 4 4" xfId="10064"/>
    <cellStyle name="常规 3 10 6 2 5" xfId="10065"/>
    <cellStyle name="常规 3 10 6 2 5 2" xfId="10066"/>
    <cellStyle name="常规 3 10 6 2 5 2 2" xfId="10067"/>
    <cellStyle name="常规 3 10 6 2 5 3" xfId="10068"/>
    <cellStyle name="常规 3 10 6 2 6" xfId="10069"/>
    <cellStyle name="常规 3 10 6 2 6 2" xfId="10070"/>
    <cellStyle name="常规 3 10 6 2 7" xfId="10071"/>
    <cellStyle name="常规 3 10 6 3" xfId="10072"/>
    <cellStyle name="常规 3 10 6 3 2" xfId="10073"/>
    <cellStyle name="常规 3 10 6 3 2 2" xfId="10074"/>
    <cellStyle name="常规 3 10 6 3 2 2 2" xfId="10075"/>
    <cellStyle name="常规 3 10 6 3 2 2 2 2" xfId="10076"/>
    <cellStyle name="常规 3 10 6 3 2 2 3" xfId="10077"/>
    <cellStyle name="常规 3 10 6 3 2 3" xfId="10078"/>
    <cellStyle name="常规 3 10 6 3 2 3 2" xfId="10079"/>
    <cellStyle name="常规 3 10 6 3 2 4" xfId="10080"/>
    <cellStyle name="常规 3 10 6 3 3" xfId="10081"/>
    <cellStyle name="常规 3 10 6 3 3 2" xfId="10082"/>
    <cellStyle name="常规 3 10 6 3 3 2 2" xfId="10083"/>
    <cellStyle name="常规 3 10 6 3 3 3" xfId="10084"/>
    <cellStyle name="常规 3 10 6 3 4" xfId="10085"/>
    <cellStyle name="常规 3 10 6 3 4 2" xfId="10086"/>
    <cellStyle name="常规 3 10 6 3 5" xfId="10087"/>
    <cellStyle name="常规 3 10 6 4" xfId="10088"/>
    <cellStyle name="常规 3 10 6 4 2" xfId="10089"/>
    <cellStyle name="常规 3 10 6 4 2 2" xfId="10090"/>
    <cellStyle name="常规 3 10 6 4 2 2 2" xfId="10091"/>
    <cellStyle name="常规 3 10 6 4 2 2 2 2" xfId="10092"/>
    <cellStyle name="常规 3 10 6 4 2 2 3" xfId="10093"/>
    <cellStyle name="常规 3 10 6 4 2 3" xfId="10094"/>
    <cellStyle name="常规 3 10 6 4 2 3 2" xfId="10095"/>
    <cellStyle name="常规 3 10 6 4 2 4" xfId="10096"/>
    <cellStyle name="常规 3 10 6 4 3" xfId="10097"/>
    <cellStyle name="常规 3 10 6 4 3 2" xfId="10098"/>
    <cellStyle name="常规 3 10 6 4 3 2 2" xfId="10099"/>
    <cellStyle name="常规 3 10 6 4 3 3" xfId="10100"/>
    <cellStyle name="常规 3 10 6 4 4" xfId="10101"/>
    <cellStyle name="常规 3 10 6 4 4 2" xfId="10102"/>
    <cellStyle name="常规 3 10 6 4 5" xfId="10103"/>
    <cellStyle name="常规 3 10 6 5" xfId="10104"/>
    <cellStyle name="常规 3 10 6 5 2" xfId="10105"/>
    <cellStyle name="常规 3 10 6 5 2 2" xfId="10106"/>
    <cellStyle name="常规 3 10 6 5 2 2 2" xfId="10107"/>
    <cellStyle name="常规 3 10 6 5 2 3" xfId="10108"/>
    <cellStyle name="常规 3 10 6 5 3" xfId="10109"/>
    <cellStyle name="常规 3 10 6 5 3 2" xfId="10110"/>
    <cellStyle name="常规 3 10 6 5 4" xfId="10111"/>
    <cellStyle name="常规 3 10 6 6" xfId="10112"/>
    <cellStyle name="常规 3 10 6 6 2" xfId="10113"/>
    <cellStyle name="常规 3 10 6 6 2 2" xfId="10114"/>
    <cellStyle name="常规 3 10 6 6 3" xfId="10115"/>
    <cellStyle name="常规 3 10 6 7" xfId="10116"/>
    <cellStyle name="常规 3 10 6 7 2" xfId="10117"/>
    <cellStyle name="常规 3 10 6 8" xfId="10118"/>
    <cellStyle name="常规 3 10 7" xfId="10119"/>
    <cellStyle name="常规 3 10 7 2" xfId="10120"/>
    <cellStyle name="常规 3 10 7 2 2" xfId="10121"/>
    <cellStyle name="常规 3 10 7 2 2 2" xfId="10122"/>
    <cellStyle name="常规 3 10 7 2 2 2 2" xfId="10123"/>
    <cellStyle name="常规 3 10 7 2 2 2 2 2" xfId="10124"/>
    <cellStyle name="常规 3 10 7 2 2 2 3" xfId="10125"/>
    <cellStyle name="常规 3 10 7 2 2 3" xfId="10126"/>
    <cellStyle name="常规 3 10 7 2 2 3 2" xfId="10127"/>
    <cellStyle name="常规 3 10 7 2 2 4" xfId="10128"/>
    <cellStyle name="常规 3 10 7 2 3" xfId="10129"/>
    <cellStyle name="常规 3 10 7 2 3 2" xfId="10130"/>
    <cellStyle name="常规 3 10 7 2 3 2 2" xfId="10131"/>
    <cellStyle name="常规 3 10 7 2 3 3" xfId="10132"/>
    <cellStyle name="常规 3 10 7 2 4" xfId="10133"/>
    <cellStyle name="常规 3 10 7 2 4 2" xfId="10134"/>
    <cellStyle name="常规 3 10 7 2 5" xfId="10135"/>
    <cellStyle name="常规 3 10 7 3" xfId="10136"/>
    <cellStyle name="常规 3 10 7 3 2" xfId="10137"/>
    <cellStyle name="常规 3 10 7 3 2 2" xfId="10138"/>
    <cellStyle name="常规 3 10 7 3 2 2 2" xfId="10139"/>
    <cellStyle name="常规 3 10 7 3 2 2 2 2" xfId="10140"/>
    <cellStyle name="常规 3 10 7 3 2 2 3" xfId="10141"/>
    <cellStyle name="常规 3 10 7 3 2 3" xfId="10142"/>
    <cellStyle name="常规 3 10 7 3 2 3 2" xfId="10143"/>
    <cellStyle name="常规 3 10 7 3 2 4" xfId="10144"/>
    <cellStyle name="常规 3 10 7 3 3" xfId="10145"/>
    <cellStyle name="常规 3 10 7 3 3 2" xfId="10146"/>
    <cellStyle name="常规 3 10 7 3 3 2 2" xfId="10147"/>
    <cellStyle name="常规 3 10 7 3 3 3" xfId="10148"/>
    <cellStyle name="常规 3 10 7 3 4" xfId="10149"/>
    <cellStyle name="常规 3 10 7 3 4 2" xfId="10150"/>
    <cellStyle name="常规 3 10 7 3 5" xfId="10151"/>
    <cellStyle name="常规 3 10 7 4" xfId="10152"/>
    <cellStyle name="常规 3 10 7 4 2" xfId="10153"/>
    <cellStyle name="常规 3 10 7 4 2 2" xfId="10154"/>
    <cellStyle name="常规 3 10 7 4 2 2 2" xfId="10155"/>
    <cellStyle name="常规 3 10 7 4 2 3" xfId="10156"/>
    <cellStyle name="常规 3 10 7 4 3" xfId="10157"/>
    <cellStyle name="常规 3 10 7 4 3 2" xfId="10158"/>
    <cellStyle name="常规 3 10 7 4 4" xfId="10159"/>
    <cellStyle name="常规 3 10 7 5" xfId="10160"/>
    <cellStyle name="常规 3 10 7 5 2" xfId="10161"/>
    <cellStyle name="常规 3 10 7 5 2 2" xfId="10162"/>
    <cellStyle name="常规 3 10 7 5 3" xfId="10163"/>
    <cellStyle name="常规 3 10 7 6" xfId="10164"/>
    <cellStyle name="常规 3 10 7 6 2" xfId="10165"/>
    <cellStyle name="常规 3 10 7 7" xfId="10166"/>
    <cellStyle name="常规 3 10 8" xfId="10167"/>
    <cellStyle name="常规 3 10 8 2" xfId="10168"/>
    <cellStyle name="常规 3 10 8 2 2" xfId="10169"/>
    <cellStyle name="常规 3 10 8 2 2 2" xfId="10170"/>
    <cellStyle name="常规 3 10 8 2 2 2 2" xfId="10171"/>
    <cellStyle name="常规 3 10 8 2 2 3" xfId="10172"/>
    <cellStyle name="常规 3 10 8 2 3" xfId="10173"/>
    <cellStyle name="常规 3 10 8 2 3 2" xfId="10174"/>
    <cellStyle name="常规 3 10 8 2 4" xfId="10175"/>
    <cellStyle name="常规 3 10 8 3" xfId="10176"/>
    <cellStyle name="常规 3 10 8 3 2" xfId="10177"/>
    <cellStyle name="常规 3 10 8 3 2 2" xfId="10178"/>
    <cellStyle name="常规 3 10 8 3 3" xfId="10179"/>
    <cellStyle name="常规 3 10 8 4" xfId="10180"/>
    <cellStyle name="常规 3 10 8 4 2" xfId="10181"/>
    <cellStyle name="常规 3 10 8 5" xfId="10182"/>
    <cellStyle name="常规 3 10 9" xfId="10183"/>
    <cellStyle name="常规 3 10 9 2" xfId="10184"/>
    <cellStyle name="常规 3 10 9 2 2" xfId="10185"/>
    <cellStyle name="常规 3 10 9 2 2 2" xfId="10186"/>
    <cellStyle name="常规 3 10 9 2 2 2 2" xfId="10187"/>
    <cellStyle name="常规 3 10 9 2 2 3" xfId="10188"/>
    <cellStyle name="常规 3 10 9 2 3" xfId="10189"/>
    <cellStyle name="常规 3 10 9 2 3 2" xfId="10190"/>
    <cellStyle name="常规 3 10 9 2 4" xfId="10191"/>
    <cellStyle name="常规 3 10 9 3" xfId="10192"/>
    <cellStyle name="常规 3 10 9 3 2" xfId="10193"/>
    <cellStyle name="常规 3 10 9 3 2 2" xfId="10194"/>
    <cellStyle name="常规 3 10 9 3 3" xfId="10195"/>
    <cellStyle name="常规 3 10 9 4" xfId="10196"/>
    <cellStyle name="常规 3 10 9 4 2" xfId="10197"/>
    <cellStyle name="常规 3 10 9 5" xfId="10198"/>
    <cellStyle name="常规 3 11" xfId="10199"/>
    <cellStyle name="常规 3 11 10" xfId="10200"/>
    <cellStyle name="常规 3 11 10 2" xfId="10201"/>
    <cellStyle name="常规 3 11 10 2 2" xfId="10202"/>
    <cellStyle name="常规 3 11 10 3" xfId="10203"/>
    <cellStyle name="常规 3 11 11" xfId="10204"/>
    <cellStyle name="常规 3 11 11 2" xfId="10205"/>
    <cellStyle name="常规 3 11 12" xfId="10206"/>
    <cellStyle name="常规 3 11 2" xfId="10207"/>
    <cellStyle name="常规 3 11 2 10" xfId="10208"/>
    <cellStyle name="常规 3 11 2 10 2" xfId="10209"/>
    <cellStyle name="常规 3 11 2 11" xfId="10210"/>
    <cellStyle name="常规 3 11 2 2" xfId="10211"/>
    <cellStyle name="常规 3 11 2 2 2" xfId="10212"/>
    <cellStyle name="常规 3 11 2 2 2 2" xfId="10213"/>
    <cellStyle name="常规 3 11 2 2 2 2 2" xfId="10214"/>
    <cellStyle name="常规 3 11 2 2 2 2 2 2" xfId="10215"/>
    <cellStyle name="常规 3 11 2 2 2 2 2 2 2" xfId="10216"/>
    <cellStyle name="常规 3 11 2 2 2 2 2 2 2 2" xfId="10217"/>
    <cellStyle name="常规 3 11 2 2 2 2 2 2 2 2 2" xfId="10218"/>
    <cellStyle name="常规 3 11 2 2 2 2 2 2 2 3" xfId="10219"/>
    <cellStyle name="常规 3 11 2 2 2 2 2 2 3" xfId="10220"/>
    <cellStyle name="常规 3 11 2 2 2 2 2 2 3 2" xfId="10221"/>
    <cellStyle name="常规 3 11 2 2 2 2 2 2 4" xfId="10222"/>
    <cellStyle name="常规 3 11 2 2 2 2 2 3" xfId="10223"/>
    <cellStyle name="常规 3 11 2 2 2 2 2 3 2" xfId="10224"/>
    <cellStyle name="常规 3 11 2 2 2 2 2 3 2 2" xfId="10225"/>
    <cellStyle name="常规 3 11 2 2 2 2 2 3 3" xfId="10226"/>
    <cellStyle name="常规 3 11 2 2 2 2 2 4" xfId="10227"/>
    <cellStyle name="常规 3 11 2 2 2 2 2 4 2" xfId="10228"/>
    <cellStyle name="常规 3 11 2 2 2 2 2 5" xfId="10229"/>
    <cellStyle name="常规 3 11 2 2 2 2 3" xfId="10230"/>
    <cellStyle name="常规 3 11 2 2 2 2 3 2" xfId="10231"/>
    <cellStyle name="常规 3 11 2 2 2 2 3 2 2" xfId="10232"/>
    <cellStyle name="常规 3 11 2 2 2 2 3 2 2 2" xfId="10233"/>
    <cellStyle name="常规 3 11 2 2 2 2 3 2 2 2 2" xfId="10234"/>
    <cellStyle name="常规 3 11 2 2 2 2 3 2 2 3" xfId="10235"/>
    <cellStyle name="常规 3 11 2 2 2 2 3 2 3" xfId="10236"/>
    <cellStyle name="常规 3 11 2 2 2 2 3 2 3 2" xfId="10237"/>
    <cellStyle name="常规 3 11 2 2 2 2 3 2 4" xfId="10238"/>
    <cellStyle name="常规 3 11 2 2 2 2 3 3" xfId="10239"/>
    <cellStyle name="常规 3 11 2 2 2 2 3 3 2" xfId="10240"/>
    <cellStyle name="常规 3 11 2 2 2 2 3 3 2 2" xfId="10241"/>
    <cellStyle name="常规 3 11 2 2 2 2 3 3 3" xfId="10242"/>
    <cellStyle name="常规 3 11 2 2 2 2 3 4" xfId="10243"/>
    <cellStyle name="常规 3 11 2 2 2 2 3 4 2" xfId="10244"/>
    <cellStyle name="常规 3 11 2 2 2 2 3 5" xfId="10245"/>
    <cellStyle name="常规 3 11 2 2 2 2 4" xfId="10246"/>
    <cellStyle name="常规 3 11 2 2 2 2 4 2" xfId="10247"/>
    <cellStyle name="常规 3 11 2 2 2 2 4 2 2" xfId="10248"/>
    <cellStyle name="常规 3 11 2 2 2 2 4 2 2 2" xfId="10249"/>
    <cellStyle name="常规 3 11 2 2 2 2 4 2 3" xfId="10250"/>
    <cellStyle name="常规 3 11 2 2 2 2 4 3" xfId="10251"/>
    <cellStyle name="常规 3 11 2 2 2 2 4 3 2" xfId="10252"/>
    <cellStyle name="常规 3 11 2 2 2 2 4 4" xfId="10253"/>
    <cellStyle name="常规 3 11 2 2 2 2 5" xfId="10254"/>
    <cellStyle name="常规 3 11 2 2 2 2 5 2" xfId="10255"/>
    <cellStyle name="常规 3 11 2 2 2 2 5 2 2" xfId="10256"/>
    <cellStyle name="常规 3 11 2 2 2 2 5 3" xfId="10257"/>
    <cellStyle name="常规 3 11 2 2 2 2 6" xfId="10258"/>
    <cellStyle name="常规 3 11 2 2 2 2 6 2" xfId="10259"/>
    <cellStyle name="常规 3 11 2 2 2 2 7" xfId="10260"/>
    <cellStyle name="常规 3 11 2 2 2 3" xfId="10261"/>
    <cellStyle name="常规 3 11 2 2 2 3 2" xfId="10262"/>
    <cellStyle name="常规 3 11 2 2 2 3 2 2" xfId="10263"/>
    <cellStyle name="常规 3 11 2 2 2 3 2 2 2" xfId="10264"/>
    <cellStyle name="常规 3 11 2 2 2 3 2 2 2 2" xfId="10265"/>
    <cellStyle name="常规 3 11 2 2 2 3 2 2 3" xfId="10266"/>
    <cellStyle name="常规 3 11 2 2 2 3 2 3" xfId="10267"/>
    <cellStyle name="常规 3 11 2 2 2 3 2 3 2" xfId="10268"/>
    <cellStyle name="常规 3 11 2 2 2 3 2 4" xfId="10269"/>
    <cellStyle name="常规 3 11 2 2 2 3 3" xfId="10270"/>
    <cellStyle name="常规 3 11 2 2 2 3 3 2" xfId="10271"/>
    <cellStyle name="常规 3 11 2 2 2 3 3 2 2" xfId="10272"/>
    <cellStyle name="常规 3 11 2 2 2 3 3 3" xfId="10273"/>
    <cellStyle name="常规 3 11 2 2 2 3 4" xfId="10274"/>
    <cellStyle name="常规 3 11 2 2 2 3 4 2" xfId="10275"/>
    <cellStyle name="常规 3 11 2 2 2 3 5" xfId="10276"/>
    <cellStyle name="常规 3 11 2 2 2 4" xfId="10277"/>
    <cellStyle name="常规 3 11 2 2 2 4 2" xfId="10278"/>
    <cellStyle name="常规 3 11 2 2 2 4 2 2" xfId="10279"/>
    <cellStyle name="常规 3 11 2 2 2 4 2 2 2" xfId="10280"/>
    <cellStyle name="常规 3 11 2 2 2 4 2 2 2 2" xfId="10281"/>
    <cellStyle name="常规 3 11 2 2 2 4 2 2 3" xfId="10282"/>
    <cellStyle name="常规 3 11 2 2 2 4 2 3" xfId="10283"/>
    <cellStyle name="常规 3 11 2 2 2 4 2 3 2" xfId="10284"/>
    <cellStyle name="常规 3 11 2 2 2 4 2 4" xfId="10285"/>
    <cellStyle name="常规 3 11 2 2 2 4 3" xfId="10286"/>
    <cellStyle name="常规 3 11 2 2 2 4 3 2" xfId="10287"/>
    <cellStyle name="常规 3 11 2 2 2 4 3 2 2" xfId="10288"/>
    <cellStyle name="常规 3 11 2 2 2 4 3 3" xfId="10289"/>
    <cellStyle name="常规 3 11 2 2 2 4 4" xfId="10290"/>
    <cellStyle name="常规 3 11 2 2 2 4 4 2" xfId="10291"/>
    <cellStyle name="常规 3 11 2 2 2 4 5" xfId="10292"/>
    <cellStyle name="常规 3 11 2 2 2 5" xfId="10293"/>
    <cellStyle name="常规 3 11 2 2 2 5 2" xfId="10294"/>
    <cellStyle name="常规 3 11 2 2 2 5 2 2" xfId="10295"/>
    <cellStyle name="常规 3 11 2 2 2 5 2 2 2" xfId="10296"/>
    <cellStyle name="常规 3 11 2 2 2 5 2 3" xfId="10297"/>
    <cellStyle name="常规 3 11 2 2 2 5 3" xfId="10298"/>
    <cellStyle name="常规 3 11 2 2 2 5 3 2" xfId="10299"/>
    <cellStyle name="常规 3 11 2 2 2 5 4" xfId="10300"/>
    <cellStyle name="常规 3 11 2 2 2 6" xfId="10301"/>
    <cellStyle name="常规 3 11 2 2 2 6 2" xfId="10302"/>
    <cellStyle name="常规 3 11 2 2 2 6 2 2" xfId="10303"/>
    <cellStyle name="常规 3 11 2 2 2 6 3" xfId="10304"/>
    <cellStyle name="常规 3 11 2 2 2 7" xfId="10305"/>
    <cellStyle name="常规 3 11 2 2 2 7 2" xfId="10306"/>
    <cellStyle name="常规 3 11 2 2 2 8" xfId="10307"/>
    <cellStyle name="常规 3 11 2 2 3" xfId="10308"/>
    <cellStyle name="常规 3 11 2 2 3 2" xfId="10309"/>
    <cellStyle name="常规 3 11 2 2 3 2 2" xfId="10310"/>
    <cellStyle name="常规 3 11 2 2 3 2 2 2" xfId="10311"/>
    <cellStyle name="常规 3 11 2 2 3 2 2 2 2" xfId="10312"/>
    <cellStyle name="常规 3 11 2 2 3 2 2 2 2 2" xfId="10313"/>
    <cellStyle name="常规 3 11 2 2 3 2 2 2 3" xfId="10314"/>
    <cellStyle name="常规 3 11 2 2 3 2 2 3" xfId="10315"/>
    <cellStyle name="常规 3 11 2 2 3 2 2 3 2" xfId="10316"/>
    <cellStyle name="常规 3 11 2 2 3 2 2 4" xfId="10317"/>
    <cellStyle name="常规 3 11 2 2 3 2 3" xfId="10318"/>
    <cellStyle name="常规 3 11 2 2 3 2 3 2" xfId="10319"/>
    <cellStyle name="常规 3 11 2 2 3 2 3 2 2" xfId="10320"/>
    <cellStyle name="常规 3 11 2 2 3 2 3 3" xfId="10321"/>
    <cellStyle name="常规 3 11 2 2 3 2 4" xfId="10322"/>
    <cellStyle name="常规 3 11 2 2 3 2 4 2" xfId="10323"/>
    <cellStyle name="常规 3 11 2 2 3 2 5" xfId="10324"/>
    <cellStyle name="常规 3 11 2 2 3 3" xfId="10325"/>
    <cellStyle name="常规 3 11 2 2 3 3 2" xfId="10326"/>
    <cellStyle name="常规 3 11 2 2 3 3 2 2" xfId="10327"/>
    <cellStyle name="常规 3 11 2 2 3 3 2 2 2" xfId="10328"/>
    <cellStyle name="常规 3 11 2 2 3 3 2 2 2 2" xfId="10329"/>
    <cellStyle name="常规 3 11 2 2 3 3 2 2 3" xfId="10330"/>
    <cellStyle name="常规 3 11 2 2 3 3 2 3" xfId="10331"/>
    <cellStyle name="常规 3 11 2 2 3 3 2 3 2" xfId="10332"/>
    <cellStyle name="常规 3 11 2 2 3 3 2 4" xfId="10333"/>
    <cellStyle name="常规 3 11 2 2 3 3 3" xfId="10334"/>
    <cellStyle name="常规 3 11 2 2 3 3 3 2" xfId="10335"/>
    <cellStyle name="常规 3 11 2 2 3 3 3 2 2" xfId="10336"/>
    <cellStyle name="常规 3 11 2 2 3 3 3 3" xfId="10337"/>
    <cellStyle name="常规 3 11 2 2 3 3 4" xfId="10338"/>
    <cellStyle name="常规 3 11 2 2 3 3 4 2" xfId="10339"/>
    <cellStyle name="常规 3 11 2 2 3 3 5" xfId="10340"/>
    <cellStyle name="常规 3 11 2 2 3 4" xfId="10341"/>
    <cellStyle name="常规 3 11 2 2 3 4 2" xfId="10342"/>
    <cellStyle name="常规 3 11 2 2 3 4 2 2" xfId="10343"/>
    <cellStyle name="常规 3 11 2 2 3 4 2 2 2" xfId="10344"/>
    <cellStyle name="常规 3 11 2 2 3 4 2 3" xfId="10345"/>
    <cellStyle name="常规 3 11 2 2 3 4 3" xfId="10346"/>
    <cellStyle name="常规 3 11 2 2 3 4 3 2" xfId="10347"/>
    <cellStyle name="常规 3 11 2 2 3 4 4" xfId="10348"/>
    <cellStyle name="常规 3 11 2 2 3 5" xfId="10349"/>
    <cellStyle name="常规 3 11 2 2 3 5 2" xfId="10350"/>
    <cellStyle name="常规 3 11 2 2 3 5 2 2" xfId="10351"/>
    <cellStyle name="常规 3 11 2 2 3 5 3" xfId="10352"/>
    <cellStyle name="常规 3 11 2 2 3 6" xfId="10353"/>
    <cellStyle name="常规 3 11 2 2 3 6 2" xfId="10354"/>
    <cellStyle name="常规 3 11 2 2 3 7" xfId="10355"/>
    <cellStyle name="常规 3 11 2 2 4" xfId="10356"/>
    <cellStyle name="常规 3 11 2 2 4 2" xfId="10357"/>
    <cellStyle name="常规 3 11 2 2 4 2 2" xfId="10358"/>
    <cellStyle name="常规 3 11 2 2 4 2 2 2" xfId="10359"/>
    <cellStyle name="常规 3 11 2 2 4 2 2 2 2" xfId="10360"/>
    <cellStyle name="常规 3 11 2 2 4 2 2 3" xfId="10361"/>
    <cellStyle name="常规 3 11 2 2 4 2 3" xfId="10362"/>
    <cellStyle name="常规 3 11 2 2 4 2 3 2" xfId="10363"/>
    <cellStyle name="常规 3 11 2 2 4 2 4" xfId="10364"/>
    <cellStyle name="常规 3 11 2 2 4 3" xfId="10365"/>
    <cellStyle name="常规 3 11 2 2 4 3 2" xfId="10366"/>
    <cellStyle name="常规 3 11 2 2 4 3 2 2" xfId="10367"/>
    <cellStyle name="常规 3 11 2 2 4 3 3" xfId="10368"/>
    <cellStyle name="常规 3 11 2 2 4 4" xfId="10369"/>
    <cellStyle name="常规 3 11 2 2 4 4 2" xfId="10370"/>
    <cellStyle name="常规 3 11 2 2 4 5" xfId="10371"/>
    <cellStyle name="常规 3 11 2 2 5" xfId="10372"/>
    <cellStyle name="常规 3 11 2 2 5 2" xfId="10373"/>
    <cellStyle name="常规 3 11 2 2 5 2 2" xfId="10374"/>
    <cellStyle name="常规 3 11 2 2 5 2 2 2" xfId="10375"/>
    <cellStyle name="常规 3 11 2 2 5 2 2 2 2" xfId="10376"/>
    <cellStyle name="常规 3 11 2 2 5 2 2 3" xfId="10377"/>
    <cellStyle name="常规 3 11 2 2 5 2 3" xfId="10378"/>
    <cellStyle name="常规 3 11 2 2 5 2 3 2" xfId="10379"/>
    <cellStyle name="常规 3 11 2 2 5 2 4" xfId="10380"/>
    <cellStyle name="常规 3 11 2 2 5 3" xfId="10381"/>
    <cellStyle name="常规 3 11 2 2 5 3 2" xfId="10382"/>
    <cellStyle name="常规 3 11 2 2 5 3 2 2" xfId="10383"/>
    <cellStyle name="常规 3 11 2 2 5 3 3" xfId="10384"/>
    <cellStyle name="常规 3 11 2 2 5 4" xfId="10385"/>
    <cellStyle name="常规 3 11 2 2 5 4 2" xfId="10386"/>
    <cellStyle name="常规 3 11 2 2 5 5" xfId="10387"/>
    <cellStyle name="常规 3 11 2 2 6" xfId="10388"/>
    <cellStyle name="常规 3 11 2 2 6 2" xfId="10389"/>
    <cellStyle name="常规 3 11 2 2 6 2 2" xfId="10390"/>
    <cellStyle name="常规 3 11 2 2 6 2 2 2" xfId="10391"/>
    <cellStyle name="常规 3 11 2 2 6 2 3" xfId="10392"/>
    <cellStyle name="常规 3 11 2 2 6 3" xfId="10393"/>
    <cellStyle name="常规 3 11 2 2 6 3 2" xfId="10394"/>
    <cellStyle name="常规 3 11 2 2 6 4" xfId="10395"/>
    <cellStyle name="常规 3 11 2 2 7" xfId="10396"/>
    <cellStyle name="常规 3 11 2 2 7 2" xfId="10397"/>
    <cellStyle name="常规 3 11 2 2 7 2 2" xfId="10398"/>
    <cellStyle name="常规 3 11 2 2 7 3" xfId="10399"/>
    <cellStyle name="常规 3 11 2 2 8" xfId="10400"/>
    <cellStyle name="常规 3 11 2 2 8 2" xfId="10401"/>
    <cellStyle name="常规 3 11 2 2 9" xfId="10402"/>
    <cellStyle name="常规 3 11 2 3" xfId="10403"/>
    <cellStyle name="常规 3 11 2 3 2" xfId="10404"/>
    <cellStyle name="常规 3 11 2 3 2 2" xfId="10405"/>
    <cellStyle name="常规 3 11 2 3 2 2 2" xfId="10406"/>
    <cellStyle name="常规 3 11 2 3 2 2 2 2" xfId="10407"/>
    <cellStyle name="常规 3 11 2 3 2 2 2 2 2" xfId="10408"/>
    <cellStyle name="常规 3 11 2 3 2 2 2 2 2 2" xfId="10409"/>
    <cellStyle name="常规 3 11 2 3 2 2 2 2 2 2 2" xfId="10410"/>
    <cellStyle name="常规 3 11 2 3 2 2 2 2 2 3" xfId="10411"/>
    <cellStyle name="常规 3 11 2 3 2 2 2 2 3" xfId="10412"/>
    <cellStyle name="常规 3 11 2 3 2 2 2 2 3 2" xfId="10413"/>
    <cellStyle name="常规 3 11 2 3 2 2 2 2 4" xfId="10414"/>
    <cellStyle name="常规 3 11 2 3 2 2 2 3" xfId="10415"/>
    <cellStyle name="常规 3 11 2 3 2 2 2 3 2" xfId="10416"/>
    <cellStyle name="常规 3 11 2 3 2 2 2 3 2 2" xfId="10417"/>
    <cellStyle name="常规 3 11 2 3 2 2 2 3 3" xfId="10418"/>
    <cellStyle name="常规 3 11 2 3 2 2 2 4" xfId="10419"/>
    <cellStyle name="常规 3 11 2 3 2 2 2 4 2" xfId="10420"/>
    <cellStyle name="常规 3 11 2 3 2 2 2 5" xfId="10421"/>
    <cellStyle name="常规 3 11 2 3 2 2 3" xfId="10422"/>
    <cellStyle name="常规 3 11 2 3 2 2 3 2" xfId="10423"/>
    <cellStyle name="常规 3 11 2 3 2 2 3 2 2" xfId="10424"/>
    <cellStyle name="常规 3 11 2 3 2 2 3 2 2 2" xfId="10425"/>
    <cellStyle name="常规 3 11 2 3 2 2 3 2 2 2 2" xfId="10426"/>
    <cellStyle name="常规 3 11 2 3 2 2 3 2 2 3" xfId="10427"/>
    <cellStyle name="常规 3 11 2 3 2 2 3 2 3" xfId="10428"/>
    <cellStyle name="常规 3 11 2 3 2 2 3 2 3 2" xfId="10429"/>
    <cellStyle name="常规 3 11 2 3 2 2 3 2 4" xfId="10430"/>
    <cellStyle name="常规 3 11 2 3 2 2 3 3" xfId="10431"/>
    <cellStyle name="常规 3 11 2 3 2 2 3 3 2" xfId="10432"/>
    <cellStyle name="常规 3 11 2 3 2 2 3 3 2 2" xfId="10433"/>
    <cellStyle name="常规 3 11 2 3 2 2 3 3 3" xfId="10434"/>
    <cellStyle name="常规 3 11 2 3 2 2 3 4" xfId="10435"/>
    <cellStyle name="常规 3 11 2 3 2 2 3 4 2" xfId="10436"/>
    <cellStyle name="常规 3 11 2 3 2 2 3 5" xfId="10437"/>
    <cellStyle name="常规 3 11 2 3 2 2 4" xfId="10438"/>
    <cellStyle name="常规 3 11 2 3 2 2 4 2" xfId="10439"/>
    <cellStyle name="常规 3 11 2 3 2 2 4 2 2" xfId="10440"/>
    <cellStyle name="常规 3 11 2 3 2 2 4 2 2 2" xfId="10441"/>
    <cellStyle name="常规 3 11 2 3 2 2 4 2 3" xfId="10442"/>
    <cellStyle name="常规 3 11 2 3 2 2 4 3" xfId="10443"/>
    <cellStyle name="常规 3 11 2 3 2 2 4 3 2" xfId="10444"/>
    <cellStyle name="常规 3 11 2 3 2 2 4 4" xfId="10445"/>
    <cellStyle name="常规 3 11 2 3 2 2 5" xfId="10446"/>
    <cellStyle name="常规 3 11 2 3 2 2 5 2" xfId="10447"/>
    <cellStyle name="常规 3 11 2 3 2 2 5 2 2" xfId="10448"/>
    <cellStyle name="常规 3 11 2 3 2 2 5 3" xfId="10449"/>
    <cellStyle name="常规 3 11 2 3 2 2 6" xfId="10450"/>
    <cellStyle name="常规 3 11 2 3 2 2 6 2" xfId="10451"/>
    <cellStyle name="常规 3 11 2 3 2 2 7" xfId="10452"/>
    <cellStyle name="常规 3 11 2 3 2 3" xfId="10453"/>
    <cellStyle name="常规 3 11 2 3 2 3 2" xfId="10454"/>
    <cellStyle name="常规 3 11 2 3 2 3 2 2" xfId="10455"/>
    <cellStyle name="常规 3 11 2 3 2 3 2 2 2" xfId="10456"/>
    <cellStyle name="常规 3 11 2 3 2 3 2 2 2 2" xfId="10457"/>
    <cellStyle name="常规 3 11 2 3 2 3 2 2 3" xfId="10458"/>
    <cellStyle name="常规 3 11 2 3 2 3 2 3" xfId="10459"/>
    <cellStyle name="常规 3 11 2 3 2 3 2 3 2" xfId="10460"/>
    <cellStyle name="常规 3 11 2 3 2 3 2 4" xfId="10461"/>
    <cellStyle name="常规 3 11 2 3 2 3 3" xfId="10462"/>
    <cellStyle name="常规 3 11 2 3 2 3 3 2" xfId="10463"/>
    <cellStyle name="常规 3 11 2 3 2 3 3 2 2" xfId="10464"/>
    <cellStyle name="常规 3 11 2 3 2 3 3 3" xfId="10465"/>
    <cellStyle name="常规 3 11 2 3 2 3 4" xfId="10466"/>
    <cellStyle name="常规 3 11 2 3 2 3 4 2" xfId="10467"/>
    <cellStyle name="常规 3 11 2 3 2 3 5" xfId="10468"/>
    <cellStyle name="常规 3 11 2 3 2 4" xfId="10469"/>
    <cellStyle name="常规 3 11 2 3 2 4 2" xfId="10470"/>
    <cellStyle name="常规 3 11 2 3 2 4 2 2" xfId="10471"/>
    <cellStyle name="常规 3 11 2 3 2 4 2 2 2" xfId="10472"/>
    <cellStyle name="常规 3 11 2 3 2 4 2 2 2 2" xfId="10473"/>
    <cellStyle name="常规 3 11 2 3 2 4 2 2 3" xfId="10474"/>
    <cellStyle name="常规 3 11 2 3 2 4 2 3" xfId="10475"/>
    <cellStyle name="常规 3 11 2 3 2 4 2 3 2" xfId="10476"/>
    <cellStyle name="常规 3 11 2 3 2 4 2 4" xfId="10477"/>
    <cellStyle name="常规 3 11 2 3 2 4 3" xfId="10478"/>
    <cellStyle name="常规 3 11 2 3 2 4 3 2" xfId="10479"/>
    <cellStyle name="常规 3 11 2 3 2 4 3 2 2" xfId="10480"/>
    <cellStyle name="常规 3 11 2 3 2 4 3 3" xfId="10481"/>
    <cellStyle name="常规 3 11 2 3 2 4 4" xfId="10482"/>
    <cellStyle name="常规 3 11 2 3 2 4 4 2" xfId="10483"/>
    <cellStyle name="常规 3 11 2 3 2 4 5" xfId="10484"/>
    <cellStyle name="常规 3 11 2 3 2 5" xfId="10485"/>
    <cellStyle name="常规 3 11 2 3 2 5 2" xfId="10486"/>
    <cellStyle name="常规 3 11 2 3 2 5 2 2" xfId="10487"/>
    <cellStyle name="常规 3 11 2 3 2 5 2 2 2" xfId="10488"/>
    <cellStyle name="常规 3 11 2 3 2 5 2 3" xfId="10489"/>
    <cellStyle name="常规 3 11 2 3 2 5 3" xfId="10490"/>
    <cellStyle name="常规 3 11 2 3 2 5 3 2" xfId="10491"/>
    <cellStyle name="常规 3 11 2 3 2 5 4" xfId="10492"/>
    <cellStyle name="常规 3 11 2 3 2 6" xfId="10493"/>
    <cellStyle name="常规 3 11 2 3 2 6 2" xfId="10494"/>
    <cellStyle name="常规 3 11 2 3 2 6 2 2" xfId="10495"/>
    <cellStyle name="常规 3 11 2 3 2 6 3" xfId="10496"/>
    <cellStyle name="常规 3 11 2 3 2 7" xfId="10497"/>
    <cellStyle name="常规 3 11 2 3 2 7 2" xfId="10498"/>
    <cellStyle name="常规 3 11 2 3 2 8" xfId="10499"/>
    <cellStyle name="常规 3 11 2 3 3" xfId="10500"/>
    <cellStyle name="常规 3 11 2 3 3 2" xfId="10501"/>
    <cellStyle name="常规 3 11 2 3 3 2 2" xfId="10502"/>
    <cellStyle name="常规 3 11 2 3 3 2 2 2" xfId="10503"/>
    <cellStyle name="常规 3 11 2 3 3 2 2 2 2" xfId="10504"/>
    <cellStyle name="常规 3 11 2 3 3 2 2 2 2 2" xfId="10505"/>
    <cellStyle name="常规 3 11 2 3 3 2 2 2 3" xfId="10506"/>
    <cellStyle name="常规 3 11 2 3 3 2 2 3" xfId="10507"/>
    <cellStyle name="常规 3 11 2 3 3 2 2 3 2" xfId="10508"/>
    <cellStyle name="常规 3 11 2 3 3 2 2 4" xfId="10509"/>
    <cellStyle name="常规 3 11 2 3 3 2 3" xfId="10510"/>
    <cellStyle name="常规 3 11 2 3 3 2 3 2" xfId="10511"/>
    <cellStyle name="常规 3 11 2 3 3 2 3 2 2" xfId="10512"/>
    <cellStyle name="常规 3 11 2 3 3 2 3 3" xfId="10513"/>
    <cellStyle name="常规 3 11 2 3 3 2 4" xfId="10514"/>
    <cellStyle name="常规 3 11 2 3 3 2 4 2" xfId="10515"/>
    <cellStyle name="常规 3 11 2 3 3 2 5" xfId="10516"/>
    <cellStyle name="常规 3 11 2 3 3 3" xfId="10517"/>
    <cellStyle name="常规 3 11 2 3 3 3 2" xfId="10518"/>
    <cellStyle name="常规 3 11 2 3 3 3 2 2" xfId="10519"/>
    <cellStyle name="常规 3 11 2 3 3 3 2 2 2" xfId="10520"/>
    <cellStyle name="常规 3 11 2 3 3 3 2 2 2 2" xfId="10521"/>
    <cellStyle name="常规 3 11 2 3 3 3 2 2 3" xfId="10522"/>
    <cellStyle name="常规 3 11 2 3 3 3 2 3" xfId="10523"/>
    <cellStyle name="常规 3 11 2 3 3 3 2 3 2" xfId="10524"/>
    <cellStyle name="常规 3 11 2 3 3 3 2 4" xfId="10525"/>
    <cellStyle name="常规 3 11 2 3 3 3 3" xfId="10526"/>
    <cellStyle name="常规 3 11 2 3 3 3 3 2" xfId="10527"/>
    <cellStyle name="常规 3 11 2 3 3 3 3 2 2" xfId="10528"/>
    <cellStyle name="常规 3 11 2 3 3 3 3 3" xfId="10529"/>
    <cellStyle name="常规 3 11 2 3 3 3 4" xfId="10530"/>
    <cellStyle name="常规 3 11 2 3 3 3 4 2" xfId="10531"/>
    <cellStyle name="常规 3 11 2 3 3 3 5" xfId="10532"/>
    <cellStyle name="常规 3 11 2 3 3 4" xfId="10533"/>
    <cellStyle name="常规 3 11 2 3 3 4 2" xfId="10534"/>
    <cellStyle name="常规 3 11 2 3 3 4 2 2" xfId="10535"/>
    <cellStyle name="常规 3 11 2 3 3 4 2 2 2" xfId="10536"/>
    <cellStyle name="常规 3 11 2 3 3 4 2 3" xfId="10537"/>
    <cellStyle name="常规 3 11 2 3 3 4 3" xfId="10538"/>
    <cellStyle name="常规 3 11 2 3 3 4 3 2" xfId="10539"/>
    <cellStyle name="常规 3 11 2 3 3 4 4" xfId="10540"/>
    <cellStyle name="常规 3 11 2 3 3 5" xfId="10541"/>
    <cellStyle name="常规 3 11 2 3 3 5 2" xfId="10542"/>
    <cellStyle name="常规 3 11 2 3 3 5 2 2" xfId="10543"/>
    <cellStyle name="常规 3 11 2 3 3 5 3" xfId="10544"/>
    <cellStyle name="常规 3 11 2 3 3 6" xfId="10545"/>
    <cellStyle name="常规 3 11 2 3 3 6 2" xfId="10546"/>
    <cellStyle name="常规 3 11 2 3 3 7" xfId="10547"/>
    <cellStyle name="常规 3 11 2 3 4" xfId="10548"/>
    <cellStyle name="常规 3 11 2 3 4 2" xfId="10549"/>
    <cellStyle name="常规 3 11 2 3 4 2 2" xfId="10550"/>
    <cellStyle name="常规 3 11 2 3 4 2 2 2" xfId="10551"/>
    <cellStyle name="常规 3 11 2 3 4 2 2 2 2" xfId="10552"/>
    <cellStyle name="常规 3 11 2 3 4 2 2 3" xfId="10553"/>
    <cellStyle name="常规 3 11 2 3 4 2 3" xfId="10554"/>
    <cellStyle name="常规 3 11 2 3 4 2 3 2" xfId="10555"/>
    <cellStyle name="常规 3 11 2 3 4 2 4" xfId="10556"/>
    <cellStyle name="常规 3 11 2 3 4 3" xfId="10557"/>
    <cellStyle name="常规 3 11 2 3 4 3 2" xfId="10558"/>
    <cellStyle name="常规 3 11 2 3 4 3 2 2" xfId="10559"/>
    <cellStyle name="常规 3 11 2 3 4 3 3" xfId="10560"/>
    <cellStyle name="常规 3 11 2 3 4 4" xfId="10561"/>
    <cellStyle name="常规 3 11 2 3 4 4 2" xfId="10562"/>
    <cellStyle name="常规 3 11 2 3 4 5" xfId="10563"/>
    <cellStyle name="常规 3 11 2 3 5" xfId="10564"/>
    <cellStyle name="常规 3 11 2 3 5 2" xfId="10565"/>
    <cellStyle name="常规 3 11 2 3 5 2 2" xfId="10566"/>
    <cellStyle name="常规 3 11 2 3 5 2 2 2" xfId="10567"/>
    <cellStyle name="常规 3 11 2 3 5 2 2 2 2" xfId="10568"/>
    <cellStyle name="常规 3 11 2 3 5 2 2 3" xfId="10569"/>
    <cellStyle name="常规 3 11 2 3 5 2 3" xfId="10570"/>
    <cellStyle name="常规 3 11 2 3 5 2 3 2" xfId="10571"/>
    <cellStyle name="常规 3 11 2 3 5 2 4" xfId="10572"/>
    <cellStyle name="常规 3 11 2 3 5 3" xfId="10573"/>
    <cellStyle name="常规 3 11 2 3 5 3 2" xfId="10574"/>
    <cellStyle name="常规 3 11 2 3 5 3 2 2" xfId="10575"/>
    <cellStyle name="常规 3 11 2 3 5 3 3" xfId="10576"/>
    <cellStyle name="常规 3 11 2 3 5 4" xfId="10577"/>
    <cellStyle name="常规 3 11 2 3 5 4 2" xfId="10578"/>
    <cellStyle name="常规 3 11 2 3 5 5" xfId="10579"/>
    <cellStyle name="常规 3 11 2 3 6" xfId="10580"/>
    <cellStyle name="常规 3 11 2 3 6 2" xfId="10581"/>
    <cellStyle name="常规 3 11 2 3 6 2 2" xfId="10582"/>
    <cellStyle name="常规 3 11 2 3 6 2 2 2" xfId="10583"/>
    <cellStyle name="常规 3 11 2 3 6 2 3" xfId="10584"/>
    <cellStyle name="常规 3 11 2 3 6 3" xfId="10585"/>
    <cellStyle name="常规 3 11 2 3 6 3 2" xfId="10586"/>
    <cellStyle name="常规 3 11 2 3 6 4" xfId="10587"/>
    <cellStyle name="常规 3 11 2 3 7" xfId="10588"/>
    <cellStyle name="常规 3 11 2 3 7 2" xfId="10589"/>
    <cellStyle name="常规 3 11 2 3 7 2 2" xfId="10590"/>
    <cellStyle name="常规 3 11 2 3 7 3" xfId="10591"/>
    <cellStyle name="常规 3 11 2 3 8" xfId="10592"/>
    <cellStyle name="常规 3 11 2 3 8 2" xfId="10593"/>
    <cellStyle name="常规 3 11 2 3 9" xfId="10594"/>
    <cellStyle name="常规 3 11 2 4" xfId="10595"/>
    <cellStyle name="常规 3 11 2 4 2" xfId="10596"/>
    <cellStyle name="常规 3 11 2 4 2 2" xfId="10597"/>
    <cellStyle name="常规 3 11 2 4 2 2 2" xfId="10598"/>
    <cellStyle name="常规 3 11 2 4 2 2 2 2" xfId="10599"/>
    <cellStyle name="常规 3 11 2 4 2 2 2 2 2" xfId="10600"/>
    <cellStyle name="常规 3 11 2 4 2 2 2 2 2 2" xfId="10601"/>
    <cellStyle name="常规 3 11 2 4 2 2 2 2 3" xfId="10602"/>
    <cellStyle name="常规 3 11 2 4 2 2 2 3" xfId="10603"/>
    <cellStyle name="常规 3 11 2 4 2 2 2 3 2" xfId="10604"/>
    <cellStyle name="常规 3 11 2 4 2 2 2 4" xfId="10605"/>
    <cellStyle name="常规 3 11 2 4 2 2 3" xfId="10606"/>
    <cellStyle name="常规 3 11 2 4 2 2 3 2" xfId="10607"/>
    <cellStyle name="常规 3 11 2 4 2 2 3 2 2" xfId="10608"/>
    <cellStyle name="常规 3 11 2 4 2 2 3 3" xfId="10609"/>
    <cellStyle name="常规 3 11 2 4 2 2 4" xfId="10610"/>
    <cellStyle name="常规 3 11 2 4 2 2 4 2" xfId="10611"/>
    <cellStyle name="常规 3 11 2 4 2 2 5" xfId="10612"/>
    <cellStyle name="常规 3 11 2 4 2 3" xfId="10613"/>
    <cellStyle name="常规 3 11 2 4 2 3 2" xfId="10614"/>
    <cellStyle name="常规 3 11 2 4 2 3 2 2" xfId="10615"/>
    <cellStyle name="常规 3 11 2 4 2 3 2 2 2" xfId="10616"/>
    <cellStyle name="常规 3 11 2 4 2 3 2 2 2 2" xfId="10617"/>
    <cellStyle name="常规 3 11 2 4 2 3 2 2 3" xfId="10618"/>
    <cellStyle name="常规 3 11 2 4 2 3 2 3" xfId="10619"/>
    <cellStyle name="常规 3 11 2 4 2 3 2 3 2" xfId="10620"/>
    <cellStyle name="常规 3 11 2 4 2 3 2 4" xfId="10621"/>
    <cellStyle name="常规 3 11 2 4 2 3 3" xfId="10622"/>
    <cellStyle name="常规 3 11 2 4 2 3 3 2" xfId="10623"/>
    <cellStyle name="常规 3 11 2 4 2 3 3 2 2" xfId="10624"/>
    <cellStyle name="常规 3 11 2 4 2 3 3 3" xfId="10625"/>
    <cellStyle name="常规 3 11 2 4 2 3 4" xfId="10626"/>
    <cellStyle name="常规 3 11 2 4 2 3 4 2" xfId="10627"/>
    <cellStyle name="常规 3 11 2 4 2 3 5" xfId="10628"/>
    <cellStyle name="常规 3 11 2 4 2 4" xfId="10629"/>
    <cellStyle name="常规 3 11 2 4 2 4 2" xfId="10630"/>
    <cellStyle name="常规 3 11 2 4 2 4 2 2" xfId="10631"/>
    <cellStyle name="常规 3 11 2 4 2 4 2 2 2" xfId="10632"/>
    <cellStyle name="常规 3 11 2 4 2 4 2 3" xfId="10633"/>
    <cellStyle name="常规 3 11 2 4 2 4 3" xfId="10634"/>
    <cellStyle name="常规 3 11 2 4 2 4 3 2" xfId="10635"/>
    <cellStyle name="常规 3 11 2 4 2 4 4" xfId="10636"/>
    <cellStyle name="常规 3 11 2 4 2 5" xfId="10637"/>
    <cellStyle name="常规 3 11 2 4 2 5 2" xfId="10638"/>
    <cellStyle name="常规 3 11 2 4 2 5 2 2" xfId="10639"/>
    <cellStyle name="常规 3 11 2 4 2 5 3" xfId="10640"/>
    <cellStyle name="常规 3 11 2 4 2 6" xfId="10641"/>
    <cellStyle name="常规 3 11 2 4 2 6 2" xfId="10642"/>
    <cellStyle name="常规 3 11 2 4 2 7" xfId="10643"/>
    <cellStyle name="常规 3 11 2 4 3" xfId="10644"/>
    <cellStyle name="常规 3 11 2 4 3 2" xfId="10645"/>
    <cellStyle name="常规 3 11 2 4 3 2 2" xfId="10646"/>
    <cellStyle name="常规 3 11 2 4 3 2 2 2" xfId="10647"/>
    <cellStyle name="常规 3 11 2 4 3 2 2 2 2" xfId="10648"/>
    <cellStyle name="常规 3 11 2 4 3 2 2 3" xfId="10649"/>
    <cellStyle name="常规 3 11 2 4 3 2 3" xfId="10650"/>
    <cellStyle name="常规 3 11 2 4 3 2 3 2" xfId="10651"/>
    <cellStyle name="常规 3 11 2 4 3 2 4" xfId="10652"/>
    <cellStyle name="常规 3 11 2 4 3 3" xfId="10653"/>
    <cellStyle name="常规 3 11 2 4 3 3 2" xfId="10654"/>
    <cellStyle name="常规 3 11 2 4 3 3 2 2" xfId="10655"/>
    <cellStyle name="常规 3 11 2 4 3 3 3" xfId="10656"/>
    <cellStyle name="常规 3 11 2 4 3 4" xfId="10657"/>
    <cellStyle name="常规 3 11 2 4 3 4 2" xfId="10658"/>
    <cellStyle name="常规 3 11 2 4 3 5" xfId="10659"/>
    <cellStyle name="常规 3 11 2 4 4" xfId="10660"/>
    <cellStyle name="常规 3 11 2 4 4 2" xfId="10661"/>
    <cellStyle name="常规 3 11 2 4 4 2 2" xfId="10662"/>
    <cellStyle name="常规 3 11 2 4 4 2 2 2" xfId="10663"/>
    <cellStyle name="常规 3 11 2 4 4 2 2 2 2" xfId="10664"/>
    <cellStyle name="常规 3 11 2 4 4 2 2 3" xfId="10665"/>
    <cellStyle name="常规 3 11 2 4 4 2 3" xfId="10666"/>
    <cellStyle name="常规 3 11 2 4 4 2 3 2" xfId="10667"/>
    <cellStyle name="常规 3 11 2 4 4 2 4" xfId="10668"/>
    <cellStyle name="常规 3 11 2 4 4 3" xfId="10669"/>
    <cellStyle name="常规 3 11 2 4 4 3 2" xfId="10670"/>
    <cellStyle name="常规 3 11 2 4 4 3 2 2" xfId="10671"/>
    <cellStyle name="常规 3 11 2 4 4 3 3" xfId="10672"/>
    <cellStyle name="常规 3 11 2 4 4 4" xfId="10673"/>
    <cellStyle name="常规 3 11 2 4 4 4 2" xfId="10674"/>
    <cellStyle name="常规 3 11 2 4 4 5" xfId="10675"/>
    <cellStyle name="常规 3 11 2 4 5" xfId="10676"/>
    <cellStyle name="常规 3 11 2 4 5 2" xfId="10677"/>
    <cellStyle name="常规 3 11 2 4 5 2 2" xfId="10678"/>
    <cellStyle name="常规 3 11 2 4 5 2 2 2" xfId="10679"/>
    <cellStyle name="常规 3 11 2 4 5 2 3" xfId="10680"/>
    <cellStyle name="常规 3 11 2 4 5 3" xfId="10681"/>
    <cellStyle name="常规 3 11 2 4 5 3 2" xfId="10682"/>
    <cellStyle name="常规 3 11 2 4 5 4" xfId="10683"/>
    <cellStyle name="常规 3 11 2 4 6" xfId="10684"/>
    <cellStyle name="常规 3 11 2 4 6 2" xfId="10685"/>
    <cellStyle name="常规 3 11 2 4 6 2 2" xfId="10686"/>
    <cellStyle name="常规 3 11 2 4 6 3" xfId="10687"/>
    <cellStyle name="常规 3 11 2 4 7" xfId="10688"/>
    <cellStyle name="常规 3 11 2 4 7 2" xfId="10689"/>
    <cellStyle name="常规 3 11 2 4 8" xfId="10690"/>
    <cellStyle name="常规 3 11 2 5" xfId="10691"/>
    <cellStyle name="常规 3 11 2 5 2" xfId="10692"/>
    <cellStyle name="常规 3 11 2 5 2 2" xfId="10693"/>
    <cellStyle name="常规 3 11 2 5 2 2 2" xfId="10694"/>
    <cellStyle name="常规 3 11 2 5 2 2 2 2" xfId="10695"/>
    <cellStyle name="常规 3 11 2 5 2 2 2 2 2" xfId="10696"/>
    <cellStyle name="常规 3 11 2 5 2 2 2 3" xfId="10697"/>
    <cellStyle name="常规 3 11 2 5 2 2 3" xfId="10698"/>
    <cellStyle name="常规 3 11 2 5 2 2 3 2" xfId="10699"/>
    <cellStyle name="常规 3 11 2 5 2 2 4" xfId="10700"/>
    <cellStyle name="常规 3 11 2 5 2 3" xfId="10701"/>
    <cellStyle name="常规 3 11 2 5 2 3 2" xfId="10702"/>
    <cellStyle name="常规 3 11 2 5 2 3 2 2" xfId="10703"/>
    <cellStyle name="常规 3 11 2 5 2 3 3" xfId="10704"/>
    <cellStyle name="常规 3 11 2 5 2 4" xfId="10705"/>
    <cellStyle name="常规 3 11 2 5 2 4 2" xfId="10706"/>
    <cellStyle name="常规 3 11 2 5 2 5" xfId="10707"/>
    <cellStyle name="常规 3 11 2 5 3" xfId="10708"/>
    <cellStyle name="常规 3 11 2 5 3 2" xfId="10709"/>
    <cellStyle name="常规 3 11 2 5 3 2 2" xfId="10710"/>
    <cellStyle name="常规 3 11 2 5 3 2 2 2" xfId="10711"/>
    <cellStyle name="常规 3 11 2 5 3 2 2 2 2" xfId="10712"/>
    <cellStyle name="常规 3 11 2 5 3 2 2 3" xfId="10713"/>
    <cellStyle name="常规 3 11 2 5 3 2 3" xfId="10714"/>
    <cellStyle name="常规 3 11 2 5 3 2 3 2" xfId="10715"/>
    <cellStyle name="常规 3 11 2 5 3 2 4" xfId="10716"/>
    <cellStyle name="常规 3 11 2 5 3 3" xfId="10717"/>
    <cellStyle name="常规 3 11 2 5 3 3 2" xfId="10718"/>
    <cellStyle name="常规 3 11 2 5 3 3 2 2" xfId="10719"/>
    <cellStyle name="常规 3 11 2 5 3 3 3" xfId="10720"/>
    <cellStyle name="常规 3 11 2 5 3 4" xfId="10721"/>
    <cellStyle name="常规 3 11 2 5 3 4 2" xfId="10722"/>
    <cellStyle name="常规 3 11 2 5 3 5" xfId="10723"/>
    <cellStyle name="常规 3 11 2 5 4" xfId="10724"/>
    <cellStyle name="常规 3 11 2 5 4 2" xfId="10725"/>
    <cellStyle name="常规 3 11 2 5 4 2 2" xfId="10726"/>
    <cellStyle name="常规 3 11 2 5 4 2 2 2" xfId="10727"/>
    <cellStyle name="常规 3 11 2 5 4 2 3" xfId="10728"/>
    <cellStyle name="常规 3 11 2 5 4 3" xfId="10729"/>
    <cellStyle name="常规 3 11 2 5 4 3 2" xfId="10730"/>
    <cellStyle name="常规 3 11 2 5 4 4" xfId="10731"/>
    <cellStyle name="常规 3 11 2 5 5" xfId="10732"/>
    <cellStyle name="常规 3 11 2 5 5 2" xfId="10733"/>
    <cellStyle name="常规 3 11 2 5 5 2 2" xfId="10734"/>
    <cellStyle name="常规 3 11 2 5 5 3" xfId="10735"/>
    <cellStyle name="常规 3 11 2 5 6" xfId="10736"/>
    <cellStyle name="常规 3 11 2 5 6 2" xfId="10737"/>
    <cellStyle name="常规 3 11 2 5 7" xfId="10738"/>
    <cellStyle name="常规 3 11 2 6" xfId="10739"/>
    <cellStyle name="常规 3 11 2 6 2" xfId="10740"/>
    <cellStyle name="常规 3 11 2 6 2 2" xfId="10741"/>
    <cellStyle name="常规 3 11 2 6 2 2 2" xfId="10742"/>
    <cellStyle name="常规 3 11 2 6 2 2 2 2" xfId="10743"/>
    <cellStyle name="常规 3 11 2 6 2 2 3" xfId="10744"/>
    <cellStyle name="常规 3 11 2 6 2 3" xfId="10745"/>
    <cellStyle name="常规 3 11 2 6 2 3 2" xfId="10746"/>
    <cellStyle name="常规 3 11 2 6 2 4" xfId="10747"/>
    <cellStyle name="常规 3 11 2 6 3" xfId="10748"/>
    <cellStyle name="常规 3 11 2 6 3 2" xfId="10749"/>
    <cellStyle name="常规 3 11 2 6 3 2 2" xfId="10750"/>
    <cellStyle name="常规 3 11 2 6 3 3" xfId="10751"/>
    <cellStyle name="常规 3 11 2 6 4" xfId="10752"/>
    <cellStyle name="常规 3 11 2 6 4 2" xfId="10753"/>
    <cellStyle name="常规 3 11 2 6 5" xfId="10754"/>
    <cellStyle name="常规 3 11 2 7" xfId="10755"/>
    <cellStyle name="常规 3 11 2 7 2" xfId="10756"/>
    <cellStyle name="常规 3 11 2 7 2 2" xfId="10757"/>
    <cellStyle name="常规 3 11 2 7 2 2 2" xfId="10758"/>
    <cellStyle name="常规 3 11 2 7 2 2 2 2" xfId="10759"/>
    <cellStyle name="常规 3 11 2 7 2 2 3" xfId="10760"/>
    <cellStyle name="常规 3 11 2 7 2 3" xfId="10761"/>
    <cellStyle name="常规 3 11 2 7 2 3 2" xfId="10762"/>
    <cellStyle name="常规 3 11 2 7 2 4" xfId="10763"/>
    <cellStyle name="常规 3 11 2 7 3" xfId="10764"/>
    <cellStyle name="常规 3 11 2 7 3 2" xfId="10765"/>
    <cellStyle name="常规 3 11 2 7 3 2 2" xfId="10766"/>
    <cellStyle name="常规 3 11 2 7 3 3" xfId="10767"/>
    <cellStyle name="常规 3 11 2 7 4" xfId="10768"/>
    <cellStyle name="常规 3 11 2 7 4 2" xfId="10769"/>
    <cellStyle name="常规 3 11 2 7 5" xfId="10770"/>
    <cellStyle name="常规 3 11 2 8" xfId="10771"/>
    <cellStyle name="常规 3 11 2 8 2" xfId="10772"/>
    <cellStyle name="常规 3 11 2 8 2 2" xfId="10773"/>
    <cellStyle name="常规 3 11 2 8 2 2 2" xfId="10774"/>
    <cellStyle name="常规 3 11 2 8 2 3" xfId="10775"/>
    <cellStyle name="常规 3 11 2 8 3" xfId="10776"/>
    <cellStyle name="常规 3 11 2 8 3 2" xfId="10777"/>
    <cellStyle name="常规 3 11 2 8 4" xfId="10778"/>
    <cellStyle name="常规 3 11 2 9" xfId="10779"/>
    <cellStyle name="常规 3 11 2 9 2" xfId="10780"/>
    <cellStyle name="常规 3 11 2 9 2 2" xfId="10781"/>
    <cellStyle name="常规 3 11 2 9 3" xfId="10782"/>
    <cellStyle name="常规 3 11 3" xfId="10783"/>
    <cellStyle name="常规 3 11 3 2" xfId="10784"/>
    <cellStyle name="常规 3 11 3 2 2" xfId="10785"/>
    <cellStyle name="常规 3 11 3 2 2 2" xfId="10786"/>
    <cellStyle name="常规 3 11 3 2 2 2 2" xfId="10787"/>
    <cellStyle name="常规 3 11 3 2 2 2 2 2" xfId="10788"/>
    <cellStyle name="常规 3 11 3 2 2 2 2 2 2" xfId="10789"/>
    <cellStyle name="常规 3 11 3 2 2 2 2 2 2 2" xfId="10790"/>
    <cellStyle name="常规 3 11 3 2 2 2 2 2 3" xfId="10791"/>
    <cellStyle name="常规 3 11 3 2 2 2 2 3" xfId="10792"/>
    <cellStyle name="常规 3 11 3 2 2 2 2 3 2" xfId="10793"/>
    <cellStyle name="常规 3 11 3 2 2 2 2 4" xfId="10794"/>
    <cellStyle name="常规 3 11 3 2 2 2 3" xfId="10795"/>
    <cellStyle name="常规 3 11 3 2 2 2 3 2" xfId="10796"/>
    <cellStyle name="常规 3 11 3 2 2 2 3 2 2" xfId="10797"/>
    <cellStyle name="常规 3 11 3 2 2 2 3 3" xfId="10798"/>
    <cellStyle name="常规 3 11 3 2 2 2 4" xfId="10799"/>
    <cellStyle name="常规 3 11 3 2 2 2 4 2" xfId="10800"/>
    <cellStyle name="常规 3 11 3 2 2 2 5" xfId="10801"/>
    <cellStyle name="常规 3 11 3 2 2 3" xfId="10802"/>
    <cellStyle name="常规 3 11 3 2 2 3 2" xfId="10803"/>
    <cellStyle name="常规 3 11 3 2 2 3 2 2" xfId="10804"/>
    <cellStyle name="常规 3 11 3 2 2 3 2 2 2" xfId="10805"/>
    <cellStyle name="常规 3 11 3 2 2 3 2 2 2 2" xfId="10806"/>
    <cellStyle name="常规 3 11 3 2 2 3 2 2 3" xfId="10807"/>
    <cellStyle name="常规 3 11 3 2 2 3 2 3" xfId="10808"/>
    <cellStyle name="常规 3 11 3 2 2 3 2 3 2" xfId="10809"/>
    <cellStyle name="常规 3 11 3 2 2 3 2 4" xfId="10810"/>
    <cellStyle name="常规 3 11 3 2 2 3 3" xfId="10811"/>
    <cellStyle name="常规 3 11 3 2 2 3 3 2" xfId="10812"/>
    <cellStyle name="常规 3 11 3 2 2 3 3 2 2" xfId="10813"/>
    <cellStyle name="常规 3 11 3 2 2 3 3 3" xfId="10814"/>
    <cellStyle name="常规 3 11 3 2 2 3 4" xfId="10815"/>
    <cellStyle name="常规 3 11 3 2 2 3 4 2" xfId="10816"/>
    <cellStyle name="常规 3 11 3 2 2 3 5" xfId="10817"/>
    <cellStyle name="常规 3 11 3 2 2 4" xfId="10818"/>
    <cellStyle name="常规 3 11 3 2 2 4 2" xfId="10819"/>
    <cellStyle name="常规 3 11 3 2 2 4 2 2" xfId="10820"/>
    <cellStyle name="常规 3 11 3 2 2 4 2 2 2" xfId="10821"/>
    <cellStyle name="常规 3 11 3 2 2 4 2 3" xfId="10822"/>
    <cellStyle name="常规 3 11 3 2 2 4 3" xfId="10823"/>
    <cellStyle name="常规 3 11 3 2 2 4 3 2" xfId="10824"/>
    <cellStyle name="常规 3 11 3 2 2 4 4" xfId="10825"/>
    <cellStyle name="常规 3 11 3 2 2 5" xfId="10826"/>
    <cellStyle name="常规 3 11 3 2 2 5 2" xfId="10827"/>
    <cellStyle name="常规 3 11 3 2 2 5 2 2" xfId="10828"/>
    <cellStyle name="常规 3 11 3 2 2 5 3" xfId="10829"/>
    <cellStyle name="常规 3 11 3 2 2 6" xfId="10830"/>
    <cellStyle name="常规 3 11 3 2 2 6 2" xfId="10831"/>
    <cellStyle name="常规 3 11 3 2 2 7" xfId="10832"/>
    <cellStyle name="常规 3 11 3 2 3" xfId="10833"/>
    <cellStyle name="常规 3 11 3 2 3 2" xfId="10834"/>
    <cellStyle name="常规 3 11 3 2 3 2 2" xfId="10835"/>
    <cellStyle name="常规 3 11 3 2 3 2 2 2" xfId="10836"/>
    <cellStyle name="常规 3 11 3 2 3 2 2 2 2" xfId="10837"/>
    <cellStyle name="常规 3 11 3 2 3 2 2 3" xfId="10838"/>
    <cellStyle name="常规 3 11 3 2 3 2 3" xfId="10839"/>
    <cellStyle name="常规 3 11 3 2 3 2 3 2" xfId="10840"/>
    <cellStyle name="常规 3 11 3 2 3 2 4" xfId="10841"/>
    <cellStyle name="常规 3 11 3 2 3 3" xfId="10842"/>
    <cellStyle name="常规 3 11 3 2 3 3 2" xfId="10843"/>
    <cellStyle name="常规 3 11 3 2 3 3 2 2" xfId="10844"/>
    <cellStyle name="常规 3 11 3 2 3 3 3" xfId="10845"/>
    <cellStyle name="常规 3 11 3 2 3 4" xfId="10846"/>
    <cellStyle name="常规 3 11 3 2 3 4 2" xfId="10847"/>
    <cellStyle name="常规 3 11 3 2 3 5" xfId="10848"/>
    <cellStyle name="常规 3 11 3 2 4" xfId="10849"/>
    <cellStyle name="常规 3 11 3 2 4 2" xfId="10850"/>
    <cellStyle name="常规 3 11 3 2 4 2 2" xfId="10851"/>
    <cellStyle name="常规 3 11 3 2 4 2 2 2" xfId="10852"/>
    <cellStyle name="常规 3 11 3 2 4 2 2 2 2" xfId="10853"/>
    <cellStyle name="常规 3 11 3 2 4 2 2 3" xfId="10854"/>
    <cellStyle name="常规 3 11 3 2 4 2 3" xfId="10855"/>
    <cellStyle name="常规 3 11 3 2 4 2 3 2" xfId="10856"/>
    <cellStyle name="常规 3 11 3 2 4 2 4" xfId="10857"/>
    <cellStyle name="常规 3 11 3 2 4 3" xfId="10858"/>
    <cellStyle name="常规 3 11 3 2 4 3 2" xfId="10859"/>
    <cellStyle name="常规 3 11 3 2 4 3 2 2" xfId="10860"/>
    <cellStyle name="常规 3 11 3 2 4 3 3" xfId="10861"/>
    <cellStyle name="常规 3 11 3 2 4 4" xfId="10862"/>
    <cellStyle name="常规 3 11 3 2 4 4 2" xfId="10863"/>
    <cellStyle name="常规 3 11 3 2 4 5" xfId="10864"/>
    <cellStyle name="常规 3 11 3 2 5" xfId="10865"/>
    <cellStyle name="常规 3 11 3 2 5 2" xfId="10866"/>
    <cellStyle name="常规 3 11 3 2 5 2 2" xfId="10867"/>
    <cellStyle name="常规 3 11 3 2 5 2 2 2" xfId="10868"/>
    <cellStyle name="常规 3 11 3 2 5 2 3" xfId="10869"/>
    <cellStyle name="常规 3 11 3 2 5 3" xfId="10870"/>
    <cellStyle name="常规 3 11 3 2 5 3 2" xfId="10871"/>
    <cellStyle name="常规 3 11 3 2 5 4" xfId="10872"/>
    <cellStyle name="常规 3 11 3 2 6" xfId="10873"/>
    <cellStyle name="常规 3 11 3 2 6 2" xfId="10874"/>
    <cellStyle name="常规 3 11 3 2 6 2 2" xfId="10875"/>
    <cellStyle name="常规 3 11 3 2 6 3" xfId="10876"/>
    <cellStyle name="常规 3 11 3 2 7" xfId="10877"/>
    <cellStyle name="常规 3 11 3 2 7 2" xfId="10878"/>
    <cellStyle name="常规 3 11 3 2 8" xfId="10879"/>
    <cellStyle name="常规 3 11 3 3" xfId="10880"/>
    <cellStyle name="常规 3 11 3 3 2" xfId="10881"/>
    <cellStyle name="常规 3 11 3 3 2 2" xfId="10882"/>
    <cellStyle name="常规 3 11 3 3 2 2 2" xfId="10883"/>
    <cellStyle name="常规 3 11 3 3 2 2 2 2" xfId="10884"/>
    <cellStyle name="常规 3 11 3 3 2 2 2 2 2" xfId="10885"/>
    <cellStyle name="常规 3 11 3 3 2 2 2 3" xfId="10886"/>
    <cellStyle name="常规 3 11 3 3 2 2 3" xfId="10887"/>
    <cellStyle name="常规 3 11 3 3 2 2 3 2" xfId="10888"/>
    <cellStyle name="常规 3 11 3 3 2 2 4" xfId="10889"/>
    <cellStyle name="常规 3 11 3 3 2 3" xfId="10890"/>
    <cellStyle name="常规 3 11 3 3 2 3 2" xfId="10891"/>
    <cellStyle name="常规 3 11 3 3 2 3 2 2" xfId="10892"/>
    <cellStyle name="常规 3 11 3 3 2 3 3" xfId="10893"/>
    <cellStyle name="常规 3 11 3 3 2 4" xfId="10894"/>
    <cellStyle name="常规 3 11 3 3 2 4 2" xfId="10895"/>
    <cellStyle name="常规 3 11 3 3 2 5" xfId="10896"/>
    <cellStyle name="常规 3 11 3 3 3" xfId="10897"/>
    <cellStyle name="常规 3 11 3 3 3 2" xfId="10898"/>
    <cellStyle name="常规 3 11 3 3 3 2 2" xfId="10899"/>
    <cellStyle name="常规 3 11 3 3 3 2 2 2" xfId="10900"/>
    <cellStyle name="常规 3 11 3 3 3 2 2 2 2" xfId="10901"/>
    <cellStyle name="常规 3 11 3 3 3 2 2 3" xfId="10902"/>
    <cellStyle name="常规 3 11 3 3 3 2 3" xfId="10903"/>
    <cellStyle name="常规 3 11 3 3 3 2 3 2" xfId="10904"/>
    <cellStyle name="常规 3 11 3 3 3 2 4" xfId="10905"/>
    <cellStyle name="常规 3 11 3 3 3 3" xfId="10906"/>
    <cellStyle name="常规 3 11 3 3 3 3 2" xfId="10907"/>
    <cellStyle name="常规 3 11 3 3 3 3 2 2" xfId="10908"/>
    <cellStyle name="常规 3 11 3 3 3 3 3" xfId="10909"/>
    <cellStyle name="常规 3 11 3 3 3 4" xfId="10910"/>
    <cellStyle name="常规 3 11 3 3 3 4 2" xfId="10911"/>
    <cellStyle name="常规 3 11 3 3 3 5" xfId="10912"/>
    <cellStyle name="常规 3 11 3 3 4" xfId="10913"/>
    <cellStyle name="常规 3 11 3 3 4 2" xfId="10914"/>
    <cellStyle name="常规 3 11 3 3 4 2 2" xfId="10915"/>
    <cellStyle name="常规 3 11 3 3 4 2 2 2" xfId="10916"/>
    <cellStyle name="常规 3 11 3 3 4 2 3" xfId="10917"/>
    <cellStyle name="常规 3 11 3 3 4 3" xfId="10918"/>
    <cellStyle name="常规 3 11 3 3 4 3 2" xfId="10919"/>
    <cellStyle name="常规 3 11 3 3 4 4" xfId="10920"/>
    <cellStyle name="常规 3 11 3 3 5" xfId="10921"/>
    <cellStyle name="常规 3 11 3 3 5 2" xfId="10922"/>
    <cellStyle name="常规 3 11 3 3 5 2 2" xfId="10923"/>
    <cellStyle name="常规 3 11 3 3 5 3" xfId="10924"/>
    <cellStyle name="常规 3 11 3 3 6" xfId="10925"/>
    <cellStyle name="常规 3 11 3 3 6 2" xfId="10926"/>
    <cellStyle name="常规 3 11 3 3 7" xfId="10927"/>
    <cellStyle name="常规 3 11 3 4" xfId="10928"/>
    <cellStyle name="常规 3 11 3 4 2" xfId="10929"/>
    <cellStyle name="常规 3 11 3 4 2 2" xfId="10930"/>
    <cellStyle name="常规 3 11 3 4 2 2 2" xfId="10931"/>
    <cellStyle name="常规 3 11 3 4 2 2 2 2" xfId="10932"/>
    <cellStyle name="常规 3 11 3 4 2 2 3" xfId="10933"/>
    <cellStyle name="常规 3 11 3 4 2 3" xfId="10934"/>
    <cellStyle name="常规 3 11 3 4 2 3 2" xfId="10935"/>
    <cellStyle name="常规 3 11 3 4 2 4" xfId="10936"/>
    <cellStyle name="常规 3 11 3 4 3" xfId="10937"/>
    <cellStyle name="常规 3 11 3 4 3 2" xfId="10938"/>
    <cellStyle name="常规 3 11 3 4 3 2 2" xfId="10939"/>
    <cellStyle name="常规 3 11 3 4 3 3" xfId="10940"/>
    <cellStyle name="常规 3 11 3 4 4" xfId="10941"/>
    <cellStyle name="常规 3 11 3 4 4 2" xfId="10942"/>
    <cellStyle name="常规 3 11 3 4 5" xfId="10943"/>
    <cellStyle name="常规 3 11 3 5" xfId="10944"/>
    <cellStyle name="常规 3 11 3 5 2" xfId="10945"/>
    <cellStyle name="常规 3 11 3 5 2 2" xfId="10946"/>
    <cellStyle name="常规 3 11 3 5 2 2 2" xfId="10947"/>
    <cellStyle name="常规 3 11 3 5 2 2 2 2" xfId="10948"/>
    <cellStyle name="常规 3 11 3 5 2 2 3" xfId="10949"/>
    <cellStyle name="常规 3 11 3 5 2 3" xfId="10950"/>
    <cellStyle name="常规 3 11 3 5 2 3 2" xfId="10951"/>
    <cellStyle name="常规 3 11 3 5 2 4" xfId="10952"/>
    <cellStyle name="常规 3 11 3 5 3" xfId="10953"/>
    <cellStyle name="常规 3 11 3 5 3 2" xfId="10954"/>
    <cellStyle name="常规 3 11 3 5 3 2 2" xfId="10955"/>
    <cellStyle name="常规 3 11 3 5 3 3" xfId="10956"/>
    <cellStyle name="常规 3 11 3 5 4" xfId="10957"/>
    <cellStyle name="常规 3 11 3 5 4 2" xfId="10958"/>
    <cellStyle name="常规 3 11 3 5 5" xfId="10959"/>
    <cellStyle name="常规 3 11 3 6" xfId="10960"/>
    <cellStyle name="常规 3 11 3 6 2" xfId="10961"/>
    <cellStyle name="常规 3 11 3 6 2 2" xfId="10962"/>
    <cellStyle name="常规 3 11 3 6 2 2 2" xfId="10963"/>
    <cellStyle name="常规 3 11 3 6 2 3" xfId="10964"/>
    <cellStyle name="常规 3 11 3 6 3" xfId="10965"/>
    <cellStyle name="常规 3 11 3 6 3 2" xfId="10966"/>
    <cellStyle name="常规 3 11 3 6 4" xfId="10967"/>
    <cellStyle name="常规 3 11 3 7" xfId="10968"/>
    <cellStyle name="常规 3 11 3 7 2" xfId="10969"/>
    <cellStyle name="常规 3 11 3 7 2 2" xfId="10970"/>
    <cellStyle name="常规 3 11 3 7 3" xfId="10971"/>
    <cellStyle name="常规 3 11 3 8" xfId="10972"/>
    <cellStyle name="常规 3 11 3 8 2" xfId="10973"/>
    <cellStyle name="常规 3 11 3 9" xfId="10974"/>
    <cellStyle name="常规 3 11 4" xfId="10975"/>
    <cellStyle name="常规 3 11 4 2" xfId="10976"/>
    <cellStyle name="常规 3 11 4 2 2" xfId="10977"/>
    <cellStyle name="常规 3 11 4 2 2 2" xfId="10978"/>
    <cellStyle name="常规 3 11 4 2 2 2 2" xfId="10979"/>
    <cellStyle name="常规 3 11 4 2 2 2 2 2" xfId="10980"/>
    <cellStyle name="常规 3 11 4 2 2 2 2 2 2" xfId="10981"/>
    <cellStyle name="常规 3 11 4 2 2 2 2 2 2 2" xfId="10982"/>
    <cellStyle name="常规 3 11 4 2 2 2 2 2 3" xfId="10983"/>
    <cellStyle name="常规 3 11 4 2 2 2 2 3" xfId="10984"/>
    <cellStyle name="常规 3 11 4 2 2 2 2 3 2" xfId="10985"/>
    <cellStyle name="常规 3 11 4 2 2 2 2 4" xfId="10986"/>
    <cellStyle name="常规 3 11 4 2 2 2 3" xfId="10987"/>
    <cellStyle name="常规 3 11 4 2 2 2 3 2" xfId="10988"/>
    <cellStyle name="常规 3 11 4 2 2 2 3 2 2" xfId="10989"/>
    <cellStyle name="常规 3 11 4 2 2 2 3 3" xfId="10990"/>
    <cellStyle name="常规 3 11 4 2 2 2 4" xfId="10991"/>
    <cellStyle name="常规 3 11 4 2 2 2 4 2" xfId="10992"/>
    <cellStyle name="常规 3 11 4 2 2 2 5" xfId="10993"/>
    <cellStyle name="常规 3 11 4 2 2 3" xfId="10994"/>
    <cellStyle name="常规 3 11 4 2 2 3 2" xfId="10995"/>
    <cellStyle name="常规 3 11 4 2 2 3 2 2" xfId="10996"/>
    <cellStyle name="常规 3 11 4 2 2 3 2 2 2" xfId="10997"/>
    <cellStyle name="常规 3 11 4 2 2 3 2 2 2 2" xfId="10998"/>
    <cellStyle name="常规 3 11 4 2 2 3 2 2 3" xfId="10999"/>
    <cellStyle name="常规 3 11 4 2 2 3 2 3" xfId="11000"/>
    <cellStyle name="常规 3 11 4 2 2 3 2 3 2" xfId="11001"/>
    <cellStyle name="常规 3 11 4 2 2 3 2 4" xfId="11002"/>
    <cellStyle name="常规 3 11 4 2 2 3 3" xfId="11003"/>
    <cellStyle name="常规 3 11 4 2 2 3 3 2" xfId="11004"/>
    <cellStyle name="常规 3 11 4 2 2 3 3 2 2" xfId="11005"/>
    <cellStyle name="常规 3 11 4 2 2 3 3 3" xfId="11006"/>
    <cellStyle name="常规 3 11 4 2 2 3 4" xfId="11007"/>
    <cellStyle name="常规 3 11 4 2 2 3 4 2" xfId="11008"/>
    <cellStyle name="常规 3 11 4 2 2 3 5" xfId="11009"/>
    <cellStyle name="常规 3 11 4 2 2 4" xfId="11010"/>
    <cellStyle name="常规 3 11 4 2 2 4 2" xfId="11011"/>
    <cellStyle name="常规 3 11 4 2 2 4 2 2" xfId="11012"/>
    <cellStyle name="常规 3 11 4 2 2 4 2 2 2" xfId="11013"/>
    <cellStyle name="常规 3 11 4 2 2 4 2 3" xfId="11014"/>
    <cellStyle name="常规 3 11 4 2 2 4 3" xfId="11015"/>
    <cellStyle name="常规 3 11 4 2 2 4 3 2" xfId="11016"/>
    <cellStyle name="常规 3 11 4 2 2 4 4" xfId="11017"/>
    <cellStyle name="常规 3 11 4 2 2 5" xfId="11018"/>
    <cellStyle name="常规 3 11 4 2 2 5 2" xfId="11019"/>
    <cellStyle name="常规 3 11 4 2 2 5 2 2" xfId="11020"/>
    <cellStyle name="常规 3 11 4 2 2 5 3" xfId="11021"/>
    <cellStyle name="常规 3 11 4 2 2 6" xfId="11022"/>
    <cellStyle name="常规 3 11 4 2 2 6 2" xfId="11023"/>
    <cellStyle name="常规 3 11 4 2 2 7" xfId="11024"/>
    <cellStyle name="常规 3 11 4 2 3" xfId="11025"/>
    <cellStyle name="常规 3 11 4 2 3 2" xfId="11026"/>
    <cellStyle name="常规 3 11 4 2 3 2 2" xfId="11027"/>
    <cellStyle name="常规 3 11 4 2 3 2 2 2" xfId="11028"/>
    <cellStyle name="常规 3 11 4 2 3 2 2 2 2" xfId="11029"/>
    <cellStyle name="常规 3 11 4 2 3 2 2 3" xfId="11030"/>
    <cellStyle name="常规 3 11 4 2 3 2 3" xfId="11031"/>
    <cellStyle name="常规 3 11 4 2 3 2 3 2" xfId="11032"/>
    <cellStyle name="常规 3 11 4 2 3 2 4" xfId="11033"/>
    <cellStyle name="常规 3 11 4 2 3 3" xfId="11034"/>
    <cellStyle name="常规 3 11 4 2 3 3 2" xfId="11035"/>
    <cellStyle name="常规 3 11 4 2 3 3 2 2" xfId="11036"/>
    <cellStyle name="常规 3 11 4 2 3 3 3" xfId="11037"/>
    <cellStyle name="常规 3 11 4 2 3 4" xfId="11038"/>
    <cellStyle name="常规 3 11 4 2 3 4 2" xfId="11039"/>
    <cellStyle name="常规 3 11 4 2 3 5" xfId="11040"/>
    <cellStyle name="常规 3 11 4 2 4" xfId="11041"/>
    <cellStyle name="常规 3 11 4 2 4 2" xfId="11042"/>
    <cellStyle name="常规 3 11 4 2 4 2 2" xfId="11043"/>
    <cellStyle name="常规 3 11 4 2 4 2 2 2" xfId="11044"/>
    <cellStyle name="常规 3 11 4 2 4 2 2 2 2" xfId="11045"/>
    <cellStyle name="常规 3 11 4 2 4 2 2 3" xfId="11046"/>
    <cellStyle name="常规 3 11 4 2 4 2 3" xfId="11047"/>
    <cellStyle name="常规 3 11 4 2 4 2 3 2" xfId="11048"/>
    <cellStyle name="常规 3 11 4 2 4 2 4" xfId="11049"/>
    <cellStyle name="常规 3 11 4 2 4 3" xfId="11050"/>
    <cellStyle name="常规 3 11 4 2 4 3 2" xfId="11051"/>
    <cellStyle name="常规 3 11 4 2 4 3 2 2" xfId="11052"/>
    <cellStyle name="常规 3 11 4 2 4 3 3" xfId="11053"/>
    <cellStyle name="常规 3 11 4 2 4 4" xfId="11054"/>
    <cellStyle name="常规 3 11 4 2 4 4 2" xfId="11055"/>
    <cellStyle name="常规 3 11 4 2 4 5" xfId="11056"/>
    <cellStyle name="常规 3 11 4 2 5" xfId="11057"/>
    <cellStyle name="常规 3 11 4 2 5 2" xfId="11058"/>
    <cellStyle name="常规 3 11 4 2 5 2 2" xfId="11059"/>
    <cellStyle name="常规 3 11 4 2 5 2 2 2" xfId="11060"/>
    <cellStyle name="常规 3 11 4 2 5 2 3" xfId="11061"/>
    <cellStyle name="常规 3 11 4 2 5 3" xfId="11062"/>
    <cellStyle name="常规 3 11 4 2 5 3 2" xfId="11063"/>
    <cellStyle name="常规 3 11 4 2 5 4" xfId="11064"/>
    <cellStyle name="常规 3 11 4 2 6" xfId="11065"/>
    <cellStyle name="常规 3 11 4 2 6 2" xfId="11066"/>
    <cellStyle name="常规 3 11 4 2 6 2 2" xfId="11067"/>
    <cellStyle name="常规 3 11 4 2 6 3" xfId="11068"/>
    <cellStyle name="常规 3 11 4 2 7" xfId="11069"/>
    <cellStyle name="常规 3 11 4 2 7 2" xfId="11070"/>
    <cellStyle name="常规 3 11 4 2 8" xfId="11071"/>
    <cellStyle name="常规 3 11 4 3" xfId="11072"/>
    <cellStyle name="常规 3 11 4 3 2" xfId="11073"/>
    <cellStyle name="常规 3 11 4 3 2 2" xfId="11074"/>
    <cellStyle name="常规 3 11 4 3 2 2 2" xfId="11075"/>
    <cellStyle name="常规 3 11 4 3 2 2 2 2" xfId="11076"/>
    <cellStyle name="常规 3 11 4 3 2 2 2 2 2" xfId="11077"/>
    <cellStyle name="常规 3 11 4 3 2 2 2 3" xfId="11078"/>
    <cellStyle name="常规 3 11 4 3 2 2 3" xfId="11079"/>
    <cellStyle name="常规 3 11 4 3 2 2 3 2" xfId="11080"/>
    <cellStyle name="常规 3 11 4 3 2 2 4" xfId="11081"/>
    <cellStyle name="常规 3 11 4 3 2 3" xfId="11082"/>
    <cellStyle name="常规 3 11 4 3 2 3 2" xfId="11083"/>
    <cellStyle name="常规 3 11 4 3 2 3 2 2" xfId="11084"/>
    <cellStyle name="常规 3 11 4 3 2 3 3" xfId="11085"/>
    <cellStyle name="常规 3 11 4 3 2 4" xfId="11086"/>
    <cellStyle name="常规 3 11 4 3 2 4 2" xfId="11087"/>
    <cellStyle name="常规 3 11 4 3 2 5" xfId="11088"/>
    <cellStyle name="常规 3 11 4 3 3" xfId="11089"/>
    <cellStyle name="常规 3 11 4 3 3 2" xfId="11090"/>
    <cellStyle name="常规 3 11 4 3 3 2 2" xfId="11091"/>
    <cellStyle name="常规 3 11 4 3 3 2 2 2" xfId="11092"/>
    <cellStyle name="常规 3 11 4 3 3 2 2 2 2" xfId="11093"/>
    <cellStyle name="常规 3 11 4 3 3 2 2 3" xfId="11094"/>
    <cellStyle name="常规 3 11 4 3 3 2 3" xfId="11095"/>
    <cellStyle name="常规 3 11 4 3 3 2 3 2" xfId="11096"/>
    <cellStyle name="常规 3 11 4 3 3 2 4" xfId="11097"/>
    <cellStyle name="常规 3 11 4 3 3 3" xfId="11098"/>
    <cellStyle name="常规 3 11 4 3 3 3 2" xfId="11099"/>
    <cellStyle name="常规 3 11 4 3 3 3 2 2" xfId="11100"/>
    <cellStyle name="常规 3 11 4 3 3 3 3" xfId="11101"/>
    <cellStyle name="常规 3 11 4 3 3 4" xfId="11102"/>
    <cellStyle name="常规 3 11 4 3 3 4 2" xfId="11103"/>
    <cellStyle name="常规 3 11 4 3 3 5" xfId="11104"/>
    <cellStyle name="常规 3 11 4 3 4" xfId="11105"/>
    <cellStyle name="常规 3 11 4 3 4 2" xfId="11106"/>
    <cellStyle name="常规 3 11 4 3 4 2 2" xfId="11107"/>
    <cellStyle name="常规 3 11 4 3 4 2 2 2" xfId="11108"/>
    <cellStyle name="常规 3 11 4 3 4 2 3" xfId="11109"/>
    <cellStyle name="常规 3 11 4 3 4 3" xfId="11110"/>
    <cellStyle name="常规 3 11 4 3 4 3 2" xfId="11111"/>
    <cellStyle name="常规 3 11 4 3 4 4" xfId="11112"/>
    <cellStyle name="常规 3 11 4 3 5" xfId="11113"/>
    <cellStyle name="常规 3 11 4 3 5 2" xfId="11114"/>
    <cellStyle name="常规 3 11 4 3 5 2 2" xfId="11115"/>
    <cellStyle name="常规 3 11 4 3 5 3" xfId="11116"/>
    <cellStyle name="常规 3 11 4 3 6" xfId="11117"/>
    <cellStyle name="常规 3 11 4 3 6 2" xfId="11118"/>
    <cellStyle name="常规 3 11 4 3 7" xfId="11119"/>
    <cellStyle name="常规 3 11 4 4" xfId="11120"/>
    <cellStyle name="常规 3 11 4 4 2" xfId="11121"/>
    <cellStyle name="常规 3 11 4 4 2 2" xfId="11122"/>
    <cellStyle name="常规 3 11 4 4 2 2 2" xfId="11123"/>
    <cellStyle name="常规 3 11 4 4 2 2 2 2" xfId="11124"/>
    <cellStyle name="常规 3 11 4 4 2 2 3" xfId="11125"/>
    <cellStyle name="常规 3 11 4 4 2 3" xfId="11126"/>
    <cellStyle name="常规 3 11 4 4 2 3 2" xfId="11127"/>
    <cellStyle name="常规 3 11 4 4 2 4" xfId="11128"/>
    <cellStyle name="常规 3 11 4 4 3" xfId="11129"/>
    <cellStyle name="常规 3 11 4 4 3 2" xfId="11130"/>
    <cellStyle name="常规 3 11 4 4 3 2 2" xfId="11131"/>
    <cellStyle name="常规 3 11 4 4 3 3" xfId="11132"/>
    <cellStyle name="常规 3 11 4 4 4" xfId="11133"/>
    <cellStyle name="常规 3 11 4 4 4 2" xfId="11134"/>
    <cellStyle name="常规 3 11 4 4 5" xfId="11135"/>
    <cellStyle name="常规 3 11 4 5" xfId="11136"/>
    <cellStyle name="常规 3 11 4 5 2" xfId="11137"/>
    <cellStyle name="常规 3 11 4 5 2 2" xfId="11138"/>
    <cellStyle name="常规 3 11 4 5 2 2 2" xfId="11139"/>
    <cellStyle name="常规 3 11 4 5 2 2 2 2" xfId="11140"/>
    <cellStyle name="常规 3 11 4 5 2 2 3" xfId="11141"/>
    <cellStyle name="常规 3 11 4 5 2 3" xfId="11142"/>
    <cellStyle name="常规 3 11 4 5 2 3 2" xfId="11143"/>
    <cellStyle name="常规 3 11 4 5 2 4" xfId="11144"/>
    <cellStyle name="常规 3 11 4 5 3" xfId="11145"/>
    <cellStyle name="常规 3 11 4 5 3 2" xfId="11146"/>
    <cellStyle name="常规 3 11 4 5 3 2 2" xfId="11147"/>
    <cellStyle name="常规 3 11 4 5 3 3" xfId="11148"/>
    <cellStyle name="常规 3 11 4 5 4" xfId="11149"/>
    <cellStyle name="常规 3 11 4 5 4 2" xfId="11150"/>
    <cellStyle name="常规 3 11 4 5 5" xfId="11151"/>
    <cellStyle name="常规 3 11 4 6" xfId="11152"/>
    <cellStyle name="常规 3 11 4 6 2" xfId="11153"/>
    <cellStyle name="常规 3 11 4 6 2 2" xfId="11154"/>
    <cellStyle name="常规 3 11 4 6 2 2 2" xfId="11155"/>
    <cellStyle name="常规 3 11 4 6 2 3" xfId="11156"/>
    <cellStyle name="常规 3 11 4 6 3" xfId="11157"/>
    <cellStyle name="常规 3 11 4 6 3 2" xfId="11158"/>
    <cellStyle name="常规 3 11 4 6 4" xfId="11159"/>
    <cellStyle name="常规 3 11 4 7" xfId="11160"/>
    <cellStyle name="常规 3 11 4 7 2" xfId="11161"/>
    <cellStyle name="常规 3 11 4 7 2 2" xfId="11162"/>
    <cellStyle name="常规 3 11 4 7 3" xfId="11163"/>
    <cellStyle name="常规 3 11 4 8" xfId="11164"/>
    <cellStyle name="常规 3 11 4 8 2" xfId="11165"/>
    <cellStyle name="常规 3 11 4 9" xfId="11166"/>
    <cellStyle name="常规 3 11 5" xfId="11167"/>
    <cellStyle name="常规 3 11 5 2" xfId="11168"/>
    <cellStyle name="常规 3 11 5 2 2" xfId="11169"/>
    <cellStyle name="常规 3 11 5 2 2 2" xfId="11170"/>
    <cellStyle name="常规 3 11 5 2 2 2 2" xfId="11171"/>
    <cellStyle name="常规 3 11 5 2 2 2 2 2" xfId="11172"/>
    <cellStyle name="常规 3 11 5 2 2 2 2 2 2" xfId="11173"/>
    <cellStyle name="常规 3 11 5 2 2 2 2 3" xfId="11174"/>
    <cellStyle name="常规 3 11 5 2 2 2 3" xfId="11175"/>
    <cellStyle name="常规 3 11 5 2 2 2 3 2" xfId="11176"/>
    <cellStyle name="常规 3 11 5 2 2 2 4" xfId="11177"/>
    <cellStyle name="常规 3 11 5 2 2 3" xfId="11178"/>
    <cellStyle name="常规 3 11 5 2 2 3 2" xfId="11179"/>
    <cellStyle name="常规 3 11 5 2 2 3 2 2" xfId="11180"/>
    <cellStyle name="常规 3 11 5 2 2 3 3" xfId="11181"/>
    <cellStyle name="常规 3 11 5 2 2 4" xfId="11182"/>
    <cellStyle name="常规 3 11 5 2 2 4 2" xfId="11183"/>
    <cellStyle name="常规 3 11 5 2 2 5" xfId="11184"/>
    <cellStyle name="常规 3 11 5 2 3" xfId="11185"/>
    <cellStyle name="常规 3 11 5 2 3 2" xfId="11186"/>
    <cellStyle name="常规 3 11 5 2 3 2 2" xfId="11187"/>
    <cellStyle name="常规 3 11 5 2 3 2 2 2" xfId="11188"/>
    <cellStyle name="常规 3 11 5 2 3 2 2 2 2" xfId="11189"/>
    <cellStyle name="常规 3 11 5 2 3 2 2 3" xfId="11190"/>
    <cellStyle name="常规 3 11 5 2 3 2 3" xfId="11191"/>
    <cellStyle name="常规 3 11 5 2 3 2 3 2" xfId="11192"/>
    <cellStyle name="常规 3 11 5 2 3 2 4" xfId="11193"/>
    <cellStyle name="常规 3 11 5 2 3 3" xfId="11194"/>
    <cellStyle name="常规 3 11 5 2 3 3 2" xfId="11195"/>
    <cellStyle name="常规 3 11 5 2 3 3 2 2" xfId="11196"/>
    <cellStyle name="常规 3 11 5 2 3 3 3" xfId="11197"/>
    <cellStyle name="常规 3 11 5 2 3 4" xfId="11198"/>
    <cellStyle name="常规 3 11 5 2 3 4 2" xfId="11199"/>
    <cellStyle name="常规 3 11 5 2 3 5" xfId="11200"/>
    <cellStyle name="常规 3 11 5 2 4" xfId="11201"/>
    <cellStyle name="常规 3 11 5 2 4 2" xfId="11202"/>
    <cellStyle name="常规 3 11 5 2 4 2 2" xfId="11203"/>
    <cellStyle name="常规 3 11 5 2 4 2 2 2" xfId="11204"/>
    <cellStyle name="常规 3 11 5 2 4 2 3" xfId="11205"/>
    <cellStyle name="常规 3 11 5 2 4 3" xfId="11206"/>
    <cellStyle name="常规 3 11 5 2 4 3 2" xfId="11207"/>
    <cellStyle name="常规 3 11 5 2 4 4" xfId="11208"/>
    <cellStyle name="常规 3 11 5 2 5" xfId="11209"/>
    <cellStyle name="常规 3 11 5 2 5 2" xfId="11210"/>
    <cellStyle name="常规 3 11 5 2 5 2 2" xfId="11211"/>
    <cellStyle name="常规 3 11 5 2 5 3" xfId="11212"/>
    <cellStyle name="常规 3 11 5 2 6" xfId="11213"/>
    <cellStyle name="常规 3 11 5 2 6 2" xfId="11214"/>
    <cellStyle name="常规 3 11 5 2 7" xfId="11215"/>
    <cellStyle name="常规 3 11 5 3" xfId="11216"/>
    <cellStyle name="常规 3 11 5 3 2" xfId="11217"/>
    <cellStyle name="常规 3 11 5 3 2 2" xfId="11218"/>
    <cellStyle name="常规 3 11 5 3 2 2 2" xfId="11219"/>
    <cellStyle name="常规 3 11 5 3 2 2 2 2" xfId="11220"/>
    <cellStyle name="常规 3 11 5 3 2 2 3" xfId="11221"/>
    <cellStyle name="常规 3 11 5 3 2 3" xfId="11222"/>
    <cellStyle name="常规 3 11 5 3 2 3 2" xfId="11223"/>
    <cellStyle name="常规 3 11 5 3 2 4" xfId="11224"/>
    <cellStyle name="常规 3 11 5 3 3" xfId="11225"/>
    <cellStyle name="常规 3 11 5 3 3 2" xfId="11226"/>
    <cellStyle name="常规 3 11 5 3 3 2 2" xfId="11227"/>
    <cellStyle name="常规 3 11 5 3 3 3" xfId="11228"/>
    <cellStyle name="常规 3 11 5 3 4" xfId="11229"/>
    <cellStyle name="常规 3 11 5 3 4 2" xfId="11230"/>
    <cellStyle name="常规 3 11 5 3 5" xfId="11231"/>
    <cellStyle name="常规 3 11 5 4" xfId="11232"/>
    <cellStyle name="常规 3 11 5 4 2" xfId="11233"/>
    <cellStyle name="常规 3 11 5 4 2 2" xfId="11234"/>
    <cellStyle name="常规 3 11 5 4 2 2 2" xfId="11235"/>
    <cellStyle name="常规 3 11 5 4 2 2 2 2" xfId="11236"/>
    <cellStyle name="常规 3 11 5 4 2 2 3" xfId="11237"/>
    <cellStyle name="常规 3 11 5 4 2 3" xfId="11238"/>
    <cellStyle name="常规 3 11 5 4 2 3 2" xfId="11239"/>
    <cellStyle name="常规 3 11 5 4 2 4" xfId="11240"/>
    <cellStyle name="常规 3 11 5 4 3" xfId="11241"/>
    <cellStyle name="常规 3 11 5 4 3 2" xfId="11242"/>
    <cellStyle name="常规 3 11 5 4 3 2 2" xfId="11243"/>
    <cellStyle name="常规 3 11 5 4 3 3" xfId="11244"/>
    <cellStyle name="常规 3 11 5 4 4" xfId="11245"/>
    <cellStyle name="常规 3 11 5 4 4 2" xfId="11246"/>
    <cellStyle name="常规 3 11 5 4 5" xfId="11247"/>
    <cellStyle name="常规 3 11 5 5" xfId="11248"/>
    <cellStyle name="常规 3 11 5 5 2" xfId="11249"/>
    <cellStyle name="常规 3 11 5 5 2 2" xfId="11250"/>
    <cellStyle name="常规 3 11 5 5 2 2 2" xfId="11251"/>
    <cellStyle name="常规 3 11 5 5 2 3" xfId="11252"/>
    <cellStyle name="常规 3 11 5 5 3" xfId="11253"/>
    <cellStyle name="常规 3 11 5 5 3 2" xfId="11254"/>
    <cellStyle name="常规 3 11 5 5 4" xfId="11255"/>
    <cellStyle name="常规 3 11 5 6" xfId="11256"/>
    <cellStyle name="常规 3 11 5 6 2" xfId="11257"/>
    <cellStyle name="常规 3 11 5 6 2 2" xfId="11258"/>
    <cellStyle name="常规 3 11 5 6 3" xfId="11259"/>
    <cellStyle name="常规 3 11 5 7" xfId="11260"/>
    <cellStyle name="常规 3 11 5 7 2" xfId="11261"/>
    <cellStyle name="常规 3 11 5 8" xfId="11262"/>
    <cellStyle name="常规 3 11 6" xfId="11263"/>
    <cellStyle name="常规 3 11 6 2" xfId="11264"/>
    <cellStyle name="常规 3 11 6 2 2" xfId="11265"/>
    <cellStyle name="常规 3 11 6 2 2 2" xfId="11266"/>
    <cellStyle name="常规 3 11 6 2 2 2 2" xfId="11267"/>
    <cellStyle name="常规 3 11 6 2 2 2 2 2" xfId="11268"/>
    <cellStyle name="常规 3 11 6 2 2 2 3" xfId="11269"/>
    <cellStyle name="常规 3 11 6 2 2 3" xfId="11270"/>
    <cellStyle name="常规 3 11 6 2 2 3 2" xfId="11271"/>
    <cellStyle name="常规 3 11 6 2 2 4" xfId="11272"/>
    <cellStyle name="常规 3 11 6 2 3" xfId="11273"/>
    <cellStyle name="常规 3 11 6 2 3 2" xfId="11274"/>
    <cellStyle name="常规 3 11 6 2 3 2 2" xfId="11275"/>
    <cellStyle name="常规 3 11 6 2 3 3" xfId="11276"/>
    <cellStyle name="常规 3 11 6 2 4" xfId="11277"/>
    <cellStyle name="常规 3 11 6 2 4 2" xfId="11278"/>
    <cellStyle name="常规 3 11 6 2 5" xfId="11279"/>
    <cellStyle name="常规 3 11 6 3" xfId="11280"/>
    <cellStyle name="常规 3 11 6 3 2" xfId="11281"/>
    <cellStyle name="常规 3 11 6 3 2 2" xfId="11282"/>
    <cellStyle name="常规 3 11 6 3 2 2 2" xfId="11283"/>
    <cellStyle name="常规 3 11 6 3 2 2 2 2" xfId="11284"/>
    <cellStyle name="常规 3 11 6 3 2 2 3" xfId="11285"/>
    <cellStyle name="常规 3 11 6 3 2 3" xfId="11286"/>
    <cellStyle name="常规 3 11 6 3 2 3 2" xfId="11287"/>
    <cellStyle name="常规 3 11 6 3 2 4" xfId="11288"/>
    <cellStyle name="常规 3 11 6 3 3" xfId="11289"/>
    <cellStyle name="常规 3 11 6 3 3 2" xfId="11290"/>
    <cellStyle name="常规 3 11 6 3 3 2 2" xfId="11291"/>
    <cellStyle name="常规 3 11 6 3 3 3" xfId="11292"/>
    <cellStyle name="常规 3 11 6 3 4" xfId="11293"/>
    <cellStyle name="常规 3 11 6 3 4 2" xfId="11294"/>
    <cellStyle name="常规 3 11 6 3 5" xfId="11295"/>
    <cellStyle name="常规 3 11 6 4" xfId="11296"/>
    <cellStyle name="常规 3 11 6 4 2" xfId="11297"/>
    <cellStyle name="常规 3 11 6 4 2 2" xfId="11298"/>
    <cellStyle name="常规 3 11 6 4 2 2 2" xfId="11299"/>
    <cellStyle name="常规 3 11 6 4 2 3" xfId="11300"/>
    <cellStyle name="常规 3 11 6 4 3" xfId="11301"/>
    <cellStyle name="常规 3 11 6 4 3 2" xfId="11302"/>
    <cellStyle name="常规 3 11 6 4 4" xfId="11303"/>
    <cellStyle name="常规 3 11 6 5" xfId="11304"/>
    <cellStyle name="常规 3 11 6 5 2" xfId="11305"/>
    <cellStyle name="常规 3 11 6 5 2 2" xfId="11306"/>
    <cellStyle name="常规 3 11 6 5 3" xfId="11307"/>
    <cellStyle name="常规 3 11 6 6" xfId="11308"/>
    <cellStyle name="常规 3 11 6 6 2" xfId="11309"/>
    <cellStyle name="常规 3 11 6 7" xfId="11310"/>
    <cellStyle name="常规 3 11 7" xfId="11311"/>
    <cellStyle name="常规 3 11 7 2" xfId="11312"/>
    <cellStyle name="常规 3 11 7 2 2" xfId="11313"/>
    <cellStyle name="常规 3 11 7 2 2 2" xfId="11314"/>
    <cellStyle name="常规 3 11 7 2 2 2 2" xfId="11315"/>
    <cellStyle name="常规 3 11 7 2 2 3" xfId="11316"/>
    <cellStyle name="常规 3 11 7 2 3" xfId="11317"/>
    <cellStyle name="常规 3 11 7 2 3 2" xfId="11318"/>
    <cellStyle name="常规 3 11 7 2 4" xfId="11319"/>
    <cellStyle name="常规 3 11 7 3" xfId="11320"/>
    <cellStyle name="常规 3 11 7 3 2" xfId="11321"/>
    <cellStyle name="常规 3 11 7 3 2 2" xfId="11322"/>
    <cellStyle name="常规 3 11 7 3 3" xfId="11323"/>
    <cellStyle name="常规 3 11 7 4" xfId="11324"/>
    <cellStyle name="常规 3 11 7 4 2" xfId="11325"/>
    <cellStyle name="常规 3 11 7 5" xfId="11326"/>
    <cellStyle name="常规 3 11 8" xfId="11327"/>
    <cellStyle name="常规 3 11 8 2" xfId="11328"/>
    <cellStyle name="常规 3 11 8 2 2" xfId="11329"/>
    <cellStyle name="常规 3 11 8 2 2 2" xfId="11330"/>
    <cellStyle name="常规 3 11 8 2 2 2 2" xfId="11331"/>
    <cellStyle name="常规 3 11 8 2 2 3" xfId="11332"/>
    <cellStyle name="常规 3 11 8 2 3" xfId="11333"/>
    <cellStyle name="常规 3 11 8 2 3 2" xfId="11334"/>
    <cellStyle name="常规 3 11 8 2 4" xfId="11335"/>
    <cellStyle name="常规 3 11 8 3" xfId="11336"/>
    <cellStyle name="常规 3 11 8 3 2" xfId="11337"/>
    <cellStyle name="常规 3 11 8 3 2 2" xfId="11338"/>
    <cellStyle name="常规 3 11 8 3 3" xfId="11339"/>
    <cellStyle name="常规 3 11 8 4" xfId="11340"/>
    <cellStyle name="常规 3 11 8 4 2" xfId="11341"/>
    <cellStyle name="常规 3 11 8 5" xfId="11342"/>
    <cellStyle name="常规 3 11 9" xfId="11343"/>
    <cellStyle name="常规 3 11 9 2" xfId="11344"/>
    <cellStyle name="常规 3 11 9 2 2" xfId="11345"/>
    <cellStyle name="常规 3 11 9 2 2 2" xfId="11346"/>
    <cellStyle name="常规 3 11 9 2 3" xfId="11347"/>
    <cellStyle name="常规 3 11 9 3" xfId="11348"/>
    <cellStyle name="常规 3 11 9 3 2" xfId="11349"/>
    <cellStyle name="常规 3 11 9 4" xfId="11350"/>
    <cellStyle name="常规 3 12" xfId="11351"/>
    <cellStyle name="常规 3 13" xfId="11352"/>
    <cellStyle name="常规 3 14" xfId="11353"/>
    <cellStyle name="常规 3 15" xfId="11354"/>
    <cellStyle name="常规 3 15 2" xfId="11355"/>
    <cellStyle name="常规 3 15 2 2" xfId="11356"/>
    <cellStyle name="常规 3 15 2 2 2" xfId="11357"/>
    <cellStyle name="常规 3 15 2 2 2 2" xfId="11358"/>
    <cellStyle name="常规 3 15 2 2 3" xfId="11359"/>
    <cellStyle name="常规 3 15 2 3" xfId="11360"/>
    <cellStyle name="常规 3 15 2 3 2" xfId="11361"/>
    <cellStyle name="常规 3 15 2 4" xfId="11362"/>
    <cellStyle name="常规 3 15 3" xfId="11363"/>
    <cellStyle name="常规 3 15 3 2" xfId="11364"/>
    <cellStyle name="常规 3 15 3 2 2" xfId="11365"/>
    <cellStyle name="常规 3 15 3 3" xfId="11366"/>
    <cellStyle name="常规 3 15 4" xfId="11367"/>
    <cellStyle name="常规 3 15 4 2" xfId="11368"/>
    <cellStyle name="常规 3 15 5" xfId="11369"/>
    <cellStyle name="常规 3 16" xfId="11370"/>
    <cellStyle name="常规 3 17" xfId="55126"/>
    <cellStyle name="常规 3 18" xfId="55255"/>
    <cellStyle name="常规 3 2" xfId="11371"/>
    <cellStyle name="常规 3 2 10" xfId="11372"/>
    <cellStyle name="常规 3 2 10 2" xfId="11373"/>
    <cellStyle name="常规 3 2 10 2 2" xfId="11374"/>
    <cellStyle name="常规 3 2 10 2 2 2" xfId="11375"/>
    <cellStyle name="常规 3 2 10 2 2 2 2" xfId="11376"/>
    <cellStyle name="常规 3 2 10 2 2 3" xfId="11377"/>
    <cellStyle name="常规 3 2 10 2 3" xfId="11378"/>
    <cellStyle name="常规 3 2 10 2 3 2" xfId="11379"/>
    <cellStyle name="常规 3 2 10 2 4" xfId="11380"/>
    <cellStyle name="常规 3 2 10 3" xfId="11381"/>
    <cellStyle name="常规 3 2 10 3 2" xfId="11382"/>
    <cellStyle name="常规 3 2 10 3 2 2" xfId="11383"/>
    <cellStyle name="常规 3 2 10 3 3" xfId="11384"/>
    <cellStyle name="常规 3 2 10 4" xfId="11385"/>
    <cellStyle name="常规 3 2 10 4 2" xfId="11386"/>
    <cellStyle name="常规 3 2 10 5" xfId="11387"/>
    <cellStyle name="常规 3 2 11" xfId="11388"/>
    <cellStyle name="常规 3 2 11 2" xfId="11389"/>
    <cellStyle name="常规 3 2 11 2 2" xfId="11390"/>
    <cellStyle name="常规 3 2 11 2 2 2" xfId="11391"/>
    <cellStyle name="常规 3 2 11 2 3" xfId="11392"/>
    <cellStyle name="常规 3 2 11 3" xfId="11393"/>
    <cellStyle name="常规 3 2 11 3 2" xfId="11394"/>
    <cellStyle name="常规 3 2 11 4" xfId="11395"/>
    <cellStyle name="常规 3 2 12" xfId="11396"/>
    <cellStyle name="常规 3 2 12 2" xfId="11397"/>
    <cellStyle name="常规 3 2 12 2 2" xfId="11398"/>
    <cellStyle name="常规 3 2 12 3" xfId="11399"/>
    <cellStyle name="常规 3 2 13" xfId="11400"/>
    <cellStyle name="常规 3 2 13 2" xfId="11401"/>
    <cellStyle name="常规 3 2 14" xfId="11402"/>
    <cellStyle name="常规 3 2 2" xfId="11403"/>
    <cellStyle name="常规 3 2 2 10" xfId="11404"/>
    <cellStyle name="常规 3 2 2 10 2" xfId="11405"/>
    <cellStyle name="常规 3 2 2 10 2 2" xfId="11406"/>
    <cellStyle name="常规 3 2 2 10 3" xfId="11407"/>
    <cellStyle name="常规 3 2 2 11" xfId="11408"/>
    <cellStyle name="常规 3 2 2 11 2" xfId="11409"/>
    <cellStyle name="常规 3 2 2 12" xfId="11410"/>
    <cellStyle name="常规 3 2 2 2" xfId="11411"/>
    <cellStyle name="常规 3 2 2 2 10" xfId="11412"/>
    <cellStyle name="常规 3 2 2 2 10 2" xfId="11413"/>
    <cellStyle name="常规 3 2 2 2 11" xfId="11414"/>
    <cellStyle name="常规 3 2 2 2 2" xfId="11415"/>
    <cellStyle name="常规 3 2 2 2 2 2" xfId="11416"/>
    <cellStyle name="常规 3 2 2 2 2 2 2" xfId="11417"/>
    <cellStyle name="常规 3 2 2 2 2 2 2 2" xfId="11418"/>
    <cellStyle name="常规 3 2 2 2 2 2 2 2 2" xfId="11419"/>
    <cellStyle name="常规 3 2 2 2 2 2 2 2 2 2" xfId="11420"/>
    <cellStyle name="常规 3 2 2 2 2 2 2 2 2 2 2" xfId="11421"/>
    <cellStyle name="常规 3 2 2 2 2 2 2 2 2 2 2 2" xfId="11422"/>
    <cellStyle name="常规 3 2 2 2 2 2 2 2 2 2 3" xfId="11423"/>
    <cellStyle name="常规 3 2 2 2 2 2 2 2 2 3" xfId="11424"/>
    <cellStyle name="常规 3 2 2 2 2 2 2 2 2 3 2" xfId="11425"/>
    <cellStyle name="常规 3 2 2 2 2 2 2 2 2 4" xfId="11426"/>
    <cellStyle name="常规 3 2 2 2 2 2 2 2 3" xfId="11427"/>
    <cellStyle name="常规 3 2 2 2 2 2 2 2 3 2" xfId="11428"/>
    <cellStyle name="常规 3 2 2 2 2 2 2 2 3 2 2" xfId="11429"/>
    <cellStyle name="常规 3 2 2 2 2 2 2 2 3 3" xfId="11430"/>
    <cellStyle name="常规 3 2 2 2 2 2 2 2 4" xfId="11431"/>
    <cellStyle name="常规 3 2 2 2 2 2 2 2 4 2" xfId="11432"/>
    <cellStyle name="常规 3 2 2 2 2 2 2 2 5" xfId="11433"/>
    <cellStyle name="常规 3 2 2 2 2 2 2 3" xfId="11434"/>
    <cellStyle name="常规 3 2 2 2 2 2 2 3 2" xfId="11435"/>
    <cellStyle name="常规 3 2 2 2 2 2 2 3 2 2" xfId="11436"/>
    <cellStyle name="常规 3 2 2 2 2 2 2 3 2 2 2" xfId="11437"/>
    <cellStyle name="常规 3 2 2 2 2 2 2 3 2 2 2 2" xfId="11438"/>
    <cellStyle name="常规 3 2 2 2 2 2 2 3 2 2 3" xfId="11439"/>
    <cellStyle name="常规 3 2 2 2 2 2 2 3 2 3" xfId="11440"/>
    <cellStyle name="常规 3 2 2 2 2 2 2 3 2 3 2" xfId="11441"/>
    <cellStyle name="常规 3 2 2 2 2 2 2 3 2 4" xfId="11442"/>
    <cellStyle name="常规 3 2 2 2 2 2 2 3 3" xfId="11443"/>
    <cellStyle name="常规 3 2 2 2 2 2 2 3 3 2" xfId="11444"/>
    <cellStyle name="常规 3 2 2 2 2 2 2 3 3 2 2" xfId="11445"/>
    <cellStyle name="常规 3 2 2 2 2 2 2 3 3 3" xfId="11446"/>
    <cellStyle name="常规 3 2 2 2 2 2 2 3 4" xfId="11447"/>
    <cellStyle name="常规 3 2 2 2 2 2 2 3 4 2" xfId="11448"/>
    <cellStyle name="常规 3 2 2 2 2 2 2 3 5" xfId="11449"/>
    <cellStyle name="常规 3 2 2 2 2 2 2 4" xfId="11450"/>
    <cellStyle name="常规 3 2 2 2 2 2 2 4 2" xfId="11451"/>
    <cellStyle name="常规 3 2 2 2 2 2 2 4 2 2" xfId="11452"/>
    <cellStyle name="常规 3 2 2 2 2 2 2 4 2 2 2" xfId="11453"/>
    <cellStyle name="常规 3 2 2 2 2 2 2 4 2 3" xfId="11454"/>
    <cellStyle name="常规 3 2 2 2 2 2 2 4 3" xfId="11455"/>
    <cellStyle name="常规 3 2 2 2 2 2 2 4 3 2" xfId="11456"/>
    <cellStyle name="常规 3 2 2 2 2 2 2 4 4" xfId="11457"/>
    <cellStyle name="常规 3 2 2 2 2 2 2 5" xfId="11458"/>
    <cellStyle name="常规 3 2 2 2 2 2 2 5 2" xfId="11459"/>
    <cellStyle name="常规 3 2 2 2 2 2 2 5 2 2" xfId="11460"/>
    <cellStyle name="常规 3 2 2 2 2 2 2 5 3" xfId="11461"/>
    <cellStyle name="常规 3 2 2 2 2 2 2 6" xfId="11462"/>
    <cellStyle name="常规 3 2 2 2 2 2 2 6 2" xfId="11463"/>
    <cellStyle name="常规 3 2 2 2 2 2 2 7" xfId="11464"/>
    <cellStyle name="常规 3 2 2 2 2 2 3" xfId="11465"/>
    <cellStyle name="常规 3 2 2 2 2 2 3 2" xfId="11466"/>
    <cellStyle name="常规 3 2 2 2 2 2 3 2 2" xfId="11467"/>
    <cellStyle name="常规 3 2 2 2 2 2 3 2 2 2" xfId="11468"/>
    <cellStyle name="常规 3 2 2 2 2 2 3 2 2 2 2" xfId="11469"/>
    <cellStyle name="常规 3 2 2 2 2 2 3 2 2 3" xfId="11470"/>
    <cellStyle name="常规 3 2 2 2 2 2 3 2 3" xfId="11471"/>
    <cellStyle name="常规 3 2 2 2 2 2 3 2 3 2" xfId="11472"/>
    <cellStyle name="常规 3 2 2 2 2 2 3 2 4" xfId="11473"/>
    <cellStyle name="常规 3 2 2 2 2 2 3 3" xfId="11474"/>
    <cellStyle name="常规 3 2 2 2 2 2 3 3 2" xfId="11475"/>
    <cellStyle name="常规 3 2 2 2 2 2 3 3 2 2" xfId="11476"/>
    <cellStyle name="常规 3 2 2 2 2 2 3 3 3" xfId="11477"/>
    <cellStyle name="常规 3 2 2 2 2 2 3 4" xfId="11478"/>
    <cellStyle name="常规 3 2 2 2 2 2 3 4 2" xfId="11479"/>
    <cellStyle name="常规 3 2 2 2 2 2 3 5" xfId="11480"/>
    <cellStyle name="常规 3 2 2 2 2 2 4" xfId="11481"/>
    <cellStyle name="常规 3 2 2 2 2 2 4 2" xfId="11482"/>
    <cellStyle name="常规 3 2 2 2 2 2 4 2 2" xfId="11483"/>
    <cellStyle name="常规 3 2 2 2 2 2 4 2 2 2" xfId="11484"/>
    <cellStyle name="常规 3 2 2 2 2 2 4 2 2 2 2" xfId="11485"/>
    <cellStyle name="常规 3 2 2 2 2 2 4 2 2 3" xfId="11486"/>
    <cellStyle name="常规 3 2 2 2 2 2 4 2 3" xfId="11487"/>
    <cellStyle name="常规 3 2 2 2 2 2 4 2 3 2" xfId="11488"/>
    <cellStyle name="常规 3 2 2 2 2 2 4 2 4" xfId="11489"/>
    <cellStyle name="常规 3 2 2 2 2 2 4 3" xfId="11490"/>
    <cellStyle name="常规 3 2 2 2 2 2 4 3 2" xfId="11491"/>
    <cellStyle name="常规 3 2 2 2 2 2 4 3 2 2" xfId="11492"/>
    <cellStyle name="常规 3 2 2 2 2 2 4 3 3" xfId="11493"/>
    <cellStyle name="常规 3 2 2 2 2 2 4 4" xfId="11494"/>
    <cellStyle name="常规 3 2 2 2 2 2 4 4 2" xfId="11495"/>
    <cellStyle name="常规 3 2 2 2 2 2 4 5" xfId="11496"/>
    <cellStyle name="常规 3 2 2 2 2 2 5" xfId="11497"/>
    <cellStyle name="常规 3 2 2 2 2 2 5 2" xfId="11498"/>
    <cellStyle name="常规 3 2 2 2 2 2 5 2 2" xfId="11499"/>
    <cellStyle name="常规 3 2 2 2 2 2 5 2 2 2" xfId="11500"/>
    <cellStyle name="常规 3 2 2 2 2 2 5 2 3" xfId="11501"/>
    <cellStyle name="常规 3 2 2 2 2 2 5 3" xfId="11502"/>
    <cellStyle name="常规 3 2 2 2 2 2 5 3 2" xfId="11503"/>
    <cellStyle name="常规 3 2 2 2 2 2 5 4" xfId="11504"/>
    <cellStyle name="常规 3 2 2 2 2 2 6" xfId="11505"/>
    <cellStyle name="常规 3 2 2 2 2 2 6 2" xfId="11506"/>
    <cellStyle name="常规 3 2 2 2 2 2 6 2 2" xfId="11507"/>
    <cellStyle name="常规 3 2 2 2 2 2 6 3" xfId="11508"/>
    <cellStyle name="常规 3 2 2 2 2 2 7" xfId="11509"/>
    <cellStyle name="常规 3 2 2 2 2 2 7 2" xfId="11510"/>
    <cellStyle name="常规 3 2 2 2 2 2 8" xfId="11511"/>
    <cellStyle name="常规 3 2 2 2 2 3" xfId="11512"/>
    <cellStyle name="常规 3 2 2 2 2 3 2" xfId="11513"/>
    <cellStyle name="常规 3 2 2 2 2 3 2 2" xfId="11514"/>
    <cellStyle name="常规 3 2 2 2 2 3 2 2 2" xfId="11515"/>
    <cellStyle name="常规 3 2 2 2 2 3 2 2 2 2" xfId="11516"/>
    <cellStyle name="常规 3 2 2 2 2 3 2 2 2 2 2" xfId="11517"/>
    <cellStyle name="常规 3 2 2 2 2 3 2 2 2 3" xfId="11518"/>
    <cellStyle name="常规 3 2 2 2 2 3 2 2 3" xfId="11519"/>
    <cellStyle name="常规 3 2 2 2 2 3 2 2 3 2" xfId="11520"/>
    <cellStyle name="常规 3 2 2 2 2 3 2 2 4" xfId="11521"/>
    <cellStyle name="常规 3 2 2 2 2 3 2 3" xfId="11522"/>
    <cellStyle name="常规 3 2 2 2 2 3 2 3 2" xfId="11523"/>
    <cellStyle name="常规 3 2 2 2 2 3 2 3 2 2" xfId="11524"/>
    <cellStyle name="常规 3 2 2 2 2 3 2 3 3" xfId="11525"/>
    <cellStyle name="常规 3 2 2 2 2 3 2 4" xfId="11526"/>
    <cellStyle name="常规 3 2 2 2 2 3 2 4 2" xfId="11527"/>
    <cellStyle name="常规 3 2 2 2 2 3 2 5" xfId="11528"/>
    <cellStyle name="常规 3 2 2 2 2 3 3" xfId="11529"/>
    <cellStyle name="常规 3 2 2 2 2 3 3 2" xfId="11530"/>
    <cellStyle name="常规 3 2 2 2 2 3 3 2 2" xfId="11531"/>
    <cellStyle name="常规 3 2 2 2 2 3 3 2 2 2" xfId="11532"/>
    <cellStyle name="常规 3 2 2 2 2 3 3 2 2 2 2" xfId="11533"/>
    <cellStyle name="常规 3 2 2 2 2 3 3 2 2 3" xfId="11534"/>
    <cellStyle name="常规 3 2 2 2 2 3 3 2 3" xfId="11535"/>
    <cellStyle name="常规 3 2 2 2 2 3 3 2 3 2" xfId="11536"/>
    <cellStyle name="常规 3 2 2 2 2 3 3 2 4" xfId="11537"/>
    <cellStyle name="常规 3 2 2 2 2 3 3 3" xfId="11538"/>
    <cellStyle name="常规 3 2 2 2 2 3 3 3 2" xfId="11539"/>
    <cellStyle name="常规 3 2 2 2 2 3 3 3 2 2" xfId="11540"/>
    <cellStyle name="常规 3 2 2 2 2 3 3 3 3" xfId="11541"/>
    <cellStyle name="常规 3 2 2 2 2 3 3 4" xfId="11542"/>
    <cellStyle name="常规 3 2 2 2 2 3 3 4 2" xfId="11543"/>
    <cellStyle name="常规 3 2 2 2 2 3 3 5" xfId="11544"/>
    <cellStyle name="常规 3 2 2 2 2 3 4" xfId="11545"/>
    <cellStyle name="常规 3 2 2 2 2 3 4 2" xfId="11546"/>
    <cellStyle name="常规 3 2 2 2 2 3 4 2 2" xfId="11547"/>
    <cellStyle name="常规 3 2 2 2 2 3 4 2 2 2" xfId="11548"/>
    <cellStyle name="常规 3 2 2 2 2 3 4 2 3" xfId="11549"/>
    <cellStyle name="常规 3 2 2 2 2 3 4 3" xfId="11550"/>
    <cellStyle name="常规 3 2 2 2 2 3 4 3 2" xfId="11551"/>
    <cellStyle name="常规 3 2 2 2 2 3 4 4" xfId="11552"/>
    <cellStyle name="常规 3 2 2 2 2 3 5" xfId="11553"/>
    <cellStyle name="常规 3 2 2 2 2 3 5 2" xfId="11554"/>
    <cellStyle name="常规 3 2 2 2 2 3 5 2 2" xfId="11555"/>
    <cellStyle name="常规 3 2 2 2 2 3 5 3" xfId="11556"/>
    <cellStyle name="常规 3 2 2 2 2 3 6" xfId="11557"/>
    <cellStyle name="常规 3 2 2 2 2 3 6 2" xfId="11558"/>
    <cellStyle name="常规 3 2 2 2 2 3 7" xfId="11559"/>
    <cellStyle name="常规 3 2 2 2 2 4" xfId="11560"/>
    <cellStyle name="常规 3 2 2 2 2 4 2" xfId="11561"/>
    <cellStyle name="常规 3 2 2 2 2 4 2 2" xfId="11562"/>
    <cellStyle name="常规 3 2 2 2 2 4 2 2 2" xfId="11563"/>
    <cellStyle name="常规 3 2 2 2 2 4 2 2 2 2" xfId="11564"/>
    <cellStyle name="常规 3 2 2 2 2 4 2 2 3" xfId="11565"/>
    <cellStyle name="常规 3 2 2 2 2 4 2 3" xfId="11566"/>
    <cellStyle name="常规 3 2 2 2 2 4 2 3 2" xfId="11567"/>
    <cellStyle name="常规 3 2 2 2 2 4 2 4" xfId="11568"/>
    <cellStyle name="常规 3 2 2 2 2 4 3" xfId="11569"/>
    <cellStyle name="常规 3 2 2 2 2 4 3 2" xfId="11570"/>
    <cellStyle name="常规 3 2 2 2 2 4 3 2 2" xfId="11571"/>
    <cellStyle name="常规 3 2 2 2 2 4 3 3" xfId="11572"/>
    <cellStyle name="常规 3 2 2 2 2 4 4" xfId="11573"/>
    <cellStyle name="常规 3 2 2 2 2 4 4 2" xfId="11574"/>
    <cellStyle name="常规 3 2 2 2 2 4 5" xfId="11575"/>
    <cellStyle name="常规 3 2 2 2 2 5" xfId="11576"/>
    <cellStyle name="常规 3 2 2 2 2 5 2" xfId="11577"/>
    <cellStyle name="常规 3 2 2 2 2 5 2 2" xfId="11578"/>
    <cellStyle name="常规 3 2 2 2 2 5 2 2 2" xfId="11579"/>
    <cellStyle name="常规 3 2 2 2 2 5 2 2 2 2" xfId="11580"/>
    <cellStyle name="常规 3 2 2 2 2 5 2 2 3" xfId="11581"/>
    <cellStyle name="常规 3 2 2 2 2 5 2 3" xfId="11582"/>
    <cellStyle name="常规 3 2 2 2 2 5 2 3 2" xfId="11583"/>
    <cellStyle name="常规 3 2 2 2 2 5 2 4" xfId="11584"/>
    <cellStyle name="常规 3 2 2 2 2 5 3" xfId="11585"/>
    <cellStyle name="常规 3 2 2 2 2 5 3 2" xfId="11586"/>
    <cellStyle name="常规 3 2 2 2 2 5 3 2 2" xfId="11587"/>
    <cellStyle name="常规 3 2 2 2 2 5 3 3" xfId="11588"/>
    <cellStyle name="常规 3 2 2 2 2 5 4" xfId="11589"/>
    <cellStyle name="常规 3 2 2 2 2 5 4 2" xfId="11590"/>
    <cellStyle name="常规 3 2 2 2 2 5 5" xfId="11591"/>
    <cellStyle name="常规 3 2 2 2 2 6" xfId="11592"/>
    <cellStyle name="常规 3 2 2 2 2 6 2" xfId="11593"/>
    <cellStyle name="常规 3 2 2 2 2 6 2 2" xfId="11594"/>
    <cellStyle name="常规 3 2 2 2 2 6 2 2 2" xfId="11595"/>
    <cellStyle name="常规 3 2 2 2 2 6 2 3" xfId="11596"/>
    <cellStyle name="常规 3 2 2 2 2 6 3" xfId="11597"/>
    <cellStyle name="常规 3 2 2 2 2 6 3 2" xfId="11598"/>
    <cellStyle name="常规 3 2 2 2 2 6 4" xfId="11599"/>
    <cellStyle name="常规 3 2 2 2 2 7" xfId="11600"/>
    <cellStyle name="常规 3 2 2 2 2 7 2" xfId="11601"/>
    <cellStyle name="常规 3 2 2 2 2 7 2 2" xfId="11602"/>
    <cellStyle name="常规 3 2 2 2 2 7 3" xfId="11603"/>
    <cellStyle name="常规 3 2 2 2 2 8" xfId="11604"/>
    <cellStyle name="常规 3 2 2 2 2 8 2" xfId="11605"/>
    <cellStyle name="常规 3 2 2 2 2 9" xfId="11606"/>
    <cellStyle name="常规 3 2 2 2 3" xfId="11607"/>
    <cellStyle name="常规 3 2 2 2 3 2" xfId="11608"/>
    <cellStyle name="常规 3 2 2 2 3 2 2" xfId="11609"/>
    <cellStyle name="常规 3 2 2 2 3 2 2 2" xfId="11610"/>
    <cellStyle name="常规 3 2 2 2 3 2 2 2 2" xfId="11611"/>
    <cellStyle name="常规 3 2 2 2 3 2 2 2 2 2" xfId="11612"/>
    <cellStyle name="常规 3 2 2 2 3 2 2 2 2 2 2" xfId="11613"/>
    <cellStyle name="常规 3 2 2 2 3 2 2 2 2 2 2 2" xfId="11614"/>
    <cellStyle name="常规 3 2 2 2 3 2 2 2 2 2 3" xfId="11615"/>
    <cellStyle name="常规 3 2 2 2 3 2 2 2 2 3" xfId="11616"/>
    <cellStyle name="常规 3 2 2 2 3 2 2 2 2 3 2" xfId="11617"/>
    <cellStyle name="常规 3 2 2 2 3 2 2 2 2 4" xfId="11618"/>
    <cellStyle name="常规 3 2 2 2 3 2 2 2 3" xfId="11619"/>
    <cellStyle name="常规 3 2 2 2 3 2 2 2 3 2" xfId="11620"/>
    <cellStyle name="常规 3 2 2 2 3 2 2 2 3 2 2" xfId="11621"/>
    <cellStyle name="常规 3 2 2 2 3 2 2 2 3 3" xfId="11622"/>
    <cellStyle name="常规 3 2 2 2 3 2 2 2 4" xfId="11623"/>
    <cellStyle name="常规 3 2 2 2 3 2 2 2 4 2" xfId="11624"/>
    <cellStyle name="常规 3 2 2 2 3 2 2 2 5" xfId="11625"/>
    <cellStyle name="常规 3 2 2 2 3 2 2 3" xfId="11626"/>
    <cellStyle name="常规 3 2 2 2 3 2 2 3 2" xfId="11627"/>
    <cellStyle name="常规 3 2 2 2 3 2 2 3 2 2" xfId="11628"/>
    <cellStyle name="常规 3 2 2 2 3 2 2 3 2 2 2" xfId="11629"/>
    <cellStyle name="常规 3 2 2 2 3 2 2 3 2 2 2 2" xfId="11630"/>
    <cellStyle name="常规 3 2 2 2 3 2 2 3 2 2 3" xfId="11631"/>
    <cellStyle name="常规 3 2 2 2 3 2 2 3 2 3" xfId="11632"/>
    <cellStyle name="常规 3 2 2 2 3 2 2 3 2 3 2" xfId="11633"/>
    <cellStyle name="常规 3 2 2 2 3 2 2 3 2 4" xfId="11634"/>
    <cellStyle name="常规 3 2 2 2 3 2 2 3 3" xfId="11635"/>
    <cellStyle name="常规 3 2 2 2 3 2 2 3 3 2" xfId="11636"/>
    <cellStyle name="常规 3 2 2 2 3 2 2 3 3 2 2" xfId="11637"/>
    <cellStyle name="常规 3 2 2 2 3 2 2 3 3 3" xfId="11638"/>
    <cellStyle name="常规 3 2 2 2 3 2 2 3 4" xfId="11639"/>
    <cellStyle name="常规 3 2 2 2 3 2 2 3 4 2" xfId="11640"/>
    <cellStyle name="常规 3 2 2 2 3 2 2 3 5" xfId="11641"/>
    <cellStyle name="常规 3 2 2 2 3 2 2 4" xfId="11642"/>
    <cellStyle name="常规 3 2 2 2 3 2 2 4 2" xfId="11643"/>
    <cellStyle name="常规 3 2 2 2 3 2 2 4 2 2" xfId="11644"/>
    <cellStyle name="常规 3 2 2 2 3 2 2 4 2 2 2" xfId="11645"/>
    <cellStyle name="常规 3 2 2 2 3 2 2 4 2 3" xfId="11646"/>
    <cellStyle name="常规 3 2 2 2 3 2 2 4 3" xfId="11647"/>
    <cellStyle name="常规 3 2 2 2 3 2 2 4 3 2" xfId="11648"/>
    <cellStyle name="常规 3 2 2 2 3 2 2 4 4" xfId="11649"/>
    <cellStyle name="常规 3 2 2 2 3 2 2 5" xfId="11650"/>
    <cellStyle name="常规 3 2 2 2 3 2 2 5 2" xfId="11651"/>
    <cellStyle name="常规 3 2 2 2 3 2 2 5 2 2" xfId="11652"/>
    <cellStyle name="常规 3 2 2 2 3 2 2 5 3" xfId="11653"/>
    <cellStyle name="常规 3 2 2 2 3 2 2 6" xfId="11654"/>
    <cellStyle name="常规 3 2 2 2 3 2 2 6 2" xfId="11655"/>
    <cellStyle name="常规 3 2 2 2 3 2 2 7" xfId="11656"/>
    <cellStyle name="常规 3 2 2 2 3 2 3" xfId="11657"/>
    <cellStyle name="常规 3 2 2 2 3 2 3 2" xfId="11658"/>
    <cellStyle name="常规 3 2 2 2 3 2 3 2 2" xfId="11659"/>
    <cellStyle name="常规 3 2 2 2 3 2 3 2 2 2" xfId="11660"/>
    <cellStyle name="常规 3 2 2 2 3 2 3 2 2 2 2" xfId="11661"/>
    <cellStyle name="常规 3 2 2 2 3 2 3 2 2 3" xfId="11662"/>
    <cellStyle name="常规 3 2 2 2 3 2 3 2 3" xfId="11663"/>
    <cellStyle name="常规 3 2 2 2 3 2 3 2 3 2" xfId="11664"/>
    <cellStyle name="常规 3 2 2 2 3 2 3 2 4" xfId="11665"/>
    <cellStyle name="常规 3 2 2 2 3 2 3 3" xfId="11666"/>
    <cellStyle name="常规 3 2 2 2 3 2 3 3 2" xfId="11667"/>
    <cellStyle name="常规 3 2 2 2 3 2 3 3 2 2" xfId="11668"/>
    <cellStyle name="常规 3 2 2 2 3 2 3 3 3" xfId="11669"/>
    <cellStyle name="常规 3 2 2 2 3 2 3 4" xfId="11670"/>
    <cellStyle name="常规 3 2 2 2 3 2 3 4 2" xfId="11671"/>
    <cellStyle name="常规 3 2 2 2 3 2 3 5" xfId="11672"/>
    <cellStyle name="常规 3 2 2 2 3 2 4" xfId="11673"/>
    <cellStyle name="常规 3 2 2 2 3 2 4 2" xfId="11674"/>
    <cellStyle name="常规 3 2 2 2 3 2 4 2 2" xfId="11675"/>
    <cellStyle name="常规 3 2 2 2 3 2 4 2 2 2" xfId="11676"/>
    <cellStyle name="常规 3 2 2 2 3 2 4 2 2 2 2" xfId="11677"/>
    <cellStyle name="常规 3 2 2 2 3 2 4 2 2 3" xfId="11678"/>
    <cellStyle name="常规 3 2 2 2 3 2 4 2 3" xfId="11679"/>
    <cellStyle name="常规 3 2 2 2 3 2 4 2 3 2" xfId="11680"/>
    <cellStyle name="常规 3 2 2 2 3 2 4 2 4" xfId="11681"/>
    <cellStyle name="常规 3 2 2 2 3 2 4 3" xfId="11682"/>
    <cellStyle name="常规 3 2 2 2 3 2 4 3 2" xfId="11683"/>
    <cellStyle name="常规 3 2 2 2 3 2 4 3 2 2" xfId="11684"/>
    <cellStyle name="常规 3 2 2 2 3 2 4 3 3" xfId="11685"/>
    <cellStyle name="常规 3 2 2 2 3 2 4 4" xfId="11686"/>
    <cellStyle name="常规 3 2 2 2 3 2 4 4 2" xfId="11687"/>
    <cellStyle name="常规 3 2 2 2 3 2 4 5" xfId="11688"/>
    <cellStyle name="常规 3 2 2 2 3 2 5" xfId="11689"/>
    <cellStyle name="常规 3 2 2 2 3 2 5 2" xfId="11690"/>
    <cellStyle name="常规 3 2 2 2 3 2 5 2 2" xfId="11691"/>
    <cellStyle name="常规 3 2 2 2 3 2 5 2 2 2" xfId="11692"/>
    <cellStyle name="常规 3 2 2 2 3 2 5 2 3" xfId="11693"/>
    <cellStyle name="常规 3 2 2 2 3 2 5 3" xfId="11694"/>
    <cellStyle name="常规 3 2 2 2 3 2 5 3 2" xfId="11695"/>
    <cellStyle name="常规 3 2 2 2 3 2 5 4" xfId="11696"/>
    <cellStyle name="常规 3 2 2 2 3 2 6" xfId="11697"/>
    <cellStyle name="常规 3 2 2 2 3 2 6 2" xfId="11698"/>
    <cellStyle name="常规 3 2 2 2 3 2 6 2 2" xfId="11699"/>
    <cellStyle name="常规 3 2 2 2 3 2 6 3" xfId="11700"/>
    <cellStyle name="常规 3 2 2 2 3 2 7" xfId="11701"/>
    <cellStyle name="常规 3 2 2 2 3 2 7 2" xfId="11702"/>
    <cellStyle name="常规 3 2 2 2 3 2 8" xfId="11703"/>
    <cellStyle name="常规 3 2 2 2 3 3" xfId="11704"/>
    <cellStyle name="常规 3 2 2 2 3 3 2" xfId="11705"/>
    <cellStyle name="常规 3 2 2 2 3 3 2 2" xfId="11706"/>
    <cellStyle name="常规 3 2 2 2 3 3 2 2 2" xfId="11707"/>
    <cellStyle name="常规 3 2 2 2 3 3 2 2 2 2" xfId="11708"/>
    <cellStyle name="常规 3 2 2 2 3 3 2 2 2 2 2" xfId="11709"/>
    <cellStyle name="常规 3 2 2 2 3 3 2 2 2 3" xfId="11710"/>
    <cellStyle name="常规 3 2 2 2 3 3 2 2 3" xfId="11711"/>
    <cellStyle name="常规 3 2 2 2 3 3 2 2 3 2" xfId="11712"/>
    <cellStyle name="常规 3 2 2 2 3 3 2 2 4" xfId="11713"/>
    <cellStyle name="常规 3 2 2 2 3 3 2 3" xfId="11714"/>
    <cellStyle name="常规 3 2 2 2 3 3 2 3 2" xfId="11715"/>
    <cellStyle name="常规 3 2 2 2 3 3 2 3 2 2" xfId="11716"/>
    <cellStyle name="常规 3 2 2 2 3 3 2 3 3" xfId="11717"/>
    <cellStyle name="常规 3 2 2 2 3 3 2 4" xfId="11718"/>
    <cellStyle name="常规 3 2 2 2 3 3 2 4 2" xfId="11719"/>
    <cellStyle name="常规 3 2 2 2 3 3 2 5" xfId="11720"/>
    <cellStyle name="常规 3 2 2 2 3 3 3" xfId="11721"/>
    <cellStyle name="常规 3 2 2 2 3 3 3 2" xfId="11722"/>
    <cellStyle name="常规 3 2 2 2 3 3 3 2 2" xfId="11723"/>
    <cellStyle name="常规 3 2 2 2 3 3 3 2 2 2" xfId="11724"/>
    <cellStyle name="常规 3 2 2 2 3 3 3 2 2 2 2" xfId="11725"/>
    <cellStyle name="常规 3 2 2 2 3 3 3 2 2 3" xfId="11726"/>
    <cellStyle name="常规 3 2 2 2 3 3 3 2 3" xfId="11727"/>
    <cellStyle name="常规 3 2 2 2 3 3 3 2 3 2" xfId="11728"/>
    <cellStyle name="常规 3 2 2 2 3 3 3 2 4" xfId="11729"/>
    <cellStyle name="常规 3 2 2 2 3 3 3 3" xfId="11730"/>
    <cellStyle name="常规 3 2 2 2 3 3 3 3 2" xfId="11731"/>
    <cellStyle name="常规 3 2 2 2 3 3 3 3 2 2" xfId="11732"/>
    <cellStyle name="常规 3 2 2 2 3 3 3 3 3" xfId="11733"/>
    <cellStyle name="常规 3 2 2 2 3 3 3 4" xfId="11734"/>
    <cellStyle name="常规 3 2 2 2 3 3 3 4 2" xfId="11735"/>
    <cellStyle name="常规 3 2 2 2 3 3 3 5" xfId="11736"/>
    <cellStyle name="常规 3 2 2 2 3 3 4" xfId="11737"/>
    <cellStyle name="常规 3 2 2 2 3 3 4 2" xfId="11738"/>
    <cellStyle name="常规 3 2 2 2 3 3 4 2 2" xfId="11739"/>
    <cellStyle name="常规 3 2 2 2 3 3 4 2 2 2" xfId="11740"/>
    <cellStyle name="常规 3 2 2 2 3 3 4 2 3" xfId="11741"/>
    <cellStyle name="常规 3 2 2 2 3 3 4 3" xfId="11742"/>
    <cellStyle name="常规 3 2 2 2 3 3 4 3 2" xfId="11743"/>
    <cellStyle name="常规 3 2 2 2 3 3 4 4" xfId="11744"/>
    <cellStyle name="常规 3 2 2 2 3 3 5" xfId="11745"/>
    <cellStyle name="常规 3 2 2 2 3 3 5 2" xfId="11746"/>
    <cellStyle name="常规 3 2 2 2 3 3 5 2 2" xfId="11747"/>
    <cellStyle name="常规 3 2 2 2 3 3 5 3" xfId="11748"/>
    <cellStyle name="常规 3 2 2 2 3 3 6" xfId="11749"/>
    <cellStyle name="常规 3 2 2 2 3 3 6 2" xfId="11750"/>
    <cellStyle name="常规 3 2 2 2 3 3 7" xfId="11751"/>
    <cellStyle name="常规 3 2 2 2 3 4" xfId="11752"/>
    <cellStyle name="常规 3 2 2 2 3 4 2" xfId="11753"/>
    <cellStyle name="常规 3 2 2 2 3 4 2 2" xfId="11754"/>
    <cellStyle name="常规 3 2 2 2 3 4 2 2 2" xfId="11755"/>
    <cellStyle name="常规 3 2 2 2 3 4 2 2 2 2" xfId="11756"/>
    <cellStyle name="常规 3 2 2 2 3 4 2 2 3" xfId="11757"/>
    <cellStyle name="常规 3 2 2 2 3 4 2 3" xfId="11758"/>
    <cellStyle name="常规 3 2 2 2 3 4 2 3 2" xfId="11759"/>
    <cellStyle name="常规 3 2 2 2 3 4 2 4" xfId="11760"/>
    <cellStyle name="常规 3 2 2 2 3 4 3" xfId="11761"/>
    <cellStyle name="常规 3 2 2 2 3 4 3 2" xfId="11762"/>
    <cellStyle name="常规 3 2 2 2 3 4 3 2 2" xfId="11763"/>
    <cellStyle name="常规 3 2 2 2 3 4 3 3" xfId="11764"/>
    <cellStyle name="常规 3 2 2 2 3 4 4" xfId="11765"/>
    <cellStyle name="常规 3 2 2 2 3 4 4 2" xfId="11766"/>
    <cellStyle name="常规 3 2 2 2 3 4 5" xfId="11767"/>
    <cellStyle name="常规 3 2 2 2 3 5" xfId="11768"/>
    <cellStyle name="常规 3 2 2 2 3 5 2" xfId="11769"/>
    <cellStyle name="常规 3 2 2 2 3 5 2 2" xfId="11770"/>
    <cellStyle name="常规 3 2 2 2 3 5 2 2 2" xfId="11771"/>
    <cellStyle name="常规 3 2 2 2 3 5 2 2 2 2" xfId="11772"/>
    <cellStyle name="常规 3 2 2 2 3 5 2 2 3" xfId="11773"/>
    <cellStyle name="常规 3 2 2 2 3 5 2 3" xfId="11774"/>
    <cellStyle name="常规 3 2 2 2 3 5 2 3 2" xfId="11775"/>
    <cellStyle name="常规 3 2 2 2 3 5 2 4" xfId="11776"/>
    <cellStyle name="常规 3 2 2 2 3 5 3" xfId="11777"/>
    <cellStyle name="常规 3 2 2 2 3 5 3 2" xfId="11778"/>
    <cellStyle name="常规 3 2 2 2 3 5 3 2 2" xfId="11779"/>
    <cellStyle name="常规 3 2 2 2 3 5 3 3" xfId="11780"/>
    <cellStyle name="常规 3 2 2 2 3 5 4" xfId="11781"/>
    <cellStyle name="常规 3 2 2 2 3 5 4 2" xfId="11782"/>
    <cellStyle name="常规 3 2 2 2 3 5 5" xfId="11783"/>
    <cellStyle name="常规 3 2 2 2 3 6" xfId="11784"/>
    <cellStyle name="常规 3 2 2 2 3 6 2" xfId="11785"/>
    <cellStyle name="常规 3 2 2 2 3 6 2 2" xfId="11786"/>
    <cellStyle name="常规 3 2 2 2 3 6 2 2 2" xfId="11787"/>
    <cellStyle name="常规 3 2 2 2 3 6 2 3" xfId="11788"/>
    <cellStyle name="常规 3 2 2 2 3 6 3" xfId="11789"/>
    <cellStyle name="常规 3 2 2 2 3 6 3 2" xfId="11790"/>
    <cellStyle name="常规 3 2 2 2 3 6 4" xfId="11791"/>
    <cellStyle name="常规 3 2 2 2 3 7" xfId="11792"/>
    <cellStyle name="常规 3 2 2 2 3 7 2" xfId="11793"/>
    <cellStyle name="常规 3 2 2 2 3 7 2 2" xfId="11794"/>
    <cellStyle name="常规 3 2 2 2 3 7 3" xfId="11795"/>
    <cellStyle name="常规 3 2 2 2 3 8" xfId="11796"/>
    <cellStyle name="常规 3 2 2 2 3 8 2" xfId="11797"/>
    <cellStyle name="常规 3 2 2 2 3 9" xfId="11798"/>
    <cellStyle name="常规 3 2 2 2 4" xfId="11799"/>
    <cellStyle name="常规 3 2 2 2 4 2" xfId="11800"/>
    <cellStyle name="常规 3 2 2 2 4 2 2" xfId="11801"/>
    <cellStyle name="常规 3 2 2 2 4 2 2 2" xfId="11802"/>
    <cellStyle name="常规 3 2 2 2 4 2 2 2 2" xfId="11803"/>
    <cellStyle name="常规 3 2 2 2 4 2 2 2 2 2" xfId="11804"/>
    <cellStyle name="常规 3 2 2 2 4 2 2 2 2 2 2" xfId="11805"/>
    <cellStyle name="常规 3 2 2 2 4 2 2 2 2 3" xfId="11806"/>
    <cellStyle name="常规 3 2 2 2 4 2 2 2 3" xfId="11807"/>
    <cellStyle name="常规 3 2 2 2 4 2 2 2 3 2" xfId="11808"/>
    <cellStyle name="常规 3 2 2 2 4 2 2 2 4" xfId="11809"/>
    <cellStyle name="常规 3 2 2 2 4 2 2 3" xfId="11810"/>
    <cellStyle name="常规 3 2 2 2 4 2 2 3 2" xfId="11811"/>
    <cellStyle name="常规 3 2 2 2 4 2 2 3 2 2" xfId="11812"/>
    <cellStyle name="常规 3 2 2 2 4 2 2 3 3" xfId="11813"/>
    <cellStyle name="常规 3 2 2 2 4 2 2 4" xfId="11814"/>
    <cellStyle name="常规 3 2 2 2 4 2 2 4 2" xfId="11815"/>
    <cellStyle name="常规 3 2 2 2 4 2 2 5" xfId="11816"/>
    <cellStyle name="常规 3 2 2 2 4 2 3" xfId="11817"/>
    <cellStyle name="常规 3 2 2 2 4 2 3 2" xfId="11818"/>
    <cellStyle name="常规 3 2 2 2 4 2 3 2 2" xfId="11819"/>
    <cellStyle name="常规 3 2 2 2 4 2 3 2 2 2" xfId="11820"/>
    <cellStyle name="常规 3 2 2 2 4 2 3 2 2 2 2" xfId="11821"/>
    <cellStyle name="常规 3 2 2 2 4 2 3 2 2 3" xfId="11822"/>
    <cellStyle name="常规 3 2 2 2 4 2 3 2 3" xfId="11823"/>
    <cellStyle name="常规 3 2 2 2 4 2 3 2 3 2" xfId="11824"/>
    <cellStyle name="常规 3 2 2 2 4 2 3 2 4" xfId="11825"/>
    <cellStyle name="常规 3 2 2 2 4 2 3 3" xfId="11826"/>
    <cellStyle name="常规 3 2 2 2 4 2 3 3 2" xfId="11827"/>
    <cellStyle name="常规 3 2 2 2 4 2 3 3 2 2" xfId="11828"/>
    <cellStyle name="常规 3 2 2 2 4 2 3 3 3" xfId="11829"/>
    <cellStyle name="常规 3 2 2 2 4 2 3 4" xfId="11830"/>
    <cellStyle name="常规 3 2 2 2 4 2 3 4 2" xfId="11831"/>
    <cellStyle name="常规 3 2 2 2 4 2 3 5" xfId="11832"/>
    <cellStyle name="常规 3 2 2 2 4 2 4" xfId="11833"/>
    <cellStyle name="常规 3 2 2 2 4 2 4 2" xfId="11834"/>
    <cellStyle name="常规 3 2 2 2 4 2 4 2 2" xfId="11835"/>
    <cellStyle name="常规 3 2 2 2 4 2 4 2 2 2" xfId="11836"/>
    <cellStyle name="常规 3 2 2 2 4 2 4 2 3" xfId="11837"/>
    <cellStyle name="常规 3 2 2 2 4 2 4 3" xfId="11838"/>
    <cellStyle name="常规 3 2 2 2 4 2 4 3 2" xfId="11839"/>
    <cellStyle name="常规 3 2 2 2 4 2 4 4" xfId="11840"/>
    <cellStyle name="常规 3 2 2 2 4 2 5" xfId="11841"/>
    <cellStyle name="常规 3 2 2 2 4 2 5 2" xfId="11842"/>
    <cellStyle name="常规 3 2 2 2 4 2 5 2 2" xfId="11843"/>
    <cellStyle name="常规 3 2 2 2 4 2 5 3" xfId="11844"/>
    <cellStyle name="常规 3 2 2 2 4 2 6" xfId="11845"/>
    <cellStyle name="常规 3 2 2 2 4 2 6 2" xfId="11846"/>
    <cellStyle name="常规 3 2 2 2 4 2 7" xfId="11847"/>
    <cellStyle name="常规 3 2 2 2 4 3" xfId="11848"/>
    <cellStyle name="常规 3 2 2 2 4 3 2" xfId="11849"/>
    <cellStyle name="常规 3 2 2 2 4 3 2 2" xfId="11850"/>
    <cellStyle name="常规 3 2 2 2 4 3 2 2 2" xfId="11851"/>
    <cellStyle name="常规 3 2 2 2 4 3 2 2 2 2" xfId="11852"/>
    <cellStyle name="常规 3 2 2 2 4 3 2 2 3" xfId="11853"/>
    <cellStyle name="常规 3 2 2 2 4 3 2 3" xfId="11854"/>
    <cellStyle name="常规 3 2 2 2 4 3 2 3 2" xfId="11855"/>
    <cellStyle name="常规 3 2 2 2 4 3 2 4" xfId="11856"/>
    <cellStyle name="常规 3 2 2 2 4 3 3" xfId="11857"/>
    <cellStyle name="常规 3 2 2 2 4 3 3 2" xfId="11858"/>
    <cellStyle name="常规 3 2 2 2 4 3 3 2 2" xfId="11859"/>
    <cellStyle name="常规 3 2 2 2 4 3 3 3" xfId="11860"/>
    <cellStyle name="常规 3 2 2 2 4 3 4" xfId="11861"/>
    <cellStyle name="常规 3 2 2 2 4 3 4 2" xfId="11862"/>
    <cellStyle name="常规 3 2 2 2 4 3 5" xfId="11863"/>
    <cellStyle name="常规 3 2 2 2 4 4" xfId="11864"/>
    <cellStyle name="常规 3 2 2 2 4 4 2" xfId="11865"/>
    <cellStyle name="常规 3 2 2 2 4 4 2 2" xfId="11866"/>
    <cellStyle name="常规 3 2 2 2 4 4 2 2 2" xfId="11867"/>
    <cellStyle name="常规 3 2 2 2 4 4 2 2 2 2" xfId="11868"/>
    <cellStyle name="常规 3 2 2 2 4 4 2 2 3" xfId="11869"/>
    <cellStyle name="常规 3 2 2 2 4 4 2 3" xfId="11870"/>
    <cellStyle name="常规 3 2 2 2 4 4 2 3 2" xfId="11871"/>
    <cellStyle name="常规 3 2 2 2 4 4 2 4" xfId="11872"/>
    <cellStyle name="常规 3 2 2 2 4 4 3" xfId="11873"/>
    <cellStyle name="常规 3 2 2 2 4 4 3 2" xfId="11874"/>
    <cellStyle name="常规 3 2 2 2 4 4 3 2 2" xfId="11875"/>
    <cellStyle name="常规 3 2 2 2 4 4 3 3" xfId="11876"/>
    <cellStyle name="常规 3 2 2 2 4 4 4" xfId="11877"/>
    <cellStyle name="常规 3 2 2 2 4 4 4 2" xfId="11878"/>
    <cellStyle name="常规 3 2 2 2 4 4 5" xfId="11879"/>
    <cellStyle name="常规 3 2 2 2 4 5" xfId="11880"/>
    <cellStyle name="常规 3 2 2 2 4 5 2" xfId="11881"/>
    <cellStyle name="常规 3 2 2 2 4 5 2 2" xfId="11882"/>
    <cellStyle name="常规 3 2 2 2 4 5 2 2 2" xfId="11883"/>
    <cellStyle name="常规 3 2 2 2 4 5 2 3" xfId="11884"/>
    <cellStyle name="常规 3 2 2 2 4 5 3" xfId="11885"/>
    <cellStyle name="常规 3 2 2 2 4 5 3 2" xfId="11886"/>
    <cellStyle name="常规 3 2 2 2 4 5 4" xfId="11887"/>
    <cellStyle name="常规 3 2 2 2 4 6" xfId="11888"/>
    <cellStyle name="常规 3 2 2 2 4 6 2" xfId="11889"/>
    <cellStyle name="常规 3 2 2 2 4 6 2 2" xfId="11890"/>
    <cellStyle name="常规 3 2 2 2 4 6 3" xfId="11891"/>
    <cellStyle name="常规 3 2 2 2 4 7" xfId="11892"/>
    <cellStyle name="常规 3 2 2 2 4 7 2" xfId="11893"/>
    <cellStyle name="常规 3 2 2 2 4 8" xfId="11894"/>
    <cellStyle name="常规 3 2 2 2 5" xfId="11895"/>
    <cellStyle name="常规 3 2 2 2 5 2" xfId="11896"/>
    <cellStyle name="常规 3 2 2 2 5 2 2" xfId="11897"/>
    <cellStyle name="常规 3 2 2 2 5 2 2 2" xfId="11898"/>
    <cellStyle name="常规 3 2 2 2 5 2 2 2 2" xfId="11899"/>
    <cellStyle name="常规 3 2 2 2 5 2 2 2 2 2" xfId="11900"/>
    <cellStyle name="常规 3 2 2 2 5 2 2 2 3" xfId="11901"/>
    <cellStyle name="常规 3 2 2 2 5 2 2 3" xfId="11902"/>
    <cellStyle name="常规 3 2 2 2 5 2 2 3 2" xfId="11903"/>
    <cellStyle name="常规 3 2 2 2 5 2 2 4" xfId="11904"/>
    <cellStyle name="常规 3 2 2 2 5 2 3" xfId="11905"/>
    <cellStyle name="常规 3 2 2 2 5 2 3 2" xfId="11906"/>
    <cellStyle name="常规 3 2 2 2 5 2 3 2 2" xfId="11907"/>
    <cellStyle name="常规 3 2 2 2 5 2 3 3" xfId="11908"/>
    <cellStyle name="常规 3 2 2 2 5 2 4" xfId="11909"/>
    <cellStyle name="常规 3 2 2 2 5 2 4 2" xfId="11910"/>
    <cellStyle name="常规 3 2 2 2 5 2 5" xfId="11911"/>
    <cellStyle name="常规 3 2 2 2 5 3" xfId="11912"/>
    <cellStyle name="常规 3 2 2 2 5 3 2" xfId="11913"/>
    <cellStyle name="常规 3 2 2 2 5 3 2 2" xfId="11914"/>
    <cellStyle name="常规 3 2 2 2 5 3 2 2 2" xfId="11915"/>
    <cellStyle name="常规 3 2 2 2 5 3 2 2 2 2" xfId="11916"/>
    <cellStyle name="常规 3 2 2 2 5 3 2 2 3" xfId="11917"/>
    <cellStyle name="常规 3 2 2 2 5 3 2 3" xfId="11918"/>
    <cellStyle name="常规 3 2 2 2 5 3 2 3 2" xfId="11919"/>
    <cellStyle name="常规 3 2 2 2 5 3 2 4" xfId="11920"/>
    <cellStyle name="常规 3 2 2 2 5 3 3" xfId="11921"/>
    <cellStyle name="常规 3 2 2 2 5 3 3 2" xfId="11922"/>
    <cellStyle name="常规 3 2 2 2 5 3 3 2 2" xfId="11923"/>
    <cellStyle name="常规 3 2 2 2 5 3 3 3" xfId="11924"/>
    <cellStyle name="常规 3 2 2 2 5 3 4" xfId="11925"/>
    <cellStyle name="常规 3 2 2 2 5 3 4 2" xfId="11926"/>
    <cellStyle name="常规 3 2 2 2 5 3 5" xfId="11927"/>
    <cellStyle name="常规 3 2 2 2 5 4" xfId="11928"/>
    <cellStyle name="常规 3 2 2 2 5 4 2" xfId="11929"/>
    <cellStyle name="常规 3 2 2 2 5 4 2 2" xfId="11930"/>
    <cellStyle name="常规 3 2 2 2 5 4 2 2 2" xfId="11931"/>
    <cellStyle name="常规 3 2 2 2 5 4 2 3" xfId="11932"/>
    <cellStyle name="常规 3 2 2 2 5 4 3" xfId="11933"/>
    <cellStyle name="常规 3 2 2 2 5 4 3 2" xfId="11934"/>
    <cellStyle name="常规 3 2 2 2 5 4 4" xfId="11935"/>
    <cellStyle name="常规 3 2 2 2 5 5" xfId="11936"/>
    <cellStyle name="常规 3 2 2 2 5 5 2" xfId="11937"/>
    <cellStyle name="常规 3 2 2 2 5 5 2 2" xfId="11938"/>
    <cellStyle name="常规 3 2 2 2 5 5 3" xfId="11939"/>
    <cellStyle name="常规 3 2 2 2 5 6" xfId="11940"/>
    <cellStyle name="常规 3 2 2 2 5 6 2" xfId="11941"/>
    <cellStyle name="常规 3 2 2 2 5 7" xfId="11942"/>
    <cellStyle name="常规 3 2 2 2 6" xfId="11943"/>
    <cellStyle name="常规 3 2 2 2 6 2" xfId="11944"/>
    <cellStyle name="常规 3 2 2 2 6 2 2" xfId="11945"/>
    <cellStyle name="常规 3 2 2 2 6 2 2 2" xfId="11946"/>
    <cellStyle name="常规 3 2 2 2 6 2 2 2 2" xfId="11947"/>
    <cellStyle name="常规 3 2 2 2 6 2 2 3" xfId="11948"/>
    <cellStyle name="常规 3 2 2 2 6 2 3" xfId="11949"/>
    <cellStyle name="常规 3 2 2 2 6 2 3 2" xfId="11950"/>
    <cellStyle name="常规 3 2 2 2 6 2 4" xfId="11951"/>
    <cellStyle name="常规 3 2 2 2 6 3" xfId="11952"/>
    <cellStyle name="常规 3 2 2 2 6 3 2" xfId="11953"/>
    <cellStyle name="常规 3 2 2 2 6 3 2 2" xfId="11954"/>
    <cellStyle name="常规 3 2 2 2 6 3 3" xfId="11955"/>
    <cellStyle name="常规 3 2 2 2 6 4" xfId="11956"/>
    <cellStyle name="常规 3 2 2 2 6 4 2" xfId="11957"/>
    <cellStyle name="常规 3 2 2 2 6 5" xfId="11958"/>
    <cellStyle name="常规 3 2 2 2 7" xfId="11959"/>
    <cellStyle name="常规 3 2 2 2 7 2" xfId="11960"/>
    <cellStyle name="常规 3 2 2 2 7 2 2" xfId="11961"/>
    <cellStyle name="常规 3 2 2 2 7 2 2 2" xfId="11962"/>
    <cellStyle name="常规 3 2 2 2 7 2 2 2 2" xfId="11963"/>
    <cellStyle name="常规 3 2 2 2 7 2 2 3" xfId="11964"/>
    <cellStyle name="常规 3 2 2 2 7 2 3" xfId="11965"/>
    <cellStyle name="常规 3 2 2 2 7 2 3 2" xfId="11966"/>
    <cellStyle name="常规 3 2 2 2 7 2 4" xfId="11967"/>
    <cellStyle name="常规 3 2 2 2 7 3" xfId="11968"/>
    <cellStyle name="常规 3 2 2 2 7 3 2" xfId="11969"/>
    <cellStyle name="常规 3 2 2 2 7 3 2 2" xfId="11970"/>
    <cellStyle name="常规 3 2 2 2 7 3 3" xfId="11971"/>
    <cellStyle name="常规 3 2 2 2 7 4" xfId="11972"/>
    <cellStyle name="常规 3 2 2 2 7 4 2" xfId="11973"/>
    <cellStyle name="常规 3 2 2 2 7 5" xfId="11974"/>
    <cellStyle name="常规 3 2 2 2 8" xfId="11975"/>
    <cellStyle name="常规 3 2 2 2 8 2" xfId="11976"/>
    <cellStyle name="常规 3 2 2 2 8 2 2" xfId="11977"/>
    <cellStyle name="常规 3 2 2 2 8 2 2 2" xfId="11978"/>
    <cellStyle name="常规 3 2 2 2 8 2 3" xfId="11979"/>
    <cellStyle name="常规 3 2 2 2 8 3" xfId="11980"/>
    <cellStyle name="常规 3 2 2 2 8 3 2" xfId="11981"/>
    <cellStyle name="常规 3 2 2 2 8 4" xfId="11982"/>
    <cellStyle name="常规 3 2 2 2 9" xfId="11983"/>
    <cellStyle name="常规 3 2 2 2 9 2" xfId="11984"/>
    <cellStyle name="常规 3 2 2 2 9 2 2" xfId="11985"/>
    <cellStyle name="常规 3 2 2 2 9 3" xfId="11986"/>
    <cellStyle name="常规 3 2 2 3" xfId="11987"/>
    <cellStyle name="常规 3 2 2 3 2" xfId="11988"/>
    <cellStyle name="常规 3 2 2 3 2 2" xfId="11989"/>
    <cellStyle name="常规 3 2 2 3 2 2 2" xfId="11990"/>
    <cellStyle name="常规 3 2 2 3 2 2 2 2" xfId="11991"/>
    <cellStyle name="常规 3 2 2 3 2 2 2 2 2" xfId="11992"/>
    <cellStyle name="常规 3 2 2 3 2 2 2 2 2 2" xfId="11993"/>
    <cellStyle name="常规 3 2 2 3 2 2 2 2 2 2 2" xfId="11994"/>
    <cellStyle name="常规 3 2 2 3 2 2 2 2 2 3" xfId="11995"/>
    <cellStyle name="常规 3 2 2 3 2 2 2 2 3" xfId="11996"/>
    <cellStyle name="常规 3 2 2 3 2 2 2 2 3 2" xfId="11997"/>
    <cellStyle name="常规 3 2 2 3 2 2 2 2 4" xfId="11998"/>
    <cellStyle name="常规 3 2 2 3 2 2 2 3" xfId="11999"/>
    <cellStyle name="常规 3 2 2 3 2 2 2 3 2" xfId="12000"/>
    <cellStyle name="常规 3 2 2 3 2 2 2 3 2 2" xfId="12001"/>
    <cellStyle name="常规 3 2 2 3 2 2 2 3 3" xfId="12002"/>
    <cellStyle name="常规 3 2 2 3 2 2 2 4" xfId="12003"/>
    <cellStyle name="常规 3 2 2 3 2 2 2 4 2" xfId="12004"/>
    <cellStyle name="常规 3 2 2 3 2 2 2 5" xfId="12005"/>
    <cellStyle name="常规 3 2 2 3 2 2 3" xfId="12006"/>
    <cellStyle name="常规 3 2 2 3 2 2 3 2" xfId="12007"/>
    <cellStyle name="常规 3 2 2 3 2 2 3 2 2" xfId="12008"/>
    <cellStyle name="常规 3 2 2 3 2 2 3 2 2 2" xfId="12009"/>
    <cellStyle name="常规 3 2 2 3 2 2 3 2 2 2 2" xfId="12010"/>
    <cellStyle name="常规 3 2 2 3 2 2 3 2 2 3" xfId="12011"/>
    <cellStyle name="常规 3 2 2 3 2 2 3 2 3" xfId="12012"/>
    <cellStyle name="常规 3 2 2 3 2 2 3 2 3 2" xfId="12013"/>
    <cellStyle name="常规 3 2 2 3 2 2 3 2 4" xfId="12014"/>
    <cellStyle name="常规 3 2 2 3 2 2 3 3" xfId="12015"/>
    <cellStyle name="常规 3 2 2 3 2 2 3 3 2" xfId="12016"/>
    <cellStyle name="常规 3 2 2 3 2 2 3 3 2 2" xfId="12017"/>
    <cellStyle name="常规 3 2 2 3 2 2 3 3 3" xfId="12018"/>
    <cellStyle name="常规 3 2 2 3 2 2 3 4" xfId="12019"/>
    <cellStyle name="常规 3 2 2 3 2 2 3 4 2" xfId="12020"/>
    <cellStyle name="常规 3 2 2 3 2 2 3 5" xfId="12021"/>
    <cellStyle name="常规 3 2 2 3 2 2 4" xfId="12022"/>
    <cellStyle name="常规 3 2 2 3 2 2 4 2" xfId="12023"/>
    <cellStyle name="常规 3 2 2 3 2 2 4 2 2" xfId="12024"/>
    <cellStyle name="常规 3 2 2 3 2 2 4 2 2 2" xfId="12025"/>
    <cellStyle name="常规 3 2 2 3 2 2 4 2 3" xfId="12026"/>
    <cellStyle name="常规 3 2 2 3 2 2 4 3" xfId="12027"/>
    <cellStyle name="常规 3 2 2 3 2 2 4 3 2" xfId="12028"/>
    <cellStyle name="常规 3 2 2 3 2 2 4 4" xfId="12029"/>
    <cellStyle name="常规 3 2 2 3 2 2 5" xfId="12030"/>
    <cellStyle name="常规 3 2 2 3 2 2 5 2" xfId="12031"/>
    <cellStyle name="常规 3 2 2 3 2 2 5 2 2" xfId="12032"/>
    <cellStyle name="常规 3 2 2 3 2 2 5 3" xfId="12033"/>
    <cellStyle name="常规 3 2 2 3 2 2 6" xfId="12034"/>
    <cellStyle name="常规 3 2 2 3 2 2 6 2" xfId="12035"/>
    <cellStyle name="常规 3 2 2 3 2 2 7" xfId="12036"/>
    <cellStyle name="常规 3 2 2 3 2 3" xfId="12037"/>
    <cellStyle name="常规 3 2 2 3 2 3 2" xfId="12038"/>
    <cellStyle name="常规 3 2 2 3 2 3 2 2" xfId="12039"/>
    <cellStyle name="常规 3 2 2 3 2 3 2 2 2" xfId="12040"/>
    <cellStyle name="常规 3 2 2 3 2 3 2 2 2 2" xfId="12041"/>
    <cellStyle name="常规 3 2 2 3 2 3 2 2 3" xfId="12042"/>
    <cellStyle name="常规 3 2 2 3 2 3 2 3" xfId="12043"/>
    <cellStyle name="常规 3 2 2 3 2 3 2 3 2" xfId="12044"/>
    <cellStyle name="常规 3 2 2 3 2 3 2 4" xfId="12045"/>
    <cellStyle name="常规 3 2 2 3 2 3 3" xfId="12046"/>
    <cellStyle name="常规 3 2 2 3 2 3 3 2" xfId="12047"/>
    <cellStyle name="常规 3 2 2 3 2 3 3 2 2" xfId="12048"/>
    <cellStyle name="常规 3 2 2 3 2 3 3 3" xfId="12049"/>
    <cellStyle name="常规 3 2 2 3 2 3 4" xfId="12050"/>
    <cellStyle name="常规 3 2 2 3 2 3 4 2" xfId="12051"/>
    <cellStyle name="常规 3 2 2 3 2 3 5" xfId="12052"/>
    <cellStyle name="常规 3 2 2 3 2 4" xfId="12053"/>
    <cellStyle name="常规 3 2 2 3 2 4 2" xfId="12054"/>
    <cellStyle name="常规 3 2 2 3 2 4 2 2" xfId="12055"/>
    <cellStyle name="常规 3 2 2 3 2 4 2 2 2" xfId="12056"/>
    <cellStyle name="常规 3 2 2 3 2 4 2 2 2 2" xfId="12057"/>
    <cellStyle name="常规 3 2 2 3 2 4 2 2 3" xfId="12058"/>
    <cellStyle name="常规 3 2 2 3 2 4 2 3" xfId="12059"/>
    <cellStyle name="常规 3 2 2 3 2 4 2 3 2" xfId="12060"/>
    <cellStyle name="常规 3 2 2 3 2 4 2 4" xfId="12061"/>
    <cellStyle name="常规 3 2 2 3 2 4 3" xfId="12062"/>
    <cellStyle name="常规 3 2 2 3 2 4 3 2" xfId="12063"/>
    <cellStyle name="常规 3 2 2 3 2 4 3 2 2" xfId="12064"/>
    <cellStyle name="常规 3 2 2 3 2 4 3 3" xfId="12065"/>
    <cellStyle name="常规 3 2 2 3 2 4 4" xfId="12066"/>
    <cellStyle name="常规 3 2 2 3 2 4 4 2" xfId="12067"/>
    <cellStyle name="常规 3 2 2 3 2 4 5" xfId="12068"/>
    <cellStyle name="常规 3 2 2 3 2 5" xfId="12069"/>
    <cellStyle name="常规 3 2 2 3 2 5 2" xfId="12070"/>
    <cellStyle name="常规 3 2 2 3 2 5 2 2" xfId="12071"/>
    <cellStyle name="常规 3 2 2 3 2 5 2 2 2" xfId="12072"/>
    <cellStyle name="常规 3 2 2 3 2 5 2 3" xfId="12073"/>
    <cellStyle name="常规 3 2 2 3 2 5 3" xfId="12074"/>
    <cellStyle name="常规 3 2 2 3 2 5 3 2" xfId="12075"/>
    <cellStyle name="常规 3 2 2 3 2 5 4" xfId="12076"/>
    <cellStyle name="常规 3 2 2 3 2 6" xfId="12077"/>
    <cellStyle name="常规 3 2 2 3 2 6 2" xfId="12078"/>
    <cellStyle name="常规 3 2 2 3 2 6 2 2" xfId="12079"/>
    <cellStyle name="常规 3 2 2 3 2 6 3" xfId="12080"/>
    <cellStyle name="常规 3 2 2 3 2 7" xfId="12081"/>
    <cellStyle name="常规 3 2 2 3 2 7 2" xfId="12082"/>
    <cellStyle name="常规 3 2 2 3 2 8" xfId="12083"/>
    <cellStyle name="常规 3 2 2 3 3" xfId="12084"/>
    <cellStyle name="常规 3 2 2 3 3 2" xfId="12085"/>
    <cellStyle name="常规 3 2 2 3 3 2 2" xfId="12086"/>
    <cellStyle name="常规 3 2 2 3 3 2 2 2" xfId="12087"/>
    <cellStyle name="常规 3 2 2 3 3 2 2 2 2" xfId="12088"/>
    <cellStyle name="常规 3 2 2 3 3 2 2 2 2 2" xfId="12089"/>
    <cellStyle name="常规 3 2 2 3 3 2 2 2 3" xfId="12090"/>
    <cellStyle name="常规 3 2 2 3 3 2 2 3" xfId="12091"/>
    <cellStyle name="常规 3 2 2 3 3 2 2 3 2" xfId="12092"/>
    <cellStyle name="常规 3 2 2 3 3 2 2 4" xfId="12093"/>
    <cellStyle name="常规 3 2 2 3 3 2 3" xfId="12094"/>
    <cellStyle name="常规 3 2 2 3 3 2 3 2" xfId="12095"/>
    <cellStyle name="常规 3 2 2 3 3 2 3 2 2" xfId="12096"/>
    <cellStyle name="常规 3 2 2 3 3 2 3 3" xfId="12097"/>
    <cellStyle name="常规 3 2 2 3 3 2 4" xfId="12098"/>
    <cellStyle name="常规 3 2 2 3 3 2 4 2" xfId="12099"/>
    <cellStyle name="常规 3 2 2 3 3 2 5" xfId="12100"/>
    <cellStyle name="常规 3 2 2 3 3 3" xfId="12101"/>
    <cellStyle name="常规 3 2 2 3 3 3 2" xfId="12102"/>
    <cellStyle name="常规 3 2 2 3 3 3 2 2" xfId="12103"/>
    <cellStyle name="常规 3 2 2 3 3 3 2 2 2" xfId="12104"/>
    <cellStyle name="常规 3 2 2 3 3 3 2 2 2 2" xfId="12105"/>
    <cellStyle name="常规 3 2 2 3 3 3 2 2 3" xfId="12106"/>
    <cellStyle name="常规 3 2 2 3 3 3 2 3" xfId="12107"/>
    <cellStyle name="常规 3 2 2 3 3 3 2 3 2" xfId="12108"/>
    <cellStyle name="常规 3 2 2 3 3 3 2 4" xfId="12109"/>
    <cellStyle name="常规 3 2 2 3 3 3 3" xfId="12110"/>
    <cellStyle name="常规 3 2 2 3 3 3 3 2" xfId="12111"/>
    <cellStyle name="常规 3 2 2 3 3 3 3 2 2" xfId="12112"/>
    <cellStyle name="常规 3 2 2 3 3 3 3 3" xfId="12113"/>
    <cellStyle name="常规 3 2 2 3 3 3 4" xfId="12114"/>
    <cellStyle name="常规 3 2 2 3 3 3 4 2" xfId="12115"/>
    <cellStyle name="常规 3 2 2 3 3 3 5" xfId="12116"/>
    <cellStyle name="常规 3 2 2 3 3 4" xfId="12117"/>
    <cellStyle name="常规 3 2 2 3 3 4 2" xfId="12118"/>
    <cellStyle name="常规 3 2 2 3 3 4 2 2" xfId="12119"/>
    <cellStyle name="常规 3 2 2 3 3 4 2 2 2" xfId="12120"/>
    <cellStyle name="常规 3 2 2 3 3 4 2 3" xfId="12121"/>
    <cellStyle name="常规 3 2 2 3 3 4 3" xfId="12122"/>
    <cellStyle name="常规 3 2 2 3 3 4 3 2" xfId="12123"/>
    <cellStyle name="常规 3 2 2 3 3 4 4" xfId="12124"/>
    <cellStyle name="常规 3 2 2 3 3 5" xfId="12125"/>
    <cellStyle name="常规 3 2 2 3 3 5 2" xfId="12126"/>
    <cellStyle name="常规 3 2 2 3 3 5 2 2" xfId="12127"/>
    <cellStyle name="常规 3 2 2 3 3 5 3" xfId="12128"/>
    <cellStyle name="常规 3 2 2 3 3 6" xfId="12129"/>
    <cellStyle name="常规 3 2 2 3 3 6 2" xfId="12130"/>
    <cellStyle name="常规 3 2 2 3 3 7" xfId="12131"/>
    <cellStyle name="常规 3 2 2 3 4" xfId="12132"/>
    <cellStyle name="常规 3 2 2 3 4 2" xfId="12133"/>
    <cellStyle name="常规 3 2 2 3 4 2 2" xfId="12134"/>
    <cellStyle name="常规 3 2 2 3 4 2 2 2" xfId="12135"/>
    <cellStyle name="常规 3 2 2 3 4 2 2 2 2" xfId="12136"/>
    <cellStyle name="常规 3 2 2 3 4 2 2 3" xfId="12137"/>
    <cellStyle name="常规 3 2 2 3 4 2 3" xfId="12138"/>
    <cellStyle name="常规 3 2 2 3 4 2 3 2" xfId="12139"/>
    <cellStyle name="常规 3 2 2 3 4 2 4" xfId="12140"/>
    <cellStyle name="常规 3 2 2 3 4 3" xfId="12141"/>
    <cellStyle name="常规 3 2 2 3 4 3 2" xfId="12142"/>
    <cellStyle name="常规 3 2 2 3 4 3 2 2" xfId="12143"/>
    <cellStyle name="常规 3 2 2 3 4 3 3" xfId="12144"/>
    <cellStyle name="常规 3 2 2 3 4 4" xfId="12145"/>
    <cellStyle name="常规 3 2 2 3 4 4 2" xfId="12146"/>
    <cellStyle name="常规 3 2 2 3 4 5" xfId="12147"/>
    <cellStyle name="常规 3 2 2 3 5" xfId="12148"/>
    <cellStyle name="常规 3 2 2 3 5 2" xfId="12149"/>
    <cellStyle name="常规 3 2 2 3 5 2 2" xfId="12150"/>
    <cellStyle name="常规 3 2 2 3 5 2 2 2" xfId="12151"/>
    <cellStyle name="常规 3 2 2 3 5 2 2 2 2" xfId="12152"/>
    <cellStyle name="常规 3 2 2 3 5 2 2 3" xfId="12153"/>
    <cellStyle name="常规 3 2 2 3 5 2 3" xfId="12154"/>
    <cellStyle name="常规 3 2 2 3 5 2 3 2" xfId="12155"/>
    <cellStyle name="常规 3 2 2 3 5 2 4" xfId="12156"/>
    <cellStyle name="常规 3 2 2 3 5 3" xfId="12157"/>
    <cellStyle name="常规 3 2 2 3 5 3 2" xfId="12158"/>
    <cellStyle name="常规 3 2 2 3 5 3 2 2" xfId="12159"/>
    <cellStyle name="常规 3 2 2 3 5 3 3" xfId="12160"/>
    <cellStyle name="常规 3 2 2 3 5 4" xfId="12161"/>
    <cellStyle name="常规 3 2 2 3 5 4 2" xfId="12162"/>
    <cellStyle name="常规 3 2 2 3 5 5" xfId="12163"/>
    <cellStyle name="常规 3 2 2 3 6" xfId="12164"/>
    <cellStyle name="常规 3 2 2 3 6 2" xfId="12165"/>
    <cellStyle name="常规 3 2 2 3 6 2 2" xfId="12166"/>
    <cellStyle name="常规 3 2 2 3 6 2 2 2" xfId="12167"/>
    <cellStyle name="常规 3 2 2 3 6 2 3" xfId="12168"/>
    <cellStyle name="常规 3 2 2 3 6 3" xfId="12169"/>
    <cellStyle name="常规 3 2 2 3 6 3 2" xfId="12170"/>
    <cellStyle name="常规 3 2 2 3 6 4" xfId="12171"/>
    <cellStyle name="常规 3 2 2 3 7" xfId="12172"/>
    <cellStyle name="常规 3 2 2 3 7 2" xfId="12173"/>
    <cellStyle name="常规 3 2 2 3 7 2 2" xfId="12174"/>
    <cellStyle name="常规 3 2 2 3 7 3" xfId="12175"/>
    <cellStyle name="常规 3 2 2 3 8" xfId="12176"/>
    <cellStyle name="常规 3 2 2 3 8 2" xfId="12177"/>
    <cellStyle name="常规 3 2 2 3 9" xfId="12178"/>
    <cellStyle name="常规 3 2 2 4" xfId="12179"/>
    <cellStyle name="常规 3 2 2 4 2" xfId="12180"/>
    <cellStyle name="常规 3 2 2 4 2 2" xfId="12181"/>
    <cellStyle name="常规 3 2 2 4 2 2 2" xfId="12182"/>
    <cellStyle name="常规 3 2 2 4 2 2 2 2" xfId="12183"/>
    <cellStyle name="常规 3 2 2 4 2 2 2 2 2" xfId="12184"/>
    <cellStyle name="常规 3 2 2 4 2 2 2 2 2 2" xfId="12185"/>
    <cellStyle name="常规 3 2 2 4 2 2 2 2 2 2 2" xfId="12186"/>
    <cellStyle name="常规 3 2 2 4 2 2 2 2 2 3" xfId="12187"/>
    <cellStyle name="常规 3 2 2 4 2 2 2 2 3" xfId="12188"/>
    <cellStyle name="常规 3 2 2 4 2 2 2 2 3 2" xfId="12189"/>
    <cellStyle name="常规 3 2 2 4 2 2 2 2 4" xfId="12190"/>
    <cellStyle name="常规 3 2 2 4 2 2 2 3" xfId="12191"/>
    <cellStyle name="常规 3 2 2 4 2 2 2 3 2" xfId="12192"/>
    <cellStyle name="常规 3 2 2 4 2 2 2 3 2 2" xfId="12193"/>
    <cellStyle name="常规 3 2 2 4 2 2 2 3 3" xfId="12194"/>
    <cellStyle name="常规 3 2 2 4 2 2 2 4" xfId="12195"/>
    <cellStyle name="常规 3 2 2 4 2 2 2 4 2" xfId="12196"/>
    <cellStyle name="常规 3 2 2 4 2 2 2 5" xfId="12197"/>
    <cellStyle name="常规 3 2 2 4 2 2 3" xfId="12198"/>
    <cellStyle name="常规 3 2 2 4 2 2 3 2" xfId="12199"/>
    <cellStyle name="常规 3 2 2 4 2 2 3 2 2" xfId="12200"/>
    <cellStyle name="常规 3 2 2 4 2 2 3 2 2 2" xfId="12201"/>
    <cellStyle name="常规 3 2 2 4 2 2 3 2 2 2 2" xfId="12202"/>
    <cellStyle name="常规 3 2 2 4 2 2 3 2 2 3" xfId="12203"/>
    <cellStyle name="常规 3 2 2 4 2 2 3 2 3" xfId="12204"/>
    <cellStyle name="常规 3 2 2 4 2 2 3 2 3 2" xfId="12205"/>
    <cellStyle name="常规 3 2 2 4 2 2 3 2 4" xfId="12206"/>
    <cellStyle name="常规 3 2 2 4 2 2 3 3" xfId="12207"/>
    <cellStyle name="常规 3 2 2 4 2 2 3 3 2" xfId="12208"/>
    <cellStyle name="常规 3 2 2 4 2 2 3 3 2 2" xfId="12209"/>
    <cellStyle name="常规 3 2 2 4 2 2 3 3 3" xfId="12210"/>
    <cellStyle name="常规 3 2 2 4 2 2 3 4" xfId="12211"/>
    <cellStyle name="常规 3 2 2 4 2 2 3 4 2" xfId="12212"/>
    <cellStyle name="常规 3 2 2 4 2 2 3 5" xfId="12213"/>
    <cellStyle name="常规 3 2 2 4 2 2 4" xfId="12214"/>
    <cellStyle name="常规 3 2 2 4 2 2 4 2" xfId="12215"/>
    <cellStyle name="常规 3 2 2 4 2 2 4 2 2" xfId="12216"/>
    <cellStyle name="常规 3 2 2 4 2 2 4 2 2 2" xfId="12217"/>
    <cellStyle name="常规 3 2 2 4 2 2 4 2 3" xfId="12218"/>
    <cellStyle name="常规 3 2 2 4 2 2 4 3" xfId="12219"/>
    <cellStyle name="常规 3 2 2 4 2 2 4 3 2" xfId="12220"/>
    <cellStyle name="常规 3 2 2 4 2 2 4 4" xfId="12221"/>
    <cellStyle name="常规 3 2 2 4 2 2 5" xfId="12222"/>
    <cellStyle name="常规 3 2 2 4 2 2 5 2" xfId="12223"/>
    <cellStyle name="常规 3 2 2 4 2 2 5 2 2" xfId="12224"/>
    <cellStyle name="常规 3 2 2 4 2 2 5 3" xfId="12225"/>
    <cellStyle name="常规 3 2 2 4 2 2 6" xfId="12226"/>
    <cellStyle name="常规 3 2 2 4 2 2 6 2" xfId="12227"/>
    <cellStyle name="常规 3 2 2 4 2 2 7" xfId="12228"/>
    <cellStyle name="常规 3 2 2 4 2 3" xfId="12229"/>
    <cellStyle name="常规 3 2 2 4 2 3 2" xfId="12230"/>
    <cellStyle name="常规 3 2 2 4 2 3 2 2" xfId="12231"/>
    <cellStyle name="常规 3 2 2 4 2 3 2 2 2" xfId="12232"/>
    <cellStyle name="常规 3 2 2 4 2 3 2 2 2 2" xfId="12233"/>
    <cellStyle name="常规 3 2 2 4 2 3 2 2 3" xfId="12234"/>
    <cellStyle name="常规 3 2 2 4 2 3 2 3" xfId="12235"/>
    <cellStyle name="常规 3 2 2 4 2 3 2 3 2" xfId="12236"/>
    <cellStyle name="常规 3 2 2 4 2 3 2 4" xfId="12237"/>
    <cellStyle name="常规 3 2 2 4 2 3 3" xfId="12238"/>
    <cellStyle name="常规 3 2 2 4 2 3 3 2" xfId="12239"/>
    <cellStyle name="常规 3 2 2 4 2 3 3 2 2" xfId="12240"/>
    <cellStyle name="常规 3 2 2 4 2 3 3 3" xfId="12241"/>
    <cellStyle name="常规 3 2 2 4 2 3 4" xfId="12242"/>
    <cellStyle name="常规 3 2 2 4 2 3 4 2" xfId="12243"/>
    <cellStyle name="常规 3 2 2 4 2 3 5" xfId="12244"/>
    <cellStyle name="常规 3 2 2 4 2 4" xfId="12245"/>
    <cellStyle name="常规 3 2 2 4 2 4 2" xfId="12246"/>
    <cellStyle name="常规 3 2 2 4 2 4 2 2" xfId="12247"/>
    <cellStyle name="常规 3 2 2 4 2 4 2 2 2" xfId="12248"/>
    <cellStyle name="常规 3 2 2 4 2 4 2 2 2 2" xfId="12249"/>
    <cellStyle name="常规 3 2 2 4 2 4 2 2 3" xfId="12250"/>
    <cellStyle name="常规 3 2 2 4 2 4 2 3" xfId="12251"/>
    <cellStyle name="常规 3 2 2 4 2 4 2 3 2" xfId="12252"/>
    <cellStyle name="常规 3 2 2 4 2 4 2 4" xfId="12253"/>
    <cellStyle name="常规 3 2 2 4 2 4 3" xfId="12254"/>
    <cellStyle name="常规 3 2 2 4 2 4 3 2" xfId="12255"/>
    <cellStyle name="常规 3 2 2 4 2 4 3 2 2" xfId="12256"/>
    <cellStyle name="常规 3 2 2 4 2 4 3 3" xfId="12257"/>
    <cellStyle name="常规 3 2 2 4 2 4 4" xfId="12258"/>
    <cellStyle name="常规 3 2 2 4 2 4 4 2" xfId="12259"/>
    <cellStyle name="常规 3 2 2 4 2 4 5" xfId="12260"/>
    <cellStyle name="常规 3 2 2 4 2 5" xfId="12261"/>
    <cellStyle name="常规 3 2 2 4 2 5 2" xfId="12262"/>
    <cellStyle name="常规 3 2 2 4 2 5 2 2" xfId="12263"/>
    <cellStyle name="常规 3 2 2 4 2 5 2 2 2" xfId="12264"/>
    <cellStyle name="常规 3 2 2 4 2 5 2 3" xfId="12265"/>
    <cellStyle name="常规 3 2 2 4 2 5 3" xfId="12266"/>
    <cellStyle name="常规 3 2 2 4 2 5 3 2" xfId="12267"/>
    <cellStyle name="常规 3 2 2 4 2 5 4" xfId="12268"/>
    <cellStyle name="常规 3 2 2 4 2 6" xfId="12269"/>
    <cellStyle name="常规 3 2 2 4 2 6 2" xfId="12270"/>
    <cellStyle name="常规 3 2 2 4 2 6 2 2" xfId="12271"/>
    <cellStyle name="常规 3 2 2 4 2 6 3" xfId="12272"/>
    <cellStyle name="常规 3 2 2 4 2 7" xfId="12273"/>
    <cellStyle name="常规 3 2 2 4 2 7 2" xfId="12274"/>
    <cellStyle name="常规 3 2 2 4 2 8" xfId="12275"/>
    <cellStyle name="常规 3 2 2 4 3" xfId="12276"/>
    <cellStyle name="常规 3 2 2 4 3 2" xfId="12277"/>
    <cellStyle name="常规 3 2 2 4 3 2 2" xfId="12278"/>
    <cellStyle name="常规 3 2 2 4 3 2 2 2" xfId="12279"/>
    <cellStyle name="常规 3 2 2 4 3 2 2 2 2" xfId="12280"/>
    <cellStyle name="常规 3 2 2 4 3 2 2 2 2 2" xfId="12281"/>
    <cellStyle name="常规 3 2 2 4 3 2 2 2 3" xfId="12282"/>
    <cellStyle name="常规 3 2 2 4 3 2 2 3" xfId="12283"/>
    <cellStyle name="常规 3 2 2 4 3 2 2 3 2" xfId="12284"/>
    <cellStyle name="常规 3 2 2 4 3 2 2 4" xfId="12285"/>
    <cellStyle name="常规 3 2 2 4 3 2 3" xfId="12286"/>
    <cellStyle name="常规 3 2 2 4 3 2 3 2" xfId="12287"/>
    <cellStyle name="常规 3 2 2 4 3 2 3 2 2" xfId="12288"/>
    <cellStyle name="常规 3 2 2 4 3 2 3 3" xfId="12289"/>
    <cellStyle name="常规 3 2 2 4 3 2 4" xfId="12290"/>
    <cellStyle name="常规 3 2 2 4 3 2 4 2" xfId="12291"/>
    <cellStyle name="常规 3 2 2 4 3 2 5" xfId="12292"/>
    <cellStyle name="常规 3 2 2 4 3 3" xfId="12293"/>
    <cellStyle name="常规 3 2 2 4 3 3 2" xfId="12294"/>
    <cellStyle name="常规 3 2 2 4 3 3 2 2" xfId="12295"/>
    <cellStyle name="常规 3 2 2 4 3 3 2 2 2" xfId="12296"/>
    <cellStyle name="常规 3 2 2 4 3 3 2 2 2 2" xfId="12297"/>
    <cellStyle name="常规 3 2 2 4 3 3 2 2 3" xfId="12298"/>
    <cellStyle name="常规 3 2 2 4 3 3 2 3" xfId="12299"/>
    <cellStyle name="常规 3 2 2 4 3 3 2 3 2" xfId="12300"/>
    <cellStyle name="常规 3 2 2 4 3 3 2 4" xfId="12301"/>
    <cellStyle name="常规 3 2 2 4 3 3 3" xfId="12302"/>
    <cellStyle name="常规 3 2 2 4 3 3 3 2" xfId="12303"/>
    <cellStyle name="常规 3 2 2 4 3 3 3 2 2" xfId="12304"/>
    <cellStyle name="常规 3 2 2 4 3 3 3 3" xfId="12305"/>
    <cellStyle name="常规 3 2 2 4 3 3 4" xfId="12306"/>
    <cellStyle name="常规 3 2 2 4 3 3 4 2" xfId="12307"/>
    <cellStyle name="常规 3 2 2 4 3 3 5" xfId="12308"/>
    <cellStyle name="常规 3 2 2 4 3 4" xfId="12309"/>
    <cellStyle name="常规 3 2 2 4 3 4 2" xfId="12310"/>
    <cellStyle name="常规 3 2 2 4 3 4 2 2" xfId="12311"/>
    <cellStyle name="常规 3 2 2 4 3 4 2 2 2" xfId="12312"/>
    <cellStyle name="常规 3 2 2 4 3 4 2 3" xfId="12313"/>
    <cellStyle name="常规 3 2 2 4 3 4 3" xfId="12314"/>
    <cellStyle name="常规 3 2 2 4 3 4 3 2" xfId="12315"/>
    <cellStyle name="常规 3 2 2 4 3 4 4" xfId="12316"/>
    <cellStyle name="常规 3 2 2 4 3 5" xfId="12317"/>
    <cellStyle name="常规 3 2 2 4 3 5 2" xfId="12318"/>
    <cellStyle name="常规 3 2 2 4 3 5 2 2" xfId="12319"/>
    <cellStyle name="常规 3 2 2 4 3 5 3" xfId="12320"/>
    <cellStyle name="常规 3 2 2 4 3 6" xfId="12321"/>
    <cellStyle name="常规 3 2 2 4 3 6 2" xfId="12322"/>
    <cellStyle name="常规 3 2 2 4 3 7" xfId="12323"/>
    <cellStyle name="常规 3 2 2 4 4" xfId="12324"/>
    <cellStyle name="常规 3 2 2 4 4 2" xfId="12325"/>
    <cellStyle name="常规 3 2 2 4 4 2 2" xfId="12326"/>
    <cellStyle name="常规 3 2 2 4 4 2 2 2" xfId="12327"/>
    <cellStyle name="常规 3 2 2 4 4 2 2 2 2" xfId="12328"/>
    <cellStyle name="常规 3 2 2 4 4 2 2 3" xfId="12329"/>
    <cellStyle name="常规 3 2 2 4 4 2 3" xfId="12330"/>
    <cellStyle name="常规 3 2 2 4 4 2 3 2" xfId="12331"/>
    <cellStyle name="常规 3 2 2 4 4 2 4" xfId="12332"/>
    <cellStyle name="常规 3 2 2 4 4 3" xfId="12333"/>
    <cellStyle name="常规 3 2 2 4 4 3 2" xfId="12334"/>
    <cellStyle name="常规 3 2 2 4 4 3 2 2" xfId="12335"/>
    <cellStyle name="常规 3 2 2 4 4 3 3" xfId="12336"/>
    <cellStyle name="常规 3 2 2 4 4 4" xfId="12337"/>
    <cellStyle name="常规 3 2 2 4 4 4 2" xfId="12338"/>
    <cellStyle name="常规 3 2 2 4 4 5" xfId="12339"/>
    <cellStyle name="常规 3 2 2 4 5" xfId="12340"/>
    <cellStyle name="常规 3 2 2 4 5 2" xfId="12341"/>
    <cellStyle name="常规 3 2 2 4 5 2 2" xfId="12342"/>
    <cellStyle name="常规 3 2 2 4 5 2 2 2" xfId="12343"/>
    <cellStyle name="常规 3 2 2 4 5 2 2 2 2" xfId="12344"/>
    <cellStyle name="常规 3 2 2 4 5 2 2 3" xfId="12345"/>
    <cellStyle name="常规 3 2 2 4 5 2 3" xfId="12346"/>
    <cellStyle name="常规 3 2 2 4 5 2 3 2" xfId="12347"/>
    <cellStyle name="常规 3 2 2 4 5 2 4" xfId="12348"/>
    <cellStyle name="常规 3 2 2 4 5 3" xfId="12349"/>
    <cellStyle name="常规 3 2 2 4 5 3 2" xfId="12350"/>
    <cellStyle name="常规 3 2 2 4 5 3 2 2" xfId="12351"/>
    <cellStyle name="常规 3 2 2 4 5 3 3" xfId="12352"/>
    <cellStyle name="常规 3 2 2 4 5 4" xfId="12353"/>
    <cellStyle name="常规 3 2 2 4 5 4 2" xfId="12354"/>
    <cellStyle name="常规 3 2 2 4 5 5" xfId="12355"/>
    <cellStyle name="常规 3 2 2 4 6" xfId="12356"/>
    <cellStyle name="常规 3 2 2 4 6 2" xfId="12357"/>
    <cellStyle name="常规 3 2 2 4 6 2 2" xfId="12358"/>
    <cellStyle name="常规 3 2 2 4 6 2 2 2" xfId="12359"/>
    <cellStyle name="常规 3 2 2 4 6 2 3" xfId="12360"/>
    <cellStyle name="常规 3 2 2 4 6 3" xfId="12361"/>
    <cellStyle name="常规 3 2 2 4 6 3 2" xfId="12362"/>
    <cellStyle name="常规 3 2 2 4 6 4" xfId="12363"/>
    <cellStyle name="常规 3 2 2 4 7" xfId="12364"/>
    <cellStyle name="常规 3 2 2 4 7 2" xfId="12365"/>
    <cellStyle name="常规 3 2 2 4 7 2 2" xfId="12366"/>
    <cellStyle name="常规 3 2 2 4 7 3" xfId="12367"/>
    <cellStyle name="常规 3 2 2 4 8" xfId="12368"/>
    <cellStyle name="常规 3 2 2 4 8 2" xfId="12369"/>
    <cellStyle name="常规 3 2 2 4 9" xfId="12370"/>
    <cellStyle name="常规 3 2 2 5" xfId="12371"/>
    <cellStyle name="常规 3 2 2 5 2" xfId="12372"/>
    <cellStyle name="常规 3 2 2 5 2 2" xfId="12373"/>
    <cellStyle name="常规 3 2 2 5 2 2 2" xfId="12374"/>
    <cellStyle name="常规 3 2 2 5 2 2 2 2" xfId="12375"/>
    <cellStyle name="常规 3 2 2 5 2 2 2 2 2" xfId="12376"/>
    <cellStyle name="常规 3 2 2 5 2 2 2 2 2 2" xfId="12377"/>
    <cellStyle name="常规 3 2 2 5 2 2 2 2 3" xfId="12378"/>
    <cellStyle name="常规 3 2 2 5 2 2 2 3" xfId="12379"/>
    <cellStyle name="常规 3 2 2 5 2 2 2 3 2" xfId="12380"/>
    <cellStyle name="常规 3 2 2 5 2 2 2 4" xfId="12381"/>
    <cellStyle name="常规 3 2 2 5 2 2 3" xfId="12382"/>
    <cellStyle name="常规 3 2 2 5 2 2 3 2" xfId="12383"/>
    <cellStyle name="常规 3 2 2 5 2 2 3 2 2" xfId="12384"/>
    <cellStyle name="常规 3 2 2 5 2 2 3 3" xfId="12385"/>
    <cellStyle name="常规 3 2 2 5 2 2 4" xfId="12386"/>
    <cellStyle name="常规 3 2 2 5 2 2 4 2" xfId="12387"/>
    <cellStyle name="常规 3 2 2 5 2 2 5" xfId="12388"/>
    <cellStyle name="常规 3 2 2 5 2 3" xfId="12389"/>
    <cellStyle name="常规 3 2 2 5 2 3 2" xfId="12390"/>
    <cellStyle name="常规 3 2 2 5 2 3 2 2" xfId="12391"/>
    <cellStyle name="常规 3 2 2 5 2 3 2 2 2" xfId="12392"/>
    <cellStyle name="常规 3 2 2 5 2 3 2 2 2 2" xfId="12393"/>
    <cellStyle name="常规 3 2 2 5 2 3 2 2 3" xfId="12394"/>
    <cellStyle name="常规 3 2 2 5 2 3 2 3" xfId="12395"/>
    <cellStyle name="常规 3 2 2 5 2 3 2 3 2" xfId="12396"/>
    <cellStyle name="常规 3 2 2 5 2 3 2 4" xfId="12397"/>
    <cellStyle name="常规 3 2 2 5 2 3 3" xfId="12398"/>
    <cellStyle name="常规 3 2 2 5 2 3 3 2" xfId="12399"/>
    <cellStyle name="常规 3 2 2 5 2 3 3 2 2" xfId="12400"/>
    <cellStyle name="常规 3 2 2 5 2 3 3 3" xfId="12401"/>
    <cellStyle name="常规 3 2 2 5 2 3 4" xfId="12402"/>
    <cellStyle name="常规 3 2 2 5 2 3 4 2" xfId="12403"/>
    <cellStyle name="常规 3 2 2 5 2 3 5" xfId="12404"/>
    <cellStyle name="常规 3 2 2 5 2 4" xfId="12405"/>
    <cellStyle name="常规 3 2 2 5 2 4 2" xfId="12406"/>
    <cellStyle name="常规 3 2 2 5 2 4 2 2" xfId="12407"/>
    <cellStyle name="常规 3 2 2 5 2 4 2 2 2" xfId="12408"/>
    <cellStyle name="常规 3 2 2 5 2 4 2 3" xfId="12409"/>
    <cellStyle name="常规 3 2 2 5 2 4 3" xfId="12410"/>
    <cellStyle name="常规 3 2 2 5 2 4 3 2" xfId="12411"/>
    <cellStyle name="常规 3 2 2 5 2 4 4" xfId="12412"/>
    <cellStyle name="常规 3 2 2 5 2 5" xfId="12413"/>
    <cellStyle name="常规 3 2 2 5 2 5 2" xfId="12414"/>
    <cellStyle name="常规 3 2 2 5 2 5 2 2" xfId="12415"/>
    <cellStyle name="常规 3 2 2 5 2 5 3" xfId="12416"/>
    <cellStyle name="常规 3 2 2 5 2 6" xfId="12417"/>
    <cellStyle name="常规 3 2 2 5 2 6 2" xfId="12418"/>
    <cellStyle name="常规 3 2 2 5 2 7" xfId="12419"/>
    <cellStyle name="常规 3 2 2 5 3" xfId="12420"/>
    <cellStyle name="常规 3 2 2 5 3 2" xfId="12421"/>
    <cellStyle name="常规 3 2 2 5 3 2 2" xfId="12422"/>
    <cellStyle name="常规 3 2 2 5 3 2 2 2" xfId="12423"/>
    <cellStyle name="常规 3 2 2 5 3 2 2 2 2" xfId="12424"/>
    <cellStyle name="常规 3 2 2 5 3 2 2 3" xfId="12425"/>
    <cellStyle name="常规 3 2 2 5 3 2 3" xfId="12426"/>
    <cellStyle name="常规 3 2 2 5 3 2 3 2" xfId="12427"/>
    <cellStyle name="常规 3 2 2 5 3 2 4" xfId="12428"/>
    <cellStyle name="常规 3 2 2 5 3 3" xfId="12429"/>
    <cellStyle name="常规 3 2 2 5 3 3 2" xfId="12430"/>
    <cellStyle name="常规 3 2 2 5 3 3 2 2" xfId="12431"/>
    <cellStyle name="常规 3 2 2 5 3 3 3" xfId="12432"/>
    <cellStyle name="常规 3 2 2 5 3 4" xfId="12433"/>
    <cellStyle name="常规 3 2 2 5 3 4 2" xfId="12434"/>
    <cellStyle name="常规 3 2 2 5 3 5" xfId="12435"/>
    <cellStyle name="常规 3 2 2 5 4" xfId="12436"/>
    <cellStyle name="常规 3 2 2 5 4 2" xfId="12437"/>
    <cellStyle name="常规 3 2 2 5 4 2 2" xfId="12438"/>
    <cellStyle name="常规 3 2 2 5 4 2 2 2" xfId="12439"/>
    <cellStyle name="常规 3 2 2 5 4 2 2 2 2" xfId="12440"/>
    <cellStyle name="常规 3 2 2 5 4 2 2 3" xfId="12441"/>
    <cellStyle name="常规 3 2 2 5 4 2 3" xfId="12442"/>
    <cellStyle name="常规 3 2 2 5 4 2 3 2" xfId="12443"/>
    <cellStyle name="常规 3 2 2 5 4 2 4" xfId="12444"/>
    <cellStyle name="常规 3 2 2 5 4 3" xfId="12445"/>
    <cellStyle name="常规 3 2 2 5 4 3 2" xfId="12446"/>
    <cellStyle name="常规 3 2 2 5 4 3 2 2" xfId="12447"/>
    <cellStyle name="常规 3 2 2 5 4 3 3" xfId="12448"/>
    <cellStyle name="常规 3 2 2 5 4 4" xfId="12449"/>
    <cellStyle name="常规 3 2 2 5 4 4 2" xfId="12450"/>
    <cellStyle name="常规 3 2 2 5 4 5" xfId="12451"/>
    <cellStyle name="常规 3 2 2 5 5" xfId="12452"/>
    <cellStyle name="常规 3 2 2 5 5 2" xfId="12453"/>
    <cellStyle name="常规 3 2 2 5 5 2 2" xfId="12454"/>
    <cellStyle name="常规 3 2 2 5 5 2 2 2" xfId="12455"/>
    <cellStyle name="常规 3 2 2 5 5 2 3" xfId="12456"/>
    <cellStyle name="常规 3 2 2 5 5 3" xfId="12457"/>
    <cellStyle name="常规 3 2 2 5 5 3 2" xfId="12458"/>
    <cellStyle name="常规 3 2 2 5 5 4" xfId="12459"/>
    <cellStyle name="常规 3 2 2 5 6" xfId="12460"/>
    <cellStyle name="常规 3 2 2 5 6 2" xfId="12461"/>
    <cellStyle name="常规 3 2 2 5 6 2 2" xfId="12462"/>
    <cellStyle name="常规 3 2 2 5 6 3" xfId="12463"/>
    <cellStyle name="常规 3 2 2 5 7" xfId="12464"/>
    <cellStyle name="常规 3 2 2 5 7 2" xfId="12465"/>
    <cellStyle name="常规 3 2 2 5 8" xfId="12466"/>
    <cellStyle name="常规 3 2 2 6" xfId="12467"/>
    <cellStyle name="常规 3 2 2 6 2" xfId="12468"/>
    <cellStyle name="常规 3 2 2 6 2 2" xfId="12469"/>
    <cellStyle name="常规 3 2 2 6 2 2 2" xfId="12470"/>
    <cellStyle name="常规 3 2 2 6 2 2 2 2" xfId="12471"/>
    <cellStyle name="常规 3 2 2 6 2 2 2 2 2" xfId="12472"/>
    <cellStyle name="常规 3 2 2 6 2 2 2 3" xfId="12473"/>
    <cellStyle name="常规 3 2 2 6 2 2 3" xfId="12474"/>
    <cellStyle name="常规 3 2 2 6 2 2 3 2" xfId="12475"/>
    <cellStyle name="常规 3 2 2 6 2 2 4" xfId="12476"/>
    <cellStyle name="常规 3 2 2 6 2 3" xfId="12477"/>
    <cellStyle name="常规 3 2 2 6 2 3 2" xfId="12478"/>
    <cellStyle name="常规 3 2 2 6 2 3 2 2" xfId="12479"/>
    <cellStyle name="常规 3 2 2 6 2 3 3" xfId="12480"/>
    <cellStyle name="常规 3 2 2 6 2 4" xfId="12481"/>
    <cellStyle name="常规 3 2 2 6 2 4 2" xfId="12482"/>
    <cellStyle name="常规 3 2 2 6 2 5" xfId="12483"/>
    <cellStyle name="常规 3 2 2 6 3" xfId="12484"/>
    <cellStyle name="常规 3 2 2 6 3 2" xfId="12485"/>
    <cellStyle name="常规 3 2 2 6 3 2 2" xfId="12486"/>
    <cellStyle name="常规 3 2 2 6 3 2 2 2" xfId="12487"/>
    <cellStyle name="常规 3 2 2 6 3 2 2 2 2" xfId="12488"/>
    <cellStyle name="常规 3 2 2 6 3 2 2 3" xfId="12489"/>
    <cellStyle name="常规 3 2 2 6 3 2 3" xfId="12490"/>
    <cellStyle name="常规 3 2 2 6 3 2 3 2" xfId="12491"/>
    <cellStyle name="常规 3 2 2 6 3 2 4" xfId="12492"/>
    <cellStyle name="常规 3 2 2 6 3 3" xfId="12493"/>
    <cellStyle name="常规 3 2 2 6 3 3 2" xfId="12494"/>
    <cellStyle name="常规 3 2 2 6 3 3 2 2" xfId="12495"/>
    <cellStyle name="常规 3 2 2 6 3 3 3" xfId="12496"/>
    <cellStyle name="常规 3 2 2 6 3 4" xfId="12497"/>
    <cellStyle name="常规 3 2 2 6 3 4 2" xfId="12498"/>
    <cellStyle name="常规 3 2 2 6 3 5" xfId="12499"/>
    <cellStyle name="常规 3 2 2 6 4" xfId="12500"/>
    <cellStyle name="常规 3 2 2 6 4 2" xfId="12501"/>
    <cellStyle name="常规 3 2 2 6 4 2 2" xfId="12502"/>
    <cellStyle name="常规 3 2 2 6 4 2 2 2" xfId="12503"/>
    <cellStyle name="常规 3 2 2 6 4 2 3" xfId="12504"/>
    <cellStyle name="常规 3 2 2 6 4 3" xfId="12505"/>
    <cellStyle name="常规 3 2 2 6 4 3 2" xfId="12506"/>
    <cellStyle name="常规 3 2 2 6 4 4" xfId="12507"/>
    <cellStyle name="常规 3 2 2 6 5" xfId="12508"/>
    <cellStyle name="常规 3 2 2 6 5 2" xfId="12509"/>
    <cellStyle name="常规 3 2 2 6 5 2 2" xfId="12510"/>
    <cellStyle name="常规 3 2 2 6 5 3" xfId="12511"/>
    <cellStyle name="常规 3 2 2 6 6" xfId="12512"/>
    <cellStyle name="常规 3 2 2 6 6 2" xfId="12513"/>
    <cellStyle name="常规 3 2 2 6 7" xfId="12514"/>
    <cellStyle name="常规 3 2 2 7" xfId="12515"/>
    <cellStyle name="常规 3 2 2 7 2" xfId="12516"/>
    <cellStyle name="常规 3 2 2 7 2 2" xfId="12517"/>
    <cellStyle name="常规 3 2 2 7 2 2 2" xfId="12518"/>
    <cellStyle name="常规 3 2 2 7 2 2 2 2" xfId="12519"/>
    <cellStyle name="常规 3 2 2 7 2 2 3" xfId="12520"/>
    <cellStyle name="常规 3 2 2 7 2 3" xfId="12521"/>
    <cellStyle name="常规 3 2 2 7 2 3 2" xfId="12522"/>
    <cellStyle name="常规 3 2 2 7 2 4" xfId="12523"/>
    <cellStyle name="常规 3 2 2 7 3" xfId="12524"/>
    <cellStyle name="常规 3 2 2 7 3 2" xfId="12525"/>
    <cellStyle name="常规 3 2 2 7 3 2 2" xfId="12526"/>
    <cellStyle name="常规 3 2 2 7 3 3" xfId="12527"/>
    <cellStyle name="常规 3 2 2 7 4" xfId="12528"/>
    <cellStyle name="常规 3 2 2 7 4 2" xfId="12529"/>
    <cellStyle name="常规 3 2 2 7 5" xfId="12530"/>
    <cellStyle name="常规 3 2 2 8" xfId="12531"/>
    <cellStyle name="常规 3 2 2 8 2" xfId="12532"/>
    <cellStyle name="常规 3 2 2 8 2 2" xfId="12533"/>
    <cellStyle name="常规 3 2 2 8 2 2 2" xfId="12534"/>
    <cellStyle name="常规 3 2 2 8 2 2 2 2" xfId="12535"/>
    <cellStyle name="常规 3 2 2 8 2 2 3" xfId="12536"/>
    <cellStyle name="常规 3 2 2 8 2 3" xfId="12537"/>
    <cellStyle name="常规 3 2 2 8 2 3 2" xfId="12538"/>
    <cellStyle name="常规 3 2 2 8 2 4" xfId="12539"/>
    <cellStyle name="常规 3 2 2 8 3" xfId="12540"/>
    <cellStyle name="常规 3 2 2 8 3 2" xfId="12541"/>
    <cellStyle name="常规 3 2 2 8 3 2 2" xfId="12542"/>
    <cellStyle name="常规 3 2 2 8 3 3" xfId="12543"/>
    <cellStyle name="常规 3 2 2 8 4" xfId="12544"/>
    <cellStyle name="常规 3 2 2 8 4 2" xfId="12545"/>
    <cellStyle name="常规 3 2 2 8 5" xfId="12546"/>
    <cellStyle name="常规 3 2 2 9" xfId="12547"/>
    <cellStyle name="常规 3 2 2 9 2" xfId="12548"/>
    <cellStyle name="常规 3 2 2 9 2 2" xfId="12549"/>
    <cellStyle name="常规 3 2 2 9 2 2 2" xfId="12550"/>
    <cellStyle name="常规 3 2 2 9 2 3" xfId="12551"/>
    <cellStyle name="常规 3 2 2 9 3" xfId="12552"/>
    <cellStyle name="常规 3 2 2 9 3 2" xfId="12553"/>
    <cellStyle name="常规 3 2 2 9 4" xfId="12554"/>
    <cellStyle name="常规 3 2 3" xfId="12555"/>
    <cellStyle name="常规 3 2 3 10" xfId="12556"/>
    <cellStyle name="常规 3 2 3 10 2" xfId="12557"/>
    <cellStyle name="常规 3 2 3 11" xfId="12558"/>
    <cellStyle name="常规 3 2 3 2" xfId="12559"/>
    <cellStyle name="常规 3 2 3 2 2" xfId="12560"/>
    <cellStyle name="常规 3 2 3 2 2 2" xfId="12561"/>
    <cellStyle name="常规 3 2 3 2 2 2 2" xfId="12562"/>
    <cellStyle name="常规 3 2 3 2 2 2 2 2" xfId="12563"/>
    <cellStyle name="常规 3 2 3 2 2 2 2 2 2" xfId="12564"/>
    <cellStyle name="常规 3 2 3 2 2 2 2 2 2 2" xfId="12565"/>
    <cellStyle name="常规 3 2 3 2 2 2 2 2 2 2 2" xfId="12566"/>
    <cellStyle name="常规 3 2 3 2 2 2 2 2 2 3" xfId="12567"/>
    <cellStyle name="常规 3 2 3 2 2 2 2 2 3" xfId="12568"/>
    <cellStyle name="常规 3 2 3 2 2 2 2 2 3 2" xfId="12569"/>
    <cellStyle name="常规 3 2 3 2 2 2 2 2 4" xfId="12570"/>
    <cellStyle name="常规 3 2 3 2 2 2 2 3" xfId="12571"/>
    <cellStyle name="常规 3 2 3 2 2 2 2 3 2" xfId="12572"/>
    <cellStyle name="常规 3 2 3 2 2 2 2 3 2 2" xfId="12573"/>
    <cellStyle name="常规 3 2 3 2 2 2 2 3 3" xfId="12574"/>
    <cellStyle name="常规 3 2 3 2 2 2 2 4" xfId="12575"/>
    <cellStyle name="常规 3 2 3 2 2 2 2 4 2" xfId="12576"/>
    <cellStyle name="常规 3 2 3 2 2 2 2 5" xfId="12577"/>
    <cellStyle name="常规 3 2 3 2 2 2 3" xfId="12578"/>
    <cellStyle name="常规 3 2 3 2 2 2 3 2" xfId="12579"/>
    <cellStyle name="常规 3 2 3 2 2 2 3 2 2" xfId="12580"/>
    <cellStyle name="常规 3 2 3 2 2 2 3 2 2 2" xfId="12581"/>
    <cellStyle name="常规 3 2 3 2 2 2 3 2 2 2 2" xfId="12582"/>
    <cellStyle name="常规 3 2 3 2 2 2 3 2 2 3" xfId="12583"/>
    <cellStyle name="常规 3 2 3 2 2 2 3 2 3" xfId="12584"/>
    <cellStyle name="常规 3 2 3 2 2 2 3 2 3 2" xfId="12585"/>
    <cellStyle name="常规 3 2 3 2 2 2 3 2 4" xfId="12586"/>
    <cellStyle name="常规 3 2 3 2 2 2 3 3" xfId="12587"/>
    <cellStyle name="常规 3 2 3 2 2 2 3 3 2" xfId="12588"/>
    <cellStyle name="常规 3 2 3 2 2 2 3 3 2 2" xfId="12589"/>
    <cellStyle name="常规 3 2 3 2 2 2 3 3 3" xfId="12590"/>
    <cellStyle name="常规 3 2 3 2 2 2 3 4" xfId="12591"/>
    <cellStyle name="常规 3 2 3 2 2 2 3 4 2" xfId="12592"/>
    <cellStyle name="常规 3 2 3 2 2 2 3 5" xfId="12593"/>
    <cellStyle name="常规 3 2 3 2 2 2 4" xfId="12594"/>
    <cellStyle name="常规 3 2 3 2 2 2 4 2" xfId="12595"/>
    <cellStyle name="常规 3 2 3 2 2 2 4 2 2" xfId="12596"/>
    <cellStyle name="常规 3 2 3 2 2 2 4 2 2 2" xfId="12597"/>
    <cellStyle name="常规 3 2 3 2 2 2 4 2 3" xfId="12598"/>
    <cellStyle name="常规 3 2 3 2 2 2 4 3" xfId="12599"/>
    <cellStyle name="常规 3 2 3 2 2 2 4 3 2" xfId="12600"/>
    <cellStyle name="常规 3 2 3 2 2 2 4 4" xfId="12601"/>
    <cellStyle name="常规 3 2 3 2 2 2 5" xfId="12602"/>
    <cellStyle name="常规 3 2 3 2 2 2 5 2" xfId="12603"/>
    <cellStyle name="常规 3 2 3 2 2 2 5 2 2" xfId="12604"/>
    <cellStyle name="常规 3 2 3 2 2 2 5 3" xfId="12605"/>
    <cellStyle name="常规 3 2 3 2 2 2 6" xfId="12606"/>
    <cellStyle name="常规 3 2 3 2 2 2 6 2" xfId="12607"/>
    <cellStyle name="常规 3 2 3 2 2 2 7" xfId="12608"/>
    <cellStyle name="常规 3 2 3 2 2 3" xfId="12609"/>
    <cellStyle name="常规 3 2 3 2 2 3 2" xfId="12610"/>
    <cellStyle name="常规 3 2 3 2 2 3 2 2" xfId="12611"/>
    <cellStyle name="常规 3 2 3 2 2 3 2 2 2" xfId="12612"/>
    <cellStyle name="常规 3 2 3 2 2 3 2 2 2 2" xfId="12613"/>
    <cellStyle name="常规 3 2 3 2 2 3 2 2 3" xfId="12614"/>
    <cellStyle name="常规 3 2 3 2 2 3 2 3" xfId="12615"/>
    <cellStyle name="常规 3 2 3 2 2 3 2 3 2" xfId="12616"/>
    <cellStyle name="常规 3 2 3 2 2 3 2 4" xfId="12617"/>
    <cellStyle name="常规 3 2 3 2 2 3 3" xfId="12618"/>
    <cellStyle name="常规 3 2 3 2 2 3 3 2" xfId="12619"/>
    <cellStyle name="常规 3 2 3 2 2 3 3 2 2" xfId="12620"/>
    <cellStyle name="常规 3 2 3 2 2 3 3 3" xfId="12621"/>
    <cellStyle name="常规 3 2 3 2 2 3 4" xfId="12622"/>
    <cellStyle name="常规 3 2 3 2 2 3 4 2" xfId="12623"/>
    <cellStyle name="常规 3 2 3 2 2 3 5" xfId="12624"/>
    <cellStyle name="常规 3 2 3 2 2 4" xfId="12625"/>
    <cellStyle name="常规 3 2 3 2 2 4 2" xfId="12626"/>
    <cellStyle name="常规 3 2 3 2 2 4 2 2" xfId="12627"/>
    <cellStyle name="常规 3 2 3 2 2 4 2 2 2" xfId="12628"/>
    <cellStyle name="常规 3 2 3 2 2 4 2 2 2 2" xfId="12629"/>
    <cellStyle name="常规 3 2 3 2 2 4 2 2 3" xfId="12630"/>
    <cellStyle name="常规 3 2 3 2 2 4 2 3" xfId="12631"/>
    <cellStyle name="常规 3 2 3 2 2 4 2 3 2" xfId="12632"/>
    <cellStyle name="常规 3 2 3 2 2 4 2 4" xfId="12633"/>
    <cellStyle name="常规 3 2 3 2 2 4 3" xfId="12634"/>
    <cellStyle name="常规 3 2 3 2 2 4 3 2" xfId="12635"/>
    <cellStyle name="常规 3 2 3 2 2 4 3 2 2" xfId="12636"/>
    <cellStyle name="常规 3 2 3 2 2 4 3 3" xfId="12637"/>
    <cellStyle name="常规 3 2 3 2 2 4 4" xfId="12638"/>
    <cellStyle name="常规 3 2 3 2 2 4 4 2" xfId="12639"/>
    <cellStyle name="常规 3 2 3 2 2 4 5" xfId="12640"/>
    <cellStyle name="常规 3 2 3 2 2 5" xfId="12641"/>
    <cellStyle name="常规 3 2 3 2 2 5 2" xfId="12642"/>
    <cellStyle name="常规 3 2 3 2 2 5 2 2" xfId="12643"/>
    <cellStyle name="常规 3 2 3 2 2 5 2 2 2" xfId="12644"/>
    <cellStyle name="常规 3 2 3 2 2 5 2 3" xfId="12645"/>
    <cellStyle name="常规 3 2 3 2 2 5 3" xfId="12646"/>
    <cellStyle name="常规 3 2 3 2 2 5 3 2" xfId="12647"/>
    <cellStyle name="常规 3 2 3 2 2 5 4" xfId="12648"/>
    <cellStyle name="常规 3 2 3 2 2 6" xfId="12649"/>
    <cellStyle name="常规 3 2 3 2 2 6 2" xfId="12650"/>
    <cellStyle name="常规 3 2 3 2 2 6 2 2" xfId="12651"/>
    <cellStyle name="常规 3 2 3 2 2 6 3" xfId="12652"/>
    <cellStyle name="常规 3 2 3 2 2 7" xfId="12653"/>
    <cellStyle name="常规 3 2 3 2 2 7 2" xfId="12654"/>
    <cellStyle name="常规 3 2 3 2 2 8" xfId="12655"/>
    <cellStyle name="常规 3 2 3 2 3" xfId="12656"/>
    <cellStyle name="常规 3 2 3 2 3 2" xfId="12657"/>
    <cellStyle name="常规 3 2 3 2 3 2 2" xfId="12658"/>
    <cellStyle name="常规 3 2 3 2 3 2 2 2" xfId="12659"/>
    <cellStyle name="常规 3 2 3 2 3 2 2 2 2" xfId="12660"/>
    <cellStyle name="常规 3 2 3 2 3 2 2 2 2 2" xfId="12661"/>
    <cellStyle name="常规 3 2 3 2 3 2 2 2 3" xfId="12662"/>
    <cellStyle name="常规 3 2 3 2 3 2 2 3" xfId="12663"/>
    <cellStyle name="常规 3 2 3 2 3 2 2 3 2" xfId="12664"/>
    <cellStyle name="常规 3 2 3 2 3 2 2 4" xfId="12665"/>
    <cellStyle name="常规 3 2 3 2 3 2 3" xfId="12666"/>
    <cellStyle name="常规 3 2 3 2 3 2 3 2" xfId="12667"/>
    <cellStyle name="常规 3 2 3 2 3 2 3 2 2" xfId="12668"/>
    <cellStyle name="常规 3 2 3 2 3 2 3 3" xfId="12669"/>
    <cellStyle name="常规 3 2 3 2 3 2 4" xfId="12670"/>
    <cellStyle name="常规 3 2 3 2 3 2 4 2" xfId="12671"/>
    <cellStyle name="常规 3 2 3 2 3 2 5" xfId="12672"/>
    <cellStyle name="常规 3 2 3 2 3 3" xfId="12673"/>
    <cellStyle name="常规 3 2 3 2 3 3 2" xfId="12674"/>
    <cellStyle name="常规 3 2 3 2 3 3 2 2" xfId="12675"/>
    <cellStyle name="常规 3 2 3 2 3 3 2 2 2" xfId="12676"/>
    <cellStyle name="常规 3 2 3 2 3 3 2 2 2 2" xfId="12677"/>
    <cellStyle name="常规 3 2 3 2 3 3 2 2 3" xfId="12678"/>
    <cellStyle name="常规 3 2 3 2 3 3 2 3" xfId="12679"/>
    <cellStyle name="常规 3 2 3 2 3 3 2 3 2" xfId="12680"/>
    <cellStyle name="常规 3 2 3 2 3 3 2 4" xfId="12681"/>
    <cellStyle name="常规 3 2 3 2 3 3 3" xfId="12682"/>
    <cellStyle name="常规 3 2 3 2 3 3 3 2" xfId="12683"/>
    <cellStyle name="常规 3 2 3 2 3 3 3 2 2" xfId="12684"/>
    <cellStyle name="常规 3 2 3 2 3 3 3 3" xfId="12685"/>
    <cellStyle name="常规 3 2 3 2 3 3 4" xfId="12686"/>
    <cellStyle name="常规 3 2 3 2 3 3 4 2" xfId="12687"/>
    <cellStyle name="常规 3 2 3 2 3 3 5" xfId="12688"/>
    <cellStyle name="常规 3 2 3 2 3 4" xfId="12689"/>
    <cellStyle name="常规 3 2 3 2 3 4 2" xfId="12690"/>
    <cellStyle name="常规 3 2 3 2 3 4 2 2" xfId="12691"/>
    <cellStyle name="常规 3 2 3 2 3 4 2 2 2" xfId="12692"/>
    <cellStyle name="常规 3 2 3 2 3 4 2 3" xfId="12693"/>
    <cellStyle name="常规 3 2 3 2 3 4 3" xfId="12694"/>
    <cellStyle name="常规 3 2 3 2 3 4 3 2" xfId="12695"/>
    <cellStyle name="常规 3 2 3 2 3 4 4" xfId="12696"/>
    <cellStyle name="常规 3 2 3 2 3 5" xfId="12697"/>
    <cellStyle name="常规 3 2 3 2 3 5 2" xfId="12698"/>
    <cellStyle name="常规 3 2 3 2 3 5 2 2" xfId="12699"/>
    <cellStyle name="常规 3 2 3 2 3 5 3" xfId="12700"/>
    <cellStyle name="常规 3 2 3 2 3 6" xfId="12701"/>
    <cellStyle name="常规 3 2 3 2 3 6 2" xfId="12702"/>
    <cellStyle name="常规 3 2 3 2 3 7" xfId="12703"/>
    <cellStyle name="常规 3 2 3 2 4" xfId="12704"/>
    <cellStyle name="常规 3 2 3 2 4 2" xfId="12705"/>
    <cellStyle name="常规 3 2 3 2 4 2 2" xfId="12706"/>
    <cellStyle name="常规 3 2 3 2 4 2 2 2" xfId="12707"/>
    <cellStyle name="常规 3 2 3 2 4 2 2 2 2" xfId="12708"/>
    <cellStyle name="常规 3 2 3 2 4 2 2 3" xfId="12709"/>
    <cellStyle name="常规 3 2 3 2 4 2 3" xfId="12710"/>
    <cellStyle name="常规 3 2 3 2 4 2 3 2" xfId="12711"/>
    <cellStyle name="常规 3 2 3 2 4 2 4" xfId="12712"/>
    <cellStyle name="常规 3 2 3 2 4 3" xfId="12713"/>
    <cellStyle name="常规 3 2 3 2 4 3 2" xfId="12714"/>
    <cellStyle name="常规 3 2 3 2 4 3 2 2" xfId="12715"/>
    <cellStyle name="常规 3 2 3 2 4 3 3" xfId="12716"/>
    <cellStyle name="常规 3 2 3 2 4 4" xfId="12717"/>
    <cellStyle name="常规 3 2 3 2 4 4 2" xfId="12718"/>
    <cellStyle name="常规 3 2 3 2 4 5" xfId="12719"/>
    <cellStyle name="常规 3 2 3 2 5" xfId="12720"/>
    <cellStyle name="常规 3 2 3 2 5 2" xfId="12721"/>
    <cellStyle name="常规 3 2 3 2 5 2 2" xfId="12722"/>
    <cellStyle name="常规 3 2 3 2 5 2 2 2" xfId="12723"/>
    <cellStyle name="常规 3 2 3 2 5 2 2 2 2" xfId="12724"/>
    <cellStyle name="常规 3 2 3 2 5 2 2 3" xfId="12725"/>
    <cellStyle name="常规 3 2 3 2 5 2 3" xfId="12726"/>
    <cellStyle name="常规 3 2 3 2 5 2 3 2" xfId="12727"/>
    <cellStyle name="常规 3 2 3 2 5 2 4" xfId="12728"/>
    <cellStyle name="常规 3 2 3 2 5 3" xfId="12729"/>
    <cellStyle name="常规 3 2 3 2 5 3 2" xfId="12730"/>
    <cellStyle name="常规 3 2 3 2 5 3 2 2" xfId="12731"/>
    <cellStyle name="常规 3 2 3 2 5 3 3" xfId="12732"/>
    <cellStyle name="常规 3 2 3 2 5 4" xfId="12733"/>
    <cellStyle name="常规 3 2 3 2 5 4 2" xfId="12734"/>
    <cellStyle name="常规 3 2 3 2 5 5" xfId="12735"/>
    <cellStyle name="常规 3 2 3 2 6" xfId="12736"/>
    <cellStyle name="常规 3 2 3 2 6 2" xfId="12737"/>
    <cellStyle name="常规 3 2 3 2 6 2 2" xfId="12738"/>
    <cellStyle name="常规 3 2 3 2 6 2 2 2" xfId="12739"/>
    <cellStyle name="常规 3 2 3 2 6 2 3" xfId="12740"/>
    <cellStyle name="常规 3 2 3 2 6 3" xfId="12741"/>
    <cellStyle name="常规 3 2 3 2 6 3 2" xfId="12742"/>
    <cellStyle name="常规 3 2 3 2 6 4" xfId="12743"/>
    <cellStyle name="常规 3 2 3 2 7" xfId="12744"/>
    <cellStyle name="常规 3 2 3 2 7 2" xfId="12745"/>
    <cellStyle name="常规 3 2 3 2 7 2 2" xfId="12746"/>
    <cellStyle name="常规 3 2 3 2 7 3" xfId="12747"/>
    <cellStyle name="常规 3 2 3 2 8" xfId="12748"/>
    <cellStyle name="常规 3 2 3 2 8 2" xfId="12749"/>
    <cellStyle name="常规 3 2 3 2 9" xfId="12750"/>
    <cellStyle name="常规 3 2 3 3" xfId="12751"/>
    <cellStyle name="常规 3 2 3 3 2" xfId="12752"/>
    <cellStyle name="常规 3 2 3 3 2 2" xfId="12753"/>
    <cellStyle name="常规 3 2 3 3 2 2 2" xfId="12754"/>
    <cellStyle name="常规 3 2 3 3 2 2 2 2" xfId="12755"/>
    <cellStyle name="常规 3 2 3 3 2 2 2 2 2" xfId="12756"/>
    <cellStyle name="常规 3 2 3 3 2 2 2 2 2 2" xfId="12757"/>
    <cellStyle name="常规 3 2 3 3 2 2 2 2 2 2 2" xfId="12758"/>
    <cellStyle name="常规 3 2 3 3 2 2 2 2 2 3" xfId="12759"/>
    <cellStyle name="常规 3 2 3 3 2 2 2 2 3" xfId="12760"/>
    <cellStyle name="常规 3 2 3 3 2 2 2 2 3 2" xfId="12761"/>
    <cellStyle name="常规 3 2 3 3 2 2 2 2 4" xfId="12762"/>
    <cellStyle name="常规 3 2 3 3 2 2 2 3" xfId="12763"/>
    <cellStyle name="常规 3 2 3 3 2 2 2 3 2" xfId="12764"/>
    <cellStyle name="常规 3 2 3 3 2 2 2 3 2 2" xfId="12765"/>
    <cellStyle name="常规 3 2 3 3 2 2 2 3 3" xfId="12766"/>
    <cellStyle name="常规 3 2 3 3 2 2 2 4" xfId="12767"/>
    <cellStyle name="常规 3 2 3 3 2 2 2 4 2" xfId="12768"/>
    <cellStyle name="常规 3 2 3 3 2 2 2 5" xfId="12769"/>
    <cellStyle name="常规 3 2 3 3 2 2 3" xfId="12770"/>
    <cellStyle name="常规 3 2 3 3 2 2 3 2" xfId="12771"/>
    <cellStyle name="常规 3 2 3 3 2 2 3 2 2" xfId="12772"/>
    <cellStyle name="常规 3 2 3 3 2 2 3 2 2 2" xfId="12773"/>
    <cellStyle name="常规 3 2 3 3 2 2 3 2 2 2 2" xfId="12774"/>
    <cellStyle name="常规 3 2 3 3 2 2 3 2 2 3" xfId="12775"/>
    <cellStyle name="常规 3 2 3 3 2 2 3 2 3" xfId="12776"/>
    <cellStyle name="常规 3 2 3 3 2 2 3 2 3 2" xfId="12777"/>
    <cellStyle name="常规 3 2 3 3 2 2 3 2 4" xfId="12778"/>
    <cellStyle name="常规 3 2 3 3 2 2 3 3" xfId="12779"/>
    <cellStyle name="常规 3 2 3 3 2 2 3 3 2" xfId="12780"/>
    <cellStyle name="常规 3 2 3 3 2 2 3 3 2 2" xfId="12781"/>
    <cellStyle name="常规 3 2 3 3 2 2 3 3 3" xfId="12782"/>
    <cellStyle name="常规 3 2 3 3 2 2 3 4" xfId="12783"/>
    <cellStyle name="常规 3 2 3 3 2 2 3 4 2" xfId="12784"/>
    <cellStyle name="常规 3 2 3 3 2 2 3 5" xfId="12785"/>
    <cellStyle name="常规 3 2 3 3 2 2 4" xfId="12786"/>
    <cellStyle name="常规 3 2 3 3 2 2 4 2" xfId="12787"/>
    <cellStyle name="常规 3 2 3 3 2 2 4 2 2" xfId="12788"/>
    <cellStyle name="常规 3 2 3 3 2 2 4 2 2 2" xfId="12789"/>
    <cellStyle name="常规 3 2 3 3 2 2 4 2 3" xfId="12790"/>
    <cellStyle name="常规 3 2 3 3 2 2 4 3" xfId="12791"/>
    <cellStyle name="常规 3 2 3 3 2 2 4 3 2" xfId="12792"/>
    <cellStyle name="常规 3 2 3 3 2 2 4 4" xfId="12793"/>
    <cellStyle name="常规 3 2 3 3 2 2 5" xfId="12794"/>
    <cellStyle name="常规 3 2 3 3 2 2 5 2" xfId="12795"/>
    <cellStyle name="常规 3 2 3 3 2 2 5 2 2" xfId="12796"/>
    <cellStyle name="常规 3 2 3 3 2 2 5 3" xfId="12797"/>
    <cellStyle name="常规 3 2 3 3 2 2 6" xfId="12798"/>
    <cellStyle name="常规 3 2 3 3 2 2 6 2" xfId="12799"/>
    <cellStyle name="常规 3 2 3 3 2 2 7" xfId="12800"/>
    <cellStyle name="常规 3 2 3 3 2 3" xfId="12801"/>
    <cellStyle name="常规 3 2 3 3 2 3 2" xfId="12802"/>
    <cellStyle name="常规 3 2 3 3 2 3 2 2" xfId="12803"/>
    <cellStyle name="常规 3 2 3 3 2 3 2 2 2" xfId="12804"/>
    <cellStyle name="常规 3 2 3 3 2 3 2 2 2 2" xfId="12805"/>
    <cellStyle name="常规 3 2 3 3 2 3 2 2 3" xfId="12806"/>
    <cellStyle name="常规 3 2 3 3 2 3 2 3" xfId="12807"/>
    <cellStyle name="常规 3 2 3 3 2 3 2 3 2" xfId="12808"/>
    <cellStyle name="常规 3 2 3 3 2 3 2 4" xfId="12809"/>
    <cellStyle name="常规 3 2 3 3 2 3 3" xfId="12810"/>
    <cellStyle name="常规 3 2 3 3 2 3 3 2" xfId="12811"/>
    <cellStyle name="常规 3 2 3 3 2 3 3 2 2" xfId="12812"/>
    <cellStyle name="常规 3 2 3 3 2 3 3 3" xfId="12813"/>
    <cellStyle name="常规 3 2 3 3 2 3 4" xfId="12814"/>
    <cellStyle name="常规 3 2 3 3 2 3 4 2" xfId="12815"/>
    <cellStyle name="常规 3 2 3 3 2 3 5" xfId="12816"/>
    <cellStyle name="常规 3 2 3 3 2 4" xfId="12817"/>
    <cellStyle name="常规 3 2 3 3 2 4 2" xfId="12818"/>
    <cellStyle name="常规 3 2 3 3 2 4 2 2" xfId="12819"/>
    <cellStyle name="常规 3 2 3 3 2 4 2 2 2" xfId="12820"/>
    <cellStyle name="常规 3 2 3 3 2 4 2 2 2 2" xfId="12821"/>
    <cellStyle name="常规 3 2 3 3 2 4 2 2 3" xfId="12822"/>
    <cellStyle name="常规 3 2 3 3 2 4 2 3" xfId="12823"/>
    <cellStyle name="常规 3 2 3 3 2 4 2 3 2" xfId="12824"/>
    <cellStyle name="常规 3 2 3 3 2 4 2 4" xfId="12825"/>
    <cellStyle name="常规 3 2 3 3 2 4 3" xfId="12826"/>
    <cellStyle name="常规 3 2 3 3 2 4 3 2" xfId="12827"/>
    <cellStyle name="常规 3 2 3 3 2 4 3 2 2" xfId="12828"/>
    <cellStyle name="常规 3 2 3 3 2 4 3 3" xfId="12829"/>
    <cellStyle name="常规 3 2 3 3 2 4 4" xfId="12830"/>
    <cellStyle name="常规 3 2 3 3 2 4 4 2" xfId="12831"/>
    <cellStyle name="常规 3 2 3 3 2 4 5" xfId="12832"/>
    <cellStyle name="常规 3 2 3 3 2 5" xfId="12833"/>
    <cellStyle name="常规 3 2 3 3 2 5 2" xfId="12834"/>
    <cellStyle name="常规 3 2 3 3 2 5 2 2" xfId="12835"/>
    <cellStyle name="常规 3 2 3 3 2 5 2 2 2" xfId="12836"/>
    <cellStyle name="常规 3 2 3 3 2 5 2 3" xfId="12837"/>
    <cellStyle name="常规 3 2 3 3 2 5 3" xfId="12838"/>
    <cellStyle name="常规 3 2 3 3 2 5 3 2" xfId="12839"/>
    <cellStyle name="常规 3 2 3 3 2 5 4" xfId="12840"/>
    <cellStyle name="常规 3 2 3 3 2 6" xfId="12841"/>
    <cellStyle name="常规 3 2 3 3 2 6 2" xfId="12842"/>
    <cellStyle name="常规 3 2 3 3 2 6 2 2" xfId="12843"/>
    <cellStyle name="常规 3 2 3 3 2 6 3" xfId="12844"/>
    <cellStyle name="常规 3 2 3 3 2 7" xfId="12845"/>
    <cellStyle name="常规 3 2 3 3 2 7 2" xfId="12846"/>
    <cellStyle name="常规 3 2 3 3 2 8" xfId="12847"/>
    <cellStyle name="常规 3 2 3 3 3" xfId="12848"/>
    <cellStyle name="常规 3 2 3 3 3 2" xfId="12849"/>
    <cellStyle name="常规 3 2 3 3 3 2 2" xfId="12850"/>
    <cellStyle name="常规 3 2 3 3 3 2 2 2" xfId="12851"/>
    <cellStyle name="常规 3 2 3 3 3 2 2 2 2" xfId="12852"/>
    <cellStyle name="常规 3 2 3 3 3 2 2 2 2 2" xfId="12853"/>
    <cellStyle name="常规 3 2 3 3 3 2 2 2 3" xfId="12854"/>
    <cellStyle name="常规 3 2 3 3 3 2 2 3" xfId="12855"/>
    <cellStyle name="常规 3 2 3 3 3 2 2 3 2" xfId="12856"/>
    <cellStyle name="常规 3 2 3 3 3 2 2 4" xfId="12857"/>
    <cellStyle name="常规 3 2 3 3 3 2 3" xfId="12858"/>
    <cellStyle name="常规 3 2 3 3 3 2 3 2" xfId="12859"/>
    <cellStyle name="常规 3 2 3 3 3 2 3 2 2" xfId="12860"/>
    <cellStyle name="常规 3 2 3 3 3 2 3 3" xfId="12861"/>
    <cellStyle name="常规 3 2 3 3 3 2 4" xfId="12862"/>
    <cellStyle name="常规 3 2 3 3 3 2 4 2" xfId="12863"/>
    <cellStyle name="常规 3 2 3 3 3 2 5" xfId="12864"/>
    <cellStyle name="常规 3 2 3 3 3 3" xfId="12865"/>
    <cellStyle name="常规 3 2 3 3 3 3 2" xfId="12866"/>
    <cellStyle name="常规 3 2 3 3 3 3 2 2" xfId="12867"/>
    <cellStyle name="常规 3 2 3 3 3 3 2 2 2" xfId="12868"/>
    <cellStyle name="常规 3 2 3 3 3 3 2 2 2 2" xfId="12869"/>
    <cellStyle name="常规 3 2 3 3 3 3 2 2 3" xfId="12870"/>
    <cellStyle name="常规 3 2 3 3 3 3 2 3" xfId="12871"/>
    <cellStyle name="常规 3 2 3 3 3 3 2 3 2" xfId="12872"/>
    <cellStyle name="常规 3 2 3 3 3 3 2 4" xfId="12873"/>
    <cellStyle name="常规 3 2 3 3 3 3 3" xfId="12874"/>
    <cellStyle name="常规 3 2 3 3 3 3 3 2" xfId="12875"/>
    <cellStyle name="常规 3 2 3 3 3 3 3 2 2" xfId="12876"/>
    <cellStyle name="常规 3 2 3 3 3 3 3 3" xfId="12877"/>
    <cellStyle name="常规 3 2 3 3 3 3 4" xfId="12878"/>
    <cellStyle name="常规 3 2 3 3 3 3 4 2" xfId="12879"/>
    <cellStyle name="常规 3 2 3 3 3 3 5" xfId="12880"/>
    <cellStyle name="常规 3 2 3 3 3 4" xfId="12881"/>
    <cellStyle name="常规 3 2 3 3 3 4 2" xfId="12882"/>
    <cellStyle name="常规 3 2 3 3 3 4 2 2" xfId="12883"/>
    <cellStyle name="常规 3 2 3 3 3 4 2 2 2" xfId="12884"/>
    <cellStyle name="常规 3 2 3 3 3 4 2 3" xfId="12885"/>
    <cellStyle name="常规 3 2 3 3 3 4 3" xfId="12886"/>
    <cellStyle name="常规 3 2 3 3 3 4 3 2" xfId="12887"/>
    <cellStyle name="常规 3 2 3 3 3 4 4" xfId="12888"/>
    <cellStyle name="常规 3 2 3 3 3 5" xfId="12889"/>
    <cellStyle name="常规 3 2 3 3 3 5 2" xfId="12890"/>
    <cellStyle name="常规 3 2 3 3 3 5 2 2" xfId="12891"/>
    <cellStyle name="常规 3 2 3 3 3 5 3" xfId="12892"/>
    <cellStyle name="常规 3 2 3 3 3 6" xfId="12893"/>
    <cellStyle name="常规 3 2 3 3 3 6 2" xfId="12894"/>
    <cellStyle name="常规 3 2 3 3 3 7" xfId="12895"/>
    <cellStyle name="常规 3 2 3 3 4" xfId="12896"/>
    <cellStyle name="常规 3 2 3 3 4 2" xfId="12897"/>
    <cellStyle name="常规 3 2 3 3 4 2 2" xfId="12898"/>
    <cellStyle name="常规 3 2 3 3 4 2 2 2" xfId="12899"/>
    <cellStyle name="常规 3 2 3 3 4 2 2 2 2" xfId="12900"/>
    <cellStyle name="常规 3 2 3 3 4 2 2 3" xfId="12901"/>
    <cellStyle name="常规 3 2 3 3 4 2 3" xfId="12902"/>
    <cellStyle name="常规 3 2 3 3 4 2 3 2" xfId="12903"/>
    <cellStyle name="常规 3 2 3 3 4 2 4" xfId="12904"/>
    <cellStyle name="常规 3 2 3 3 4 3" xfId="12905"/>
    <cellStyle name="常规 3 2 3 3 4 3 2" xfId="12906"/>
    <cellStyle name="常规 3 2 3 3 4 3 2 2" xfId="12907"/>
    <cellStyle name="常规 3 2 3 3 4 3 3" xfId="12908"/>
    <cellStyle name="常规 3 2 3 3 4 4" xfId="12909"/>
    <cellStyle name="常规 3 2 3 3 4 4 2" xfId="12910"/>
    <cellStyle name="常规 3 2 3 3 4 5" xfId="12911"/>
    <cellStyle name="常规 3 2 3 3 5" xfId="12912"/>
    <cellStyle name="常规 3 2 3 3 5 2" xfId="12913"/>
    <cellStyle name="常规 3 2 3 3 5 2 2" xfId="12914"/>
    <cellStyle name="常规 3 2 3 3 5 2 2 2" xfId="12915"/>
    <cellStyle name="常规 3 2 3 3 5 2 2 2 2" xfId="12916"/>
    <cellStyle name="常规 3 2 3 3 5 2 2 3" xfId="12917"/>
    <cellStyle name="常规 3 2 3 3 5 2 3" xfId="12918"/>
    <cellStyle name="常规 3 2 3 3 5 2 3 2" xfId="12919"/>
    <cellStyle name="常规 3 2 3 3 5 2 4" xfId="12920"/>
    <cellStyle name="常规 3 2 3 3 5 3" xfId="12921"/>
    <cellStyle name="常规 3 2 3 3 5 3 2" xfId="12922"/>
    <cellStyle name="常规 3 2 3 3 5 3 2 2" xfId="12923"/>
    <cellStyle name="常规 3 2 3 3 5 3 3" xfId="12924"/>
    <cellStyle name="常规 3 2 3 3 5 4" xfId="12925"/>
    <cellStyle name="常规 3 2 3 3 5 4 2" xfId="12926"/>
    <cellStyle name="常规 3 2 3 3 5 5" xfId="12927"/>
    <cellStyle name="常规 3 2 3 3 6" xfId="12928"/>
    <cellStyle name="常规 3 2 3 3 6 2" xfId="12929"/>
    <cellStyle name="常规 3 2 3 3 6 2 2" xfId="12930"/>
    <cellStyle name="常规 3 2 3 3 6 2 2 2" xfId="12931"/>
    <cellStyle name="常规 3 2 3 3 6 2 3" xfId="12932"/>
    <cellStyle name="常规 3 2 3 3 6 3" xfId="12933"/>
    <cellStyle name="常规 3 2 3 3 6 3 2" xfId="12934"/>
    <cellStyle name="常规 3 2 3 3 6 4" xfId="12935"/>
    <cellStyle name="常规 3 2 3 3 7" xfId="12936"/>
    <cellStyle name="常规 3 2 3 3 7 2" xfId="12937"/>
    <cellStyle name="常规 3 2 3 3 7 2 2" xfId="12938"/>
    <cellStyle name="常规 3 2 3 3 7 3" xfId="12939"/>
    <cellStyle name="常规 3 2 3 3 8" xfId="12940"/>
    <cellStyle name="常规 3 2 3 3 8 2" xfId="12941"/>
    <cellStyle name="常规 3 2 3 3 9" xfId="12942"/>
    <cellStyle name="常规 3 2 3 4" xfId="12943"/>
    <cellStyle name="常规 3 2 3 4 2" xfId="12944"/>
    <cellStyle name="常规 3 2 3 4 2 2" xfId="12945"/>
    <cellStyle name="常规 3 2 3 4 2 2 2" xfId="12946"/>
    <cellStyle name="常规 3 2 3 4 2 2 2 2" xfId="12947"/>
    <cellStyle name="常规 3 2 3 4 2 2 2 2 2" xfId="12948"/>
    <cellStyle name="常规 3 2 3 4 2 2 2 2 2 2" xfId="12949"/>
    <cellStyle name="常规 3 2 3 4 2 2 2 2 3" xfId="12950"/>
    <cellStyle name="常规 3 2 3 4 2 2 2 3" xfId="12951"/>
    <cellStyle name="常规 3 2 3 4 2 2 2 3 2" xfId="12952"/>
    <cellStyle name="常规 3 2 3 4 2 2 2 4" xfId="12953"/>
    <cellStyle name="常规 3 2 3 4 2 2 3" xfId="12954"/>
    <cellStyle name="常规 3 2 3 4 2 2 3 2" xfId="12955"/>
    <cellStyle name="常规 3 2 3 4 2 2 3 2 2" xfId="12956"/>
    <cellStyle name="常规 3 2 3 4 2 2 3 3" xfId="12957"/>
    <cellStyle name="常规 3 2 3 4 2 2 4" xfId="12958"/>
    <cellStyle name="常规 3 2 3 4 2 2 4 2" xfId="12959"/>
    <cellStyle name="常规 3 2 3 4 2 2 5" xfId="12960"/>
    <cellStyle name="常规 3 2 3 4 2 3" xfId="12961"/>
    <cellStyle name="常规 3 2 3 4 2 3 2" xfId="12962"/>
    <cellStyle name="常规 3 2 3 4 2 3 2 2" xfId="12963"/>
    <cellStyle name="常规 3 2 3 4 2 3 2 2 2" xfId="12964"/>
    <cellStyle name="常规 3 2 3 4 2 3 2 2 2 2" xfId="12965"/>
    <cellStyle name="常规 3 2 3 4 2 3 2 2 3" xfId="12966"/>
    <cellStyle name="常规 3 2 3 4 2 3 2 3" xfId="12967"/>
    <cellStyle name="常规 3 2 3 4 2 3 2 3 2" xfId="12968"/>
    <cellStyle name="常规 3 2 3 4 2 3 2 4" xfId="12969"/>
    <cellStyle name="常规 3 2 3 4 2 3 3" xfId="12970"/>
    <cellStyle name="常规 3 2 3 4 2 3 3 2" xfId="12971"/>
    <cellStyle name="常规 3 2 3 4 2 3 3 2 2" xfId="12972"/>
    <cellStyle name="常规 3 2 3 4 2 3 3 3" xfId="12973"/>
    <cellStyle name="常规 3 2 3 4 2 3 4" xfId="12974"/>
    <cellStyle name="常规 3 2 3 4 2 3 4 2" xfId="12975"/>
    <cellStyle name="常规 3 2 3 4 2 3 5" xfId="12976"/>
    <cellStyle name="常规 3 2 3 4 2 4" xfId="12977"/>
    <cellStyle name="常规 3 2 3 4 2 4 2" xfId="12978"/>
    <cellStyle name="常规 3 2 3 4 2 4 2 2" xfId="12979"/>
    <cellStyle name="常规 3 2 3 4 2 4 2 2 2" xfId="12980"/>
    <cellStyle name="常规 3 2 3 4 2 4 2 3" xfId="12981"/>
    <cellStyle name="常规 3 2 3 4 2 4 3" xfId="12982"/>
    <cellStyle name="常规 3 2 3 4 2 4 3 2" xfId="12983"/>
    <cellStyle name="常规 3 2 3 4 2 4 4" xfId="12984"/>
    <cellStyle name="常规 3 2 3 4 2 5" xfId="12985"/>
    <cellStyle name="常规 3 2 3 4 2 5 2" xfId="12986"/>
    <cellStyle name="常规 3 2 3 4 2 5 2 2" xfId="12987"/>
    <cellStyle name="常规 3 2 3 4 2 5 3" xfId="12988"/>
    <cellStyle name="常规 3 2 3 4 2 6" xfId="12989"/>
    <cellStyle name="常规 3 2 3 4 2 6 2" xfId="12990"/>
    <cellStyle name="常规 3 2 3 4 2 7" xfId="12991"/>
    <cellStyle name="常规 3 2 3 4 3" xfId="12992"/>
    <cellStyle name="常规 3 2 3 4 3 2" xfId="12993"/>
    <cellStyle name="常规 3 2 3 4 3 2 2" xfId="12994"/>
    <cellStyle name="常规 3 2 3 4 3 2 2 2" xfId="12995"/>
    <cellStyle name="常规 3 2 3 4 3 2 2 2 2" xfId="12996"/>
    <cellStyle name="常规 3 2 3 4 3 2 2 3" xfId="12997"/>
    <cellStyle name="常规 3 2 3 4 3 2 3" xfId="12998"/>
    <cellStyle name="常规 3 2 3 4 3 2 3 2" xfId="12999"/>
    <cellStyle name="常规 3 2 3 4 3 2 4" xfId="13000"/>
    <cellStyle name="常规 3 2 3 4 3 3" xfId="13001"/>
    <cellStyle name="常规 3 2 3 4 3 3 2" xfId="13002"/>
    <cellStyle name="常规 3 2 3 4 3 3 2 2" xfId="13003"/>
    <cellStyle name="常规 3 2 3 4 3 3 3" xfId="13004"/>
    <cellStyle name="常规 3 2 3 4 3 4" xfId="13005"/>
    <cellStyle name="常规 3 2 3 4 3 4 2" xfId="13006"/>
    <cellStyle name="常规 3 2 3 4 3 5" xfId="13007"/>
    <cellStyle name="常规 3 2 3 4 4" xfId="13008"/>
    <cellStyle name="常规 3 2 3 4 4 2" xfId="13009"/>
    <cellStyle name="常规 3 2 3 4 4 2 2" xfId="13010"/>
    <cellStyle name="常规 3 2 3 4 4 2 2 2" xfId="13011"/>
    <cellStyle name="常规 3 2 3 4 4 2 2 2 2" xfId="13012"/>
    <cellStyle name="常规 3 2 3 4 4 2 2 3" xfId="13013"/>
    <cellStyle name="常规 3 2 3 4 4 2 3" xfId="13014"/>
    <cellStyle name="常规 3 2 3 4 4 2 3 2" xfId="13015"/>
    <cellStyle name="常规 3 2 3 4 4 2 4" xfId="13016"/>
    <cellStyle name="常规 3 2 3 4 4 3" xfId="13017"/>
    <cellStyle name="常规 3 2 3 4 4 3 2" xfId="13018"/>
    <cellStyle name="常规 3 2 3 4 4 3 2 2" xfId="13019"/>
    <cellStyle name="常规 3 2 3 4 4 3 3" xfId="13020"/>
    <cellStyle name="常规 3 2 3 4 4 4" xfId="13021"/>
    <cellStyle name="常规 3 2 3 4 4 4 2" xfId="13022"/>
    <cellStyle name="常规 3 2 3 4 4 5" xfId="13023"/>
    <cellStyle name="常规 3 2 3 4 5" xfId="13024"/>
    <cellStyle name="常规 3 2 3 4 5 2" xfId="13025"/>
    <cellStyle name="常规 3 2 3 4 5 2 2" xfId="13026"/>
    <cellStyle name="常规 3 2 3 4 5 2 2 2" xfId="13027"/>
    <cellStyle name="常规 3 2 3 4 5 2 3" xfId="13028"/>
    <cellStyle name="常规 3 2 3 4 5 3" xfId="13029"/>
    <cellStyle name="常规 3 2 3 4 5 3 2" xfId="13030"/>
    <cellStyle name="常规 3 2 3 4 5 4" xfId="13031"/>
    <cellStyle name="常规 3 2 3 4 6" xfId="13032"/>
    <cellStyle name="常规 3 2 3 4 6 2" xfId="13033"/>
    <cellStyle name="常规 3 2 3 4 6 2 2" xfId="13034"/>
    <cellStyle name="常规 3 2 3 4 6 3" xfId="13035"/>
    <cellStyle name="常规 3 2 3 4 7" xfId="13036"/>
    <cellStyle name="常规 3 2 3 4 7 2" xfId="13037"/>
    <cellStyle name="常规 3 2 3 4 8" xfId="13038"/>
    <cellStyle name="常规 3 2 3 5" xfId="13039"/>
    <cellStyle name="常规 3 2 3 5 2" xfId="13040"/>
    <cellStyle name="常规 3 2 3 5 2 2" xfId="13041"/>
    <cellStyle name="常规 3 2 3 5 2 2 2" xfId="13042"/>
    <cellStyle name="常规 3 2 3 5 2 2 2 2" xfId="13043"/>
    <cellStyle name="常规 3 2 3 5 2 2 2 2 2" xfId="13044"/>
    <cellStyle name="常规 3 2 3 5 2 2 2 3" xfId="13045"/>
    <cellStyle name="常规 3 2 3 5 2 2 3" xfId="13046"/>
    <cellStyle name="常规 3 2 3 5 2 2 3 2" xfId="13047"/>
    <cellStyle name="常规 3 2 3 5 2 2 4" xfId="13048"/>
    <cellStyle name="常规 3 2 3 5 2 3" xfId="13049"/>
    <cellStyle name="常规 3 2 3 5 2 3 2" xfId="13050"/>
    <cellStyle name="常规 3 2 3 5 2 3 2 2" xfId="13051"/>
    <cellStyle name="常规 3 2 3 5 2 3 3" xfId="13052"/>
    <cellStyle name="常规 3 2 3 5 2 4" xfId="13053"/>
    <cellStyle name="常规 3 2 3 5 2 4 2" xfId="13054"/>
    <cellStyle name="常规 3 2 3 5 2 5" xfId="13055"/>
    <cellStyle name="常规 3 2 3 5 3" xfId="13056"/>
    <cellStyle name="常规 3 2 3 5 3 2" xfId="13057"/>
    <cellStyle name="常规 3 2 3 5 3 2 2" xfId="13058"/>
    <cellStyle name="常规 3 2 3 5 3 2 2 2" xfId="13059"/>
    <cellStyle name="常规 3 2 3 5 3 2 2 2 2" xfId="13060"/>
    <cellStyle name="常规 3 2 3 5 3 2 2 3" xfId="13061"/>
    <cellStyle name="常规 3 2 3 5 3 2 3" xfId="13062"/>
    <cellStyle name="常规 3 2 3 5 3 2 3 2" xfId="13063"/>
    <cellStyle name="常规 3 2 3 5 3 2 4" xfId="13064"/>
    <cellStyle name="常规 3 2 3 5 3 3" xfId="13065"/>
    <cellStyle name="常规 3 2 3 5 3 3 2" xfId="13066"/>
    <cellStyle name="常规 3 2 3 5 3 3 2 2" xfId="13067"/>
    <cellStyle name="常规 3 2 3 5 3 3 3" xfId="13068"/>
    <cellStyle name="常规 3 2 3 5 3 4" xfId="13069"/>
    <cellStyle name="常规 3 2 3 5 3 4 2" xfId="13070"/>
    <cellStyle name="常规 3 2 3 5 3 5" xfId="13071"/>
    <cellStyle name="常规 3 2 3 5 4" xfId="13072"/>
    <cellStyle name="常规 3 2 3 5 4 2" xfId="13073"/>
    <cellStyle name="常规 3 2 3 5 4 2 2" xfId="13074"/>
    <cellStyle name="常规 3 2 3 5 4 2 2 2" xfId="13075"/>
    <cellStyle name="常规 3 2 3 5 4 2 3" xfId="13076"/>
    <cellStyle name="常规 3 2 3 5 4 3" xfId="13077"/>
    <cellStyle name="常规 3 2 3 5 4 3 2" xfId="13078"/>
    <cellStyle name="常规 3 2 3 5 4 4" xfId="13079"/>
    <cellStyle name="常规 3 2 3 5 5" xfId="13080"/>
    <cellStyle name="常规 3 2 3 5 5 2" xfId="13081"/>
    <cellStyle name="常规 3 2 3 5 5 2 2" xfId="13082"/>
    <cellStyle name="常规 3 2 3 5 5 3" xfId="13083"/>
    <cellStyle name="常规 3 2 3 5 6" xfId="13084"/>
    <cellStyle name="常规 3 2 3 5 6 2" xfId="13085"/>
    <cellStyle name="常规 3 2 3 5 7" xfId="13086"/>
    <cellStyle name="常规 3 2 3 6" xfId="13087"/>
    <cellStyle name="常规 3 2 3 6 2" xfId="13088"/>
    <cellStyle name="常规 3 2 3 6 2 2" xfId="13089"/>
    <cellStyle name="常规 3 2 3 6 2 2 2" xfId="13090"/>
    <cellStyle name="常规 3 2 3 6 2 2 2 2" xfId="13091"/>
    <cellStyle name="常规 3 2 3 6 2 2 3" xfId="13092"/>
    <cellStyle name="常规 3 2 3 6 2 3" xfId="13093"/>
    <cellStyle name="常规 3 2 3 6 2 3 2" xfId="13094"/>
    <cellStyle name="常规 3 2 3 6 2 4" xfId="13095"/>
    <cellStyle name="常规 3 2 3 6 3" xfId="13096"/>
    <cellStyle name="常规 3 2 3 6 3 2" xfId="13097"/>
    <cellStyle name="常规 3 2 3 6 3 2 2" xfId="13098"/>
    <cellStyle name="常规 3 2 3 6 3 3" xfId="13099"/>
    <cellStyle name="常规 3 2 3 6 4" xfId="13100"/>
    <cellStyle name="常规 3 2 3 6 4 2" xfId="13101"/>
    <cellStyle name="常规 3 2 3 6 5" xfId="13102"/>
    <cellStyle name="常规 3 2 3 7" xfId="13103"/>
    <cellStyle name="常规 3 2 3 7 2" xfId="13104"/>
    <cellStyle name="常规 3 2 3 7 2 2" xfId="13105"/>
    <cellStyle name="常规 3 2 3 7 2 2 2" xfId="13106"/>
    <cellStyle name="常规 3 2 3 7 2 2 2 2" xfId="13107"/>
    <cellStyle name="常规 3 2 3 7 2 2 3" xfId="13108"/>
    <cellStyle name="常规 3 2 3 7 2 3" xfId="13109"/>
    <cellStyle name="常规 3 2 3 7 2 3 2" xfId="13110"/>
    <cellStyle name="常规 3 2 3 7 2 4" xfId="13111"/>
    <cellStyle name="常规 3 2 3 7 3" xfId="13112"/>
    <cellStyle name="常规 3 2 3 7 3 2" xfId="13113"/>
    <cellStyle name="常规 3 2 3 7 3 2 2" xfId="13114"/>
    <cellStyle name="常规 3 2 3 7 3 3" xfId="13115"/>
    <cellStyle name="常规 3 2 3 7 4" xfId="13116"/>
    <cellStyle name="常规 3 2 3 7 4 2" xfId="13117"/>
    <cellStyle name="常规 3 2 3 7 5" xfId="13118"/>
    <cellStyle name="常规 3 2 3 8" xfId="13119"/>
    <cellStyle name="常规 3 2 3 8 2" xfId="13120"/>
    <cellStyle name="常规 3 2 3 8 2 2" xfId="13121"/>
    <cellStyle name="常规 3 2 3 8 2 2 2" xfId="13122"/>
    <cellStyle name="常规 3 2 3 8 2 3" xfId="13123"/>
    <cellStyle name="常规 3 2 3 8 3" xfId="13124"/>
    <cellStyle name="常规 3 2 3 8 3 2" xfId="13125"/>
    <cellStyle name="常规 3 2 3 8 4" xfId="13126"/>
    <cellStyle name="常规 3 2 3 9" xfId="13127"/>
    <cellStyle name="常规 3 2 3 9 2" xfId="13128"/>
    <cellStyle name="常规 3 2 3 9 2 2" xfId="13129"/>
    <cellStyle name="常规 3 2 3 9 3" xfId="13130"/>
    <cellStyle name="常规 3 2 4" xfId="13131"/>
    <cellStyle name="常规 3 2 4 2" xfId="13132"/>
    <cellStyle name="常规 3 2 4 2 2" xfId="13133"/>
    <cellStyle name="常规 3 2 4 2 2 2" xfId="13134"/>
    <cellStyle name="常规 3 2 4 2 2 2 2" xfId="13135"/>
    <cellStyle name="常规 3 2 4 2 2 2 2 2" xfId="13136"/>
    <cellStyle name="常规 3 2 4 2 2 2 2 2 2" xfId="13137"/>
    <cellStyle name="常规 3 2 4 2 2 2 2 2 2 2" xfId="13138"/>
    <cellStyle name="常规 3 2 4 2 2 2 2 2 3" xfId="13139"/>
    <cellStyle name="常规 3 2 4 2 2 2 2 3" xfId="13140"/>
    <cellStyle name="常规 3 2 4 2 2 2 2 3 2" xfId="13141"/>
    <cellStyle name="常规 3 2 4 2 2 2 2 4" xfId="13142"/>
    <cellStyle name="常规 3 2 4 2 2 2 3" xfId="13143"/>
    <cellStyle name="常规 3 2 4 2 2 2 3 2" xfId="13144"/>
    <cellStyle name="常规 3 2 4 2 2 2 3 2 2" xfId="13145"/>
    <cellStyle name="常规 3 2 4 2 2 2 3 3" xfId="13146"/>
    <cellStyle name="常规 3 2 4 2 2 2 4" xfId="13147"/>
    <cellStyle name="常规 3 2 4 2 2 2 4 2" xfId="13148"/>
    <cellStyle name="常规 3 2 4 2 2 2 5" xfId="13149"/>
    <cellStyle name="常规 3 2 4 2 2 3" xfId="13150"/>
    <cellStyle name="常规 3 2 4 2 2 3 2" xfId="13151"/>
    <cellStyle name="常规 3 2 4 2 2 3 2 2" xfId="13152"/>
    <cellStyle name="常规 3 2 4 2 2 3 2 2 2" xfId="13153"/>
    <cellStyle name="常规 3 2 4 2 2 3 2 2 2 2" xfId="13154"/>
    <cellStyle name="常规 3 2 4 2 2 3 2 2 3" xfId="13155"/>
    <cellStyle name="常规 3 2 4 2 2 3 2 3" xfId="13156"/>
    <cellStyle name="常规 3 2 4 2 2 3 2 3 2" xfId="13157"/>
    <cellStyle name="常规 3 2 4 2 2 3 2 4" xfId="13158"/>
    <cellStyle name="常规 3 2 4 2 2 3 3" xfId="13159"/>
    <cellStyle name="常规 3 2 4 2 2 3 3 2" xfId="13160"/>
    <cellStyle name="常规 3 2 4 2 2 3 3 2 2" xfId="13161"/>
    <cellStyle name="常规 3 2 4 2 2 3 3 3" xfId="13162"/>
    <cellStyle name="常规 3 2 4 2 2 3 4" xfId="13163"/>
    <cellStyle name="常规 3 2 4 2 2 3 4 2" xfId="13164"/>
    <cellStyle name="常规 3 2 4 2 2 3 5" xfId="13165"/>
    <cellStyle name="常规 3 2 4 2 2 4" xfId="13166"/>
    <cellStyle name="常规 3 2 4 2 2 4 2" xfId="13167"/>
    <cellStyle name="常规 3 2 4 2 2 4 2 2" xfId="13168"/>
    <cellStyle name="常规 3 2 4 2 2 4 2 2 2" xfId="13169"/>
    <cellStyle name="常规 3 2 4 2 2 4 2 3" xfId="13170"/>
    <cellStyle name="常规 3 2 4 2 2 4 3" xfId="13171"/>
    <cellStyle name="常规 3 2 4 2 2 4 3 2" xfId="13172"/>
    <cellStyle name="常规 3 2 4 2 2 4 4" xfId="13173"/>
    <cellStyle name="常规 3 2 4 2 2 5" xfId="13174"/>
    <cellStyle name="常规 3 2 4 2 2 5 2" xfId="13175"/>
    <cellStyle name="常规 3 2 4 2 2 5 2 2" xfId="13176"/>
    <cellStyle name="常规 3 2 4 2 2 5 3" xfId="13177"/>
    <cellStyle name="常规 3 2 4 2 2 6" xfId="13178"/>
    <cellStyle name="常规 3 2 4 2 2 6 2" xfId="13179"/>
    <cellStyle name="常规 3 2 4 2 2 7" xfId="13180"/>
    <cellStyle name="常规 3 2 4 2 3" xfId="13181"/>
    <cellStyle name="常规 3 2 4 2 3 2" xfId="13182"/>
    <cellStyle name="常规 3 2 4 2 3 2 2" xfId="13183"/>
    <cellStyle name="常规 3 2 4 2 3 2 2 2" xfId="13184"/>
    <cellStyle name="常规 3 2 4 2 3 2 2 2 2" xfId="13185"/>
    <cellStyle name="常规 3 2 4 2 3 2 2 3" xfId="13186"/>
    <cellStyle name="常规 3 2 4 2 3 2 3" xfId="13187"/>
    <cellStyle name="常规 3 2 4 2 3 2 3 2" xfId="13188"/>
    <cellStyle name="常规 3 2 4 2 3 2 4" xfId="13189"/>
    <cellStyle name="常规 3 2 4 2 3 3" xfId="13190"/>
    <cellStyle name="常规 3 2 4 2 3 3 2" xfId="13191"/>
    <cellStyle name="常规 3 2 4 2 3 3 2 2" xfId="13192"/>
    <cellStyle name="常规 3 2 4 2 3 3 3" xfId="13193"/>
    <cellStyle name="常规 3 2 4 2 3 4" xfId="13194"/>
    <cellStyle name="常规 3 2 4 2 3 4 2" xfId="13195"/>
    <cellStyle name="常规 3 2 4 2 3 5" xfId="13196"/>
    <cellStyle name="常规 3 2 4 2 4" xfId="13197"/>
    <cellStyle name="常规 3 2 4 2 4 2" xfId="13198"/>
    <cellStyle name="常规 3 2 4 2 4 2 2" xfId="13199"/>
    <cellStyle name="常规 3 2 4 2 4 2 2 2" xfId="13200"/>
    <cellStyle name="常规 3 2 4 2 4 2 2 2 2" xfId="13201"/>
    <cellStyle name="常规 3 2 4 2 4 2 2 3" xfId="13202"/>
    <cellStyle name="常规 3 2 4 2 4 2 3" xfId="13203"/>
    <cellStyle name="常规 3 2 4 2 4 2 3 2" xfId="13204"/>
    <cellStyle name="常规 3 2 4 2 4 2 4" xfId="13205"/>
    <cellStyle name="常规 3 2 4 2 4 3" xfId="13206"/>
    <cellStyle name="常规 3 2 4 2 4 3 2" xfId="13207"/>
    <cellStyle name="常规 3 2 4 2 4 3 2 2" xfId="13208"/>
    <cellStyle name="常规 3 2 4 2 4 3 3" xfId="13209"/>
    <cellStyle name="常规 3 2 4 2 4 4" xfId="13210"/>
    <cellStyle name="常规 3 2 4 2 4 4 2" xfId="13211"/>
    <cellStyle name="常规 3 2 4 2 4 5" xfId="13212"/>
    <cellStyle name="常规 3 2 4 2 5" xfId="13213"/>
    <cellStyle name="常规 3 2 4 2 5 2" xfId="13214"/>
    <cellStyle name="常规 3 2 4 2 5 2 2" xfId="13215"/>
    <cellStyle name="常规 3 2 4 2 5 2 2 2" xfId="13216"/>
    <cellStyle name="常规 3 2 4 2 5 2 3" xfId="13217"/>
    <cellStyle name="常规 3 2 4 2 5 3" xfId="13218"/>
    <cellStyle name="常规 3 2 4 2 5 3 2" xfId="13219"/>
    <cellStyle name="常规 3 2 4 2 5 4" xfId="13220"/>
    <cellStyle name="常规 3 2 4 2 6" xfId="13221"/>
    <cellStyle name="常规 3 2 4 2 6 2" xfId="13222"/>
    <cellStyle name="常规 3 2 4 2 6 2 2" xfId="13223"/>
    <cellStyle name="常规 3 2 4 2 6 3" xfId="13224"/>
    <cellStyle name="常规 3 2 4 2 7" xfId="13225"/>
    <cellStyle name="常规 3 2 4 2 7 2" xfId="13226"/>
    <cellStyle name="常规 3 2 4 2 8" xfId="13227"/>
    <cellStyle name="常规 3 2 4 3" xfId="13228"/>
    <cellStyle name="常规 3 2 4 3 2" xfId="13229"/>
    <cellStyle name="常规 3 2 4 3 2 2" xfId="13230"/>
    <cellStyle name="常规 3 2 4 3 2 2 2" xfId="13231"/>
    <cellStyle name="常规 3 2 4 3 2 2 2 2" xfId="13232"/>
    <cellStyle name="常规 3 2 4 3 2 2 2 2 2" xfId="13233"/>
    <cellStyle name="常规 3 2 4 3 2 2 2 3" xfId="13234"/>
    <cellStyle name="常规 3 2 4 3 2 2 3" xfId="13235"/>
    <cellStyle name="常规 3 2 4 3 2 2 3 2" xfId="13236"/>
    <cellStyle name="常规 3 2 4 3 2 2 4" xfId="13237"/>
    <cellStyle name="常规 3 2 4 3 2 3" xfId="13238"/>
    <cellStyle name="常规 3 2 4 3 2 3 2" xfId="13239"/>
    <cellStyle name="常规 3 2 4 3 2 3 2 2" xfId="13240"/>
    <cellStyle name="常规 3 2 4 3 2 3 3" xfId="13241"/>
    <cellStyle name="常规 3 2 4 3 2 4" xfId="13242"/>
    <cellStyle name="常规 3 2 4 3 2 4 2" xfId="13243"/>
    <cellStyle name="常规 3 2 4 3 2 5" xfId="13244"/>
    <cellStyle name="常规 3 2 4 3 3" xfId="13245"/>
    <cellStyle name="常规 3 2 4 3 3 2" xfId="13246"/>
    <cellStyle name="常规 3 2 4 3 3 2 2" xfId="13247"/>
    <cellStyle name="常规 3 2 4 3 3 2 2 2" xfId="13248"/>
    <cellStyle name="常规 3 2 4 3 3 2 2 2 2" xfId="13249"/>
    <cellStyle name="常规 3 2 4 3 3 2 2 3" xfId="13250"/>
    <cellStyle name="常规 3 2 4 3 3 2 3" xfId="13251"/>
    <cellStyle name="常规 3 2 4 3 3 2 3 2" xfId="13252"/>
    <cellStyle name="常规 3 2 4 3 3 2 4" xfId="13253"/>
    <cellStyle name="常规 3 2 4 3 3 3" xfId="13254"/>
    <cellStyle name="常规 3 2 4 3 3 3 2" xfId="13255"/>
    <cellStyle name="常规 3 2 4 3 3 3 2 2" xfId="13256"/>
    <cellStyle name="常规 3 2 4 3 3 3 3" xfId="13257"/>
    <cellStyle name="常规 3 2 4 3 3 4" xfId="13258"/>
    <cellStyle name="常规 3 2 4 3 3 4 2" xfId="13259"/>
    <cellStyle name="常规 3 2 4 3 3 5" xfId="13260"/>
    <cellStyle name="常规 3 2 4 3 4" xfId="13261"/>
    <cellStyle name="常规 3 2 4 3 4 2" xfId="13262"/>
    <cellStyle name="常规 3 2 4 3 4 2 2" xfId="13263"/>
    <cellStyle name="常规 3 2 4 3 4 2 2 2" xfId="13264"/>
    <cellStyle name="常规 3 2 4 3 4 2 3" xfId="13265"/>
    <cellStyle name="常规 3 2 4 3 4 3" xfId="13266"/>
    <cellStyle name="常规 3 2 4 3 4 3 2" xfId="13267"/>
    <cellStyle name="常规 3 2 4 3 4 4" xfId="13268"/>
    <cellStyle name="常规 3 2 4 3 5" xfId="13269"/>
    <cellStyle name="常规 3 2 4 3 5 2" xfId="13270"/>
    <cellStyle name="常规 3 2 4 3 5 2 2" xfId="13271"/>
    <cellStyle name="常规 3 2 4 3 5 3" xfId="13272"/>
    <cellStyle name="常规 3 2 4 3 6" xfId="13273"/>
    <cellStyle name="常规 3 2 4 3 6 2" xfId="13274"/>
    <cellStyle name="常规 3 2 4 3 7" xfId="13275"/>
    <cellStyle name="常规 3 2 4 4" xfId="13276"/>
    <cellStyle name="常规 3 2 4 4 2" xfId="13277"/>
    <cellStyle name="常规 3 2 4 4 2 2" xfId="13278"/>
    <cellStyle name="常规 3 2 4 4 2 2 2" xfId="13279"/>
    <cellStyle name="常规 3 2 4 4 2 2 2 2" xfId="13280"/>
    <cellStyle name="常规 3 2 4 4 2 2 3" xfId="13281"/>
    <cellStyle name="常规 3 2 4 4 2 3" xfId="13282"/>
    <cellStyle name="常规 3 2 4 4 2 3 2" xfId="13283"/>
    <cellStyle name="常规 3 2 4 4 2 4" xfId="13284"/>
    <cellStyle name="常规 3 2 4 4 3" xfId="13285"/>
    <cellStyle name="常规 3 2 4 4 3 2" xfId="13286"/>
    <cellStyle name="常规 3 2 4 4 3 2 2" xfId="13287"/>
    <cellStyle name="常规 3 2 4 4 3 3" xfId="13288"/>
    <cellStyle name="常规 3 2 4 4 4" xfId="13289"/>
    <cellStyle name="常规 3 2 4 4 4 2" xfId="13290"/>
    <cellStyle name="常规 3 2 4 4 5" xfId="13291"/>
    <cellStyle name="常规 3 2 4 5" xfId="13292"/>
    <cellStyle name="常规 3 2 4 5 2" xfId="13293"/>
    <cellStyle name="常规 3 2 4 5 2 2" xfId="13294"/>
    <cellStyle name="常规 3 2 4 5 2 2 2" xfId="13295"/>
    <cellStyle name="常规 3 2 4 5 2 2 2 2" xfId="13296"/>
    <cellStyle name="常规 3 2 4 5 2 2 3" xfId="13297"/>
    <cellStyle name="常规 3 2 4 5 2 3" xfId="13298"/>
    <cellStyle name="常规 3 2 4 5 2 3 2" xfId="13299"/>
    <cellStyle name="常规 3 2 4 5 2 4" xfId="13300"/>
    <cellStyle name="常规 3 2 4 5 3" xfId="13301"/>
    <cellStyle name="常规 3 2 4 5 3 2" xfId="13302"/>
    <cellStyle name="常规 3 2 4 5 3 2 2" xfId="13303"/>
    <cellStyle name="常规 3 2 4 5 3 3" xfId="13304"/>
    <cellStyle name="常规 3 2 4 5 4" xfId="13305"/>
    <cellStyle name="常规 3 2 4 5 4 2" xfId="13306"/>
    <cellStyle name="常规 3 2 4 5 5" xfId="13307"/>
    <cellStyle name="常规 3 2 4 6" xfId="13308"/>
    <cellStyle name="常规 3 2 4 6 2" xfId="13309"/>
    <cellStyle name="常规 3 2 4 6 2 2" xfId="13310"/>
    <cellStyle name="常规 3 2 4 6 2 2 2" xfId="13311"/>
    <cellStyle name="常规 3 2 4 6 2 3" xfId="13312"/>
    <cellStyle name="常规 3 2 4 6 3" xfId="13313"/>
    <cellStyle name="常规 3 2 4 6 3 2" xfId="13314"/>
    <cellStyle name="常规 3 2 4 6 4" xfId="13315"/>
    <cellStyle name="常规 3 2 4 7" xfId="13316"/>
    <cellStyle name="常规 3 2 4 7 2" xfId="13317"/>
    <cellStyle name="常规 3 2 4 7 2 2" xfId="13318"/>
    <cellStyle name="常规 3 2 4 7 3" xfId="13319"/>
    <cellStyle name="常规 3 2 4 8" xfId="13320"/>
    <cellStyle name="常规 3 2 4 8 2" xfId="13321"/>
    <cellStyle name="常规 3 2 4 9" xfId="13322"/>
    <cellStyle name="常规 3 2 5" xfId="13323"/>
    <cellStyle name="常规 3 2 5 2" xfId="13324"/>
    <cellStyle name="常规 3 2 5 2 2" xfId="13325"/>
    <cellStyle name="常规 3 2 5 2 2 2" xfId="13326"/>
    <cellStyle name="常规 3 2 5 2 2 2 2" xfId="13327"/>
    <cellStyle name="常规 3 2 5 2 2 2 2 2" xfId="13328"/>
    <cellStyle name="常规 3 2 5 2 2 2 2 2 2" xfId="13329"/>
    <cellStyle name="常规 3 2 5 2 2 2 2 2 2 2" xfId="13330"/>
    <cellStyle name="常规 3 2 5 2 2 2 2 2 3" xfId="13331"/>
    <cellStyle name="常规 3 2 5 2 2 2 2 3" xfId="13332"/>
    <cellStyle name="常规 3 2 5 2 2 2 2 3 2" xfId="13333"/>
    <cellStyle name="常规 3 2 5 2 2 2 2 4" xfId="13334"/>
    <cellStyle name="常规 3 2 5 2 2 2 3" xfId="13335"/>
    <cellStyle name="常规 3 2 5 2 2 2 3 2" xfId="13336"/>
    <cellStyle name="常规 3 2 5 2 2 2 3 2 2" xfId="13337"/>
    <cellStyle name="常规 3 2 5 2 2 2 3 3" xfId="13338"/>
    <cellStyle name="常规 3 2 5 2 2 2 4" xfId="13339"/>
    <cellStyle name="常规 3 2 5 2 2 2 4 2" xfId="13340"/>
    <cellStyle name="常规 3 2 5 2 2 2 5" xfId="13341"/>
    <cellStyle name="常规 3 2 5 2 2 3" xfId="13342"/>
    <cellStyle name="常规 3 2 5 2 2 3 2" xfId="13343"/>
    <cellStyle name="常规 3 2 5 2 2 3 2 2" xfId="13344"/>
    <cellStyle name="常规 3 2 5 2 2 3 2 2 2" xfId="13345"/>
    <cellStyle name="常规 3 2 5 2 2 3 2 2 2 2" xfId="13346"/>
    <cellStyle name="常规 3 2 5 2 2 3 2 2 3" xfId="13347"/>
    <cellStyle name="常规 3 2 5 2 2 3 2 3" xfId="13348"/>
    <cellStyle name="常规 3 2 5 2 2 3 2 3 2" xfId="13349"/>
    <cellStyle name="常规 3 2 5 2 2 3 2 4" xfId="13350"/>
    <cellStyle name="常规 3 2 5 2 2 3 3" xfId="13351"/>
    <cellStyle name="常规 3 2 5 2 2 3 3 2" xfId="13352"/>
    <cellStyle name="常规 3 2 5 2 2 3 3 2 2" xfId="13353"/>
    <cellStyle name="常规 3 2 5 2 2 3 3 3" xfId="13354"/>
    <cellStyle name="常规 3 2 5 2 2 3 4" xfId="13355"/>
    <cellStyle name="常规 3 2 5 2 2 3 4 2" xfId="13356"/>
    <cellStyle name="常规 3 2 5 2 2 3 5" xfId="13357"/>
    <cellStyle name="常规 3 2 5 2 2 4" xfId="13358"/>
    <cellStyle name="常规 3 2 5 2 2 4 2" xfId="13359"/>
    <cellStyle name="常规 3 2 5 2 2 4 2 2" xfId="13360"/>
    <cellStyle name="常规 3 2 5 2 2 4 2 2 2" xfId="13361"/>
    <cellStyle name="常规 3 2 5 2 2 4 2 3" xfId="13362"/>
    <cellStyle name="常规 3 2 5 2 2 4 3" xfId="13363"/>
    <cellStyle name="常规 3 2 5 2 2 4 3 2" xfId="13364"/>
    <cellStyle name="常规 3 2 5 2 2 4 4" xfId="13365"/>
    <cellStyle name="常规 3 2 5 2 2 5" xfId="13366"/>
    <cellStyle name="常规 3 2 5 2 2 5 2" xfId="13367"/>
    <cellStyle name="常规 3 2 5 2 2 5 2 2" xfId="13368"/>
    <cellStyle name="常规 3 2 5 2 2 5 3" xfId="13369"/>
    <cellStyle name="常规 3 2 5 2 2 6" xfId="13370"/>
    <cellStyle name="常规 3 2 5 2 2 6 2" xfId="13371"/>
    <cellStyle name="常规 3 2 5 2 2 7" xfId="13372"/>
    <cellStyle name="常规 3 2 5 2 3" xfId="13373"/>
    <cellStyle name="常规 3 2 5 2 3 2" xfId="13374"/>
    <cellStyle name="常规 3 2 5 2 3 2 2" xfId="13375"/>
    <cellStyle name="常规 3 2 5 2 3 2 2 2" xfId="13376"/>
    <cellStyle name="常规 3 2 5 2 3 2 2 2 2" xfId="13377"/>
    <cellStyle name="常规 3 2 5 2 3 2 2 3" xfId="13378"/>
    <cellStyle name="常规 3 2 5 2 3 2 3" xfId="13379"/>
    <cellStyle name="常规 3 2 5 2 3 2 3 2" xfId="13380"/>
    <cellStyle name="常规 3 2 5 2 3 2 4" xfId="13381"/>
    <cellStyle name="常规 3 2 5 2 3 3" xfId="13382"/>
    <cellStyle name="常规 3 2 5 2 3 3 2" xfId="13383"/>
    <cellStyle name="常规 3 2 5 2 3 3 2 2" xfId="13384"/>
    <cellStyle name="常规 3 2 5 2 3 3 3" xfId="13385"/>
    <cellStyle name="常规 3 2 5 2 3 4" xfId="13386"/>
    <cellStyle name="常规 3 2 5 2 3 4 2" xfId="13387"/>
    <cellStyle name="常规 3 2 5 2 3 5" xfId="13388"/>
    <cellStyle name="常规 3 2 5 2 4" xfId="13389"/>
    <cellStyle name="常规 3 2 5 2 4 2" xfId="13390"/>
    <cellStyle name="常规 3 2 5 2 4 2 2" xfId="13391"/>
    <cellStyle name="常规 3 2 5 2 4 2 2 2" xfId="13392"/>
    <cellStyle name="常规 3 2 5 2 4 2 2 2 2" xfId="13393"/>
    <cellStyle name="常规 3 2 5 2 4 2 2 3" xfId="13394"/>
    <cellStyle name="常规 3 2 5 2 4 2 3" xfId="13395"/>
    <cellStyle name="常规 3 2 5 2 4 2 3 2" xfId="13396"/>
    <cellStyle name="常规 3 2 5 2 4 2 4" xfId="13397"/>
    <cellStyle name="常规 3 2 5 2 4 3" xfId="13398"/>
    <cellStyle name="常规 3 2 5 2 4 3 2" xfId="13399"/>
    <cellStyle name="常规 3 2 5 2 4 3 2 2" xfId="13400"/>
    <cellStyle name="常规 3 2 5 2 4 3 3" xfId="13401"/>
    <cellStyle name="常规 3 2 5 2 4 4" xfId="13402"/>
    <cellStyle name="常规 3 2 5 2 4 4 2" xfId="13403"/>
    <cellStyle name="常规 3 2 5 2 4 5" xfId="13404"/>
    <cellStyle name="常规 3 2 5 2 5" xfId="13405"/>
    <cellStyle name="常规 3 2 5 2 5 2" xfId="13406"/>
    <cellStyle name="常规 3 2 5 2 5 2 2" xfId="13407"/>
    <cellStyle name="常规 3 2 5 2 5 2 2 2" xfId="13408"/>
    <cellStyle name="常规 3 2 5 2 5 2 3" xfId="13409"/>
    <cellStyle name="常规 3 2 5 2 5 3" xfId="13410"/>
    <cellStyle name="常规 3 2 5 2 5 3 2" xfId="13411"/>
    <cellStyle name="常规 3 2 5 2 5 4" xfId="13412"/>
    <cellStyle name="常规 3 2 5 2 6" xfId="13413"/>
    <cellStyle name="常规 3 2 5 2 6 2" xfId="13414"/>
    <cellStyle name="常规 3 2 5 2 6 2 2" xfId="13415"/>
    <cellStyle name="常规 3 2 5 2 6 3" xfId="13416"/>
    <cellStyle name="常规 3 2 5 2 7" xfId="13417"/>
    <cellStyle name="常规 3 2 5 2 7 2" xfId="13418"/>
    <cellStyle name="常规 3 2 5 2 8" xfId="13419"/>
    <cellStyle name="常规 3 2 5 3" xfId="13420"/>
    <cellStyle name="常规 3 2 5 3 2" xfId="13421"/>
    <cellStyle name="常规 3 2 5 3 2 2" xfId="13422"/>
    <cellStyle name="常规 3 2 5 3 2 2 2" xfId="13423"/>
    <cellStyle name="常规 3 2 5 3 2 2 2 2" xfId="13424"/>
    <cellStyle name="常规 3 2 5 3 2 2 2 2 2" xfId="13425"/>
    <cellStyle name="常规 3 2 5 3 2 2 2 3" xfId="13426"/>
    <cellStyle name="常规 3 2 5 3 2 2 3" xfId="13427"/>
    <cellStyle name="常规 3 2 5 3 2 2 3 2" xfId="13428"/>
    <cellStyle name="常规 3 2 5 3 2 2 4" xfId="13429"/>
    <cellStyle name="常规 3 2 5 3 2 3" xfId="13430"/>
    <cellStyle name="常规 3 2 5 3 2 3 2" xfId="13431"/>
    <cellStyle name="常规 3 2 5 3 2 3 2 2" xfId="13432"/>
    <cellStyle name="常规 3 2 5 3 2 3 3" xfId="13433"/>
    <cellStyle name="常规 3 2 5 3 2 4" xfId="13434"/>
    <cellStyle name="常规 3 2 5 3 2 4 2" xfId="13435"/>
    <cellStyle name="常规 3 2 5 3 2 5" xfId="13436"/>
    <cellStyle name="常规 3 2 5 3 3" xfId="13437"/>
    <cellStyle name="常规 3 2 5 3 3 2" xfId="13438"/>
    <cellStyle name="常规 3 2 5 3 3 2 2" xfId="13439"/>
    <cellStyle name="常规 3 2 5 3 3 2 2 2" xfId="13440"/>
    <cellStyle name="常规 3 2 5 3 3 2 2 2 2" xfId="13441"/>
    <cellStyle name="常规 3 2 5 3 3 2 2 3" xfId="13442"/>
    <cellStyle name="常规 3 2 5 3 3 2 3" xfId="13443"/>
    <cellStyle name="常规 3 2 5 3 3 2 3 2" xfId="13444"/>
    <cellStyle name="常规 3 2 5 3 3 2 4" xfId="13445"/>
    <cellStyle name="常规 3 2 5 3 3 3" xfId="13446"/>
    <cellStyle name="常规 3 2 5 3 3 3 2" xfId="13447"/>
    <cellStyle name="常规 3 2 5 3 3 3 2 2" xfId="13448"/>
    <cellStyle name="常规 3 2 5 3 3 3 3" xfId="13449"/>
    <cellStyle name="常规 3 2 5 3 3 4" xfId="13450"/>
    <cellStyle name="常规 3 2 5 3 3 4 2" xfId="13451"/>
    <cellStyle name="常规 3 2 5 3 3 5" xfId="13452"/>
    <cellStyle name="常规 3 2 5 3 4" xfId="13453"/>
    <cellStyle name="常规 3 2 5 3 4 2" xfId="13454"/>
    <cellStyle name="常规 3 2 5 3 4 2 2" xfId="13455"/>
    <cellStyle name="常规 3 2 5 3 4 2 2 2" xfId="13456"/>
    <cellStyle name="常规 3 2 5 3 4 2 3" xfId="13457"/>
    <cellStyle name="常规 3 2 5 3 4 3" xfId="13458"/>
    <cellStyle name="常规 3 2 5 3 4 3 2" xfId="13459"/>
    <cellStyle name="常规 3 2 5 3 4 4" xfId="13460"/>
    <cellStyle name="常规 3 2 5 3 5" xfId="13461"/>
    <cellStyle name="常规 3 2 5 3 5 2" xfId="13462"/>
    <cellStyle name="常规 3 2 5 3 5 2 2" xfId="13463"/>
    <cellStyle name="常规 3 2 5 3 5 3" xfId="13464"/>
    <cellStyle name="常规 3 2 5 3 6" xfId="13465"/>
    <cellStyle name="常规 3 2 5 3 6 2" xfId="13466"/>
    <cellStyle name="常规 3 2 5 3 7" xfId="13467"/>
    <cellStyle name="常规 3 2 5 4" xfId="13468"/>
    <cellStyle name="常规 3 2 5 4 2" xfId="13469"/>
    <cellStyle name="常规 3 2 5 4 2 2" xfId="13470"/>
    <cellStyle name="常规 3 2 5 4 2 2 2" xfId="13471"/>
    <cellStyle name="常规 3 2 5 4 2 2 2 2" xfId="13472"/>
    <cellStyle name="常规 3 2 5 4 2 2 3" xfId="13473"/>
    <cellStyle name="常规 3 2 5 4 2 3" xfId="13474"/>
    <cellStyle name="常规 3 2 5 4 2 3 2" xfId="13475"/>
    <cellStyle name="常规 3 2 5 4 2 4" xfId="13476"/>
    <cellStyle name="常规 3 2 5 4 3" xfId="13477"/>
    <cellStyle name="常规 3 2 5 4 3 2" xfId="13478"/>
    <cellStyle name="常规 3 2 5 4 3 2 2" xfId="13479"/>
    <cellStyle name="常规 3 2 5 4 3 3" xfId="13480"/>
    <cellStyle name="常规 3 2 5 4 4" xfId="13481"/>
    <cellStyle name="常规 3 2 5 4 4 2" xfId="13482"/>
    <cellStyle name="常规 3 2 5 4 5" xfId="13483"/>
    <cellStyle name="常规 3 2 5 5" xfId="13484"/>
    <cellStyle name="常规 3 2 5 5 2" xfId="13485"/>
    <cellStyle name="常规 3 2 5 5 2 2" xfId="13486"/>
    <cellStyle name="常规 3 2 5 5 2 2 2" xfId="13487"/>
    <cellStyle name="常规 3 2 5 5 2 2 2 2" xfId="13488"/>
    <cellStyle name="常规 3 2 5 5 2 2 3" xfId="13489"/>
    <cellStyle name="常规 3 2 5 5 2 3" xfId="13490"/>
    <cellStyle name="常规 3 2 5 5 2 3 2" xfId="13491"/>
    <cellStyle name="常规 3 2 5 5 2 4" xfId="13492"/>
    <cellStyle name="常规 3 2 5 5 3" xfId="13493"/>
    <cellStyle name="常规 3 2 5 5 3 2" xfId="13494"/>
    <cellStyle name="常规 3 2 5 5 3 2 2" xfId="13495"/>
    <cellStyle name="常规 3 2 5 5 3 3" xfId="13496"/>
    <cellStyle name="常规 3 2 5 5 4" xfId="13497"/>
    <cellStyle name="常规 3 2 5 5 4 2" xfId="13498"/>
    <cellStyle name="常规 3 2 5 5 5" xfId="13499"/>
    <cellStyle name="常规 3 2 5 6" xfId="13500"/>
    <cellStyle name="常规 3 2 5 6 2" xfId="13501"/>
    <cellStyle name="常规 3 2 5 6 2 2" xfId="13502"/>
    <cellStyle name="常规 3 2 5 6 2 2 2" xfId="13503"/>
    <cellStyle name="常规 3 2 5 6 2 3" xfId="13504"/>
    <cellStyle name="常规 3 2 5 6 3" xfId="13505"/>
    <cellStyle name="常规 3 2 5 6 3 2" xfId="13506"/>
    <cellStyle name="常规 3 2 5 6 4" xfId="13507"/>
    <cellStyle name="常规 3 2 5 7" xfId="13508"/>
    <cellStyle name="常规 3 2 5 7 2" xfId="13509"/>
    <cellStyle name="常规 3 2 5 7 2 2" xfId="13510"/>
    <cellStyle name="常规 3 2 5 7 3" xfId="13511"/>
    <cellStyle name="常规 3 2 5 8" xfId="13512"/>
    <cellStyle name="常规 3 2 5 8 2" xfId="13513"/>
    <cellStyle name="常规 3 2 5 9" xfId="13514"/>
    <cellStyle name="常规 3 2 6" xfId="13515"/>
    <cellStyle name="常规 3 2 6 2" xfId="13516"/>
    <cellStyle name="常规 3 2 6 2 2" xfId="13517"/>
    <cellStyle name="常规 3 2 6 2 2 2" xfId="13518"/>
    <cellStyle name="常规 3 2 6 2 2 2 2" xfId="13519"/>
    <cellStyle name="常规 3 2 6 2 2 2 2 2" xfId="13520"/>
    <cellStyle name="常规 3 2 6 2 2 2 2 2 2" xfId="13521"/>
    <cellStyle name="常规 3 2 6 2 2 2 2 3" xfId="13522"/>
    <cellStyle name="常规 3 2 6 2 2 2 3" xfId="13523"/>
    <cellStyle name="常规 3 2 6 2 2 2 3 2" xfId="13524"/>
    <cellStyle name="常规 3 2 6 2 2 2 4" xfId="13525"/>
    <cellStyle name="常规 3 2 6 2 2 3" xfId="13526"/>
    <cellStyle name="常规 3 2 6 2 2 3 2" xfId="13527"/>
    <cellStyle name="常规 3 2 6 2 2 3 2 2" xfId="13528"/>
    <cellStyle name="常规 3 2 6 2 2 3 3" xfId="13529"/>
    <cellStyle name="常规 3 2 6 2 2 4" xfId="13530"/>
    <cellStyle name="常规 3 2 6 2 2 4 2" xfId="13531"/>
    <cellStyle name="常规 3 2 6 2 2 5" xfId="13532"/>
    <cellStyle name="常规 3 2 6 2 3" xfId="13533"/>
    <cellStyle name="常规 3 2 6 2 3 2" xfId="13534"/>
    <cellStyle name="常规 3 2 6 2 3 2 2" xfId="13535"/>
    <cellStyle name="常规 3 2 6 2 3 2 2 2" xfId="13536"/>
    <cellStyle name="常规 3 2 6 2 3 2 2 2 2" xfId="13537"/>
    <cellStyle name="常规 3 2 6 2 3 2 2 3" xfId="13538"/>
    <cellStyle name="常规 3 2 6 2 3 2 3" xfId="13539"/>
    <cellStyle name="常规 3 2 6 2 3 2 3 2" xfId="13540"/>
    <cellStyle name="常规 3 2 6 2 3 2 4" xfId="13541"/>
    <cellStyle name="常规 3 2 6 2 3 3" xfId="13542"/>
    <cellStyle name="常规 3 2 6 2 3 3 2" xfId="13543"/>
    <cellStyle name="常规 3 2 6 2 3 3 2 2" xfId="13544"/>
    <cellStyle name="常规 3 2 6 2 3 3 3" xfId="13545"/>
    <cellStyle name="常规 3 2 6 2 3 4" xfId="13546"/>
    <cellStyle name="常规 3 2 6 2 3 4 2" xfId="13547"/>
    <cellStyle name="常规 3 2 6 2 3 5" xfId="13548"/>
    <cellStyle name="常规 3 2 6 2 4" xfId="13549"/>
    <cellStyle name="常规 3 2 6 2 4 2" xfId="13550"/>
    <cellStyle name="常规 3 2 6 2 4 2 2" xfId="13551"/>
    <cellStyle name="常规 3 2 6 2 4 2 2 2" xfId="13552"/>
    <cellStyle name="常规 3 2 6 2 4 2 3" xfId="13553"/>
    <cellStyle name="常规 3 2 6 2 4 3" xfId="13554"/>
    <cellStyle name="常规 3 2 6 2 4 3 2" xfId="13555"/>
    <cellStyle name="常规 3 2 6 2 4 4" xfId="13556"/>
    <cellStyle name="常规 3 2 6 2 5" xfId="13557"/>
    <cellStyle name="常规 3 2 6 2 5 2" xfId="13558"/>
    <cellStyle name="常规 3 2 6 2 5 2 2" xfId="13559"/>
    <cellStyle name="常规 3 2 6 2 5 3" xfId="13560"/>
    <cellStyle name="常规 3 2 6 2 6" xfId="13561"/>
    <cellStyle name="常规 3 2 6 2 6 2" xfId="13562"/>
    <cellStyle name="常规 3 2 6 2 7" xfId="13563"/>
    <cellStyle name="常规 3 2 6 3" xfId="13564"/>
    <cellStyle name="常规 3 2 6 3 2" xfId="13565"/>
    <cellStyle name="常规 3 2 6 3 2 2" xfId="13566"/>
    <cellStyle name="常规 3 2 6 3 2 2 2" xfId="13567"/>
    <cellStyle name="常规 3 2 6 3 2 2 2 2" xfId="13568"/>
    <cellStyle name="常规 3 2 6 3 2 2 3" xfId="13569"/>
    <cellStyle name="常规 3 2 6 3 2 3" xfId="13570"/>
    <cellStyle name="常规 3 2 6 3 2 3 2" xfId="13571"/>
    <cellStyle name="常规 3 2 6 3 2 4" xfId="13572"/>
    <cellStyle name="常规 3 2 6 3 3" xfId="13573"/>
    <cellStyle name="常规 3 2 6 3 3 2" xfId="13574"/>
    <cellStyle name="常规 3 2 6 3 3 2 2" xfId="13575"/>
    <cellStyle name="常规 3 2 6 3 3 3" xfId="13576"/>
    <cellStyle name="常规 3 2 6 3 4" xfId="13577"/>
    <cellStyle name="常规 3 2 6 3 4 2" xfId="13578"/>
    <cellStyle name="常规 3 2 6 3 5" xfId="13579"/>
    <cellStyle name="常规 3 2 6 4" xfId="13580"/>
    <cellStyle name="常规 3 2 6 4 2" xfId="13581"/>
    <cellStyle name="常规 3 2 6 4 2 2" xfId="13582"/>
    <cellStyle name="常规 3 2 6 4 2 2 2" xfId="13583"/>
    <cellStyle name="常规 3 2 6 4 2 2 2 2" xfId="13584"/>
    <cellStyle name="常规 3 2 6 4 2 2 3" xfId="13585"/>
    <cellStyle name="常规 3 2 6 4 2 3" xfId="13586"/>
    <cellStyle name="常规 3 2 6 4 2 3 2" xfId="13587"/>
    <cellStyle name="常规 3 2 6 4 2 4" xfId="13588"/>
    <cellStyle name="常规 3 2 6 4 3" xfId="13589"/>
    <cellStyle name="常规 3 2 6 4 3 2" xfId="13590"/>
    <cellStyle name="常规 3 2 6 4 3 2 2" xfId="13591"/>
    <cellStyle name="常规 3 2 6 4 3 3" xfId="13592"/>
    <cellStyle name="常规 3 2 6 4 4" xfId="13593"/>
    <cellStyle name="常规 3 2 6 4 4 2" xfId="13594"/>
    <cellStyle name="常规 3 2 6 4 5" xfId="13595"/>
    <cellStyle name="常规 3 2 6 5" xfId="13596"/>
    <cellStyle name="常规 3 2 6 5 2" xfId="13597"/>
    <cellStyle name="常规 3 2 6 5 2 2" xfId="13598"/>
    <cellStyle name="常规 3 2 6 5 2 2 2" xfId="13599"/>
    <cellStyle name="常规 3 2 6 5 2 3" xfId="13600"/>
    <cellStyle name="常规 3 2 6 5 3" xfId="13601"/>
    <cellStyle name="常规 3 2 6 5 3 2" xfId="13602"/>
    <cellStyle name="常规 3 2 6 5 4" xfId="13603"/>
    <cellStyle name="常规 3 2 6 6" xfId="13604"/>
    <cellStyle name="常规 3 2 6 6 2" xfId="13605"/>
    <cellStyle name="常规 3 2 6 6 2 2" xfId="13606"/>
    <cellStyle name="常规 3 2 6 6 3" xfId="13607"/>
    <cellStyle name="常规 3 2 6 7" xfId="13608"/>
    <cellStyle name="常规 3 2 6 7 2" xfId="13609"/>
    <cellStyle name="常规 3 2 6 8" xfId="13610"/>
    <cellStyle name="常规 3 2 7" xfId="13611"/>
    <cellStyle name="常规 3 2 7 2" xfId="13612"/>
    <cellStyle name="常规 3 2 7 2 2" xfId="13613"/>
    <cellStyle name="常规 3 2 7 2 2 2" xfId="13614"/>
    <cellStyle name="常规 3 2 7 2 2 2 2" xfId="13615"/>
    <cellStyle name="常规 3 2 7 2 2 2 2 2" xfId="13616"/>
    <cellStyle name="常规 3 2 7 2 2 2 3" xfId="13617"/>
    <cellStyle name="常规 3 2 7 2 2 3" xfId="13618"/>
    <cellStyle name="常规 3 2 7 2 2 3 2" xfId="13619"/>
    <cellStyle name="常规 3 2 7 2 2 4" xfId="13620"/>
    <cellStyle name="常规 3 2 7 2 3" xfId="13621"/>
    <cellStyle name="常规 3 2 7 2 3 2" xfId="13622"/>
    <cellStyle name="常规 3 2 7 2 3 2 2" xfId="13623"/>
    <cellStyle name="常规 3 2 7 2 3 3" xfId="13624"/>
    <cellStyle name="常规 3 2 7 2 4" xfId="13625"/>
    <cellStyle name="常规 3 2 7 2 4 2" xfId="13626"/>
    <cellStyle name="常规 3 2 7 2 5" xfId="13627"/>
    <cellStyle name="常规 3 2 7 3" xfId="13628"/>
    <cellStyle name="常规 3 2 7 3 2" xfId="13629"/>
    <cellStyle name="常规 3 2 7 3 2 2" xfId="13630"/>
    <cellStyle name="常规 3 2 7 3 2 2 2" xfId="13631"/>
    <cellStyle name="常规 3 2 7 3 2 2 2 2" xfId="13632"/>
    <cellStyle name="常规 3 2 7 3 2 2 3" xfId="13633"/>
    <cellStyle name="常规 3 2 7 3 2 3" xfId="13634"/>
    <cellStyle name="常规 3 2 7 3 2 3 2" xfId="13635"/>
    <cellStyle name="常规 3 2 7 3 2 4" xfId="13636"/>
    <cellStyle name="常规 3 2 7 3 3" xfId="13637"/>
    <cellStyle name="常规 3 2 7 3 3 2" xfId="13638"/>
    <cellStyle name="常规 3 2 7 3 3 2 2" xfId="13639"/>
    <cellStyle name="常规 3 2 7 3 3 3" xfId="13640"/>
    <cellStyle name="常规 3 2 7 3 4" xfId="13641"/>
    <cellStyle name="常规 3 2 7 3 4 2" xfId="13642"/>
    <cellStyle name="常规 3 2 7 3 5" xfId="13643"/>
    <cellStyle name="常规 3 2 7 4" xfId="13644"/>
    <cellStyle name="常规 3 2 7 4 2" xfId="13645"/>
    <cellStyle name="常规 3 2 7 4 2 2" xfId="13646"/>
    <cellStyle name="常规 3 2 7 4 2 2 2" xfId="13647"/>
    <cellStyle name="常规 3 2 7 4 2 3" xfId="13648"/>
    <cellStyle name="常规 3 2 7 4 3" xfId="13649"/>
    <cellStyle name="常规 3 2 7 4 3 2" xfId="13650"/>
    <cellStyle name="常规 3 2 7 4 4" xfId="13651"/>
    <cellStyle name="常规 3 2 7 5" xfId="13652"/>
    <cellStyle name="常规 3 2 7 5 2" xfId="13653"/>
    <cellStyle name="常规 3 2 7 5 2 2" xfId="13654"/>
    <cellStyle name="常规 3 2 7 5 3" xfId="13655"/>
    <cellStyle name="常规 3 2 7 6" xfId="13656"/>
    <cellStyle name="常规 3 2 7 6 2" xfId="13657"/>
    <cellStyle name="常规 3 2 7 7" xfId="13658"/>
    <cellStyle name="常规 3 2 8" xfId="13659"/>
    <cellStyle name="常规 3 2 8 2" xfId="13660"/>
    <cellStyle name="常规 3 2 8 2 2" xfId="13661"/>
    <cellStyle name="常规 3 2 8 2 2 2" xfId="13662"/>
    <cellStyle name="常规 3 2 8 2 2 2 2" xfId="13663"/>
    <cellStyle name="常规 3 2 8 2 2 3" xfId="13664"/>
    <cellStyle name="常规 3 2 8 2 3" xfId="13665"/>
    <cellStyle name="常规 3 2 8 2 3 2" xfId="13666"/>
    <cellStyle name="常规 3 2 8 2 4" xfId="13667"/>
    <cellStyle name="常规 3 2 8 3" xfId="13668"/>
    <cellStyle name="常规 3 2 8 3 2" xfId="13669"/>
    <cellStyle name="常规 3 2 8 3 2 2" xfId="13670"/>
    <cellStyle name="常规 3 2 8 3 3" xfId="13671"/>
    <cellStyle name="常规 3 2 8 4" xfId="13672"/>
    <cellStyle name="常规 3 2 8 4 2" xfId="13673"/>
    <cellStyle name="常规 3 2 8 5" xfId="13674"/>
    <cellStyle name="常规 3 2 9" xfId="13675"/>
    <cellStyle name="常规 3 2 9 2" xfId="13676"/>
    <cellStyle name="常规 3 2 9 2 2" xfId="13677"/>
    <cellStyle name="常规 3 2 9 2 2 2" xfId="13678"/>
    <cellStyle name="常规 3 2 9 2 2 2 2" xfId="13679"/>
    <cellStyle name="常规 3 2 9 2 2 3" xfId="13680"/>
    <cellStyle name="常规 3 2 9 2 3" xfId="13681"/>
    <cellStyle name="常规 3 2 9 2 3 2" xfId="13682"/>
    <cellStyle name="常规 3 2 9 2 4" xfId="13683"/>
    <cellStyle name="常规 3 2 9 3" xfId="13684"/>
    <cellStyle name="常规 3 2 9 3 2" xfId="13685"/>
    <cellStyle name="常规 3 2 9 3 2 2" xfId="13686"/>
    <cellStyle name="常规 3 2 9 3 3" xfId="13687"/>
    <cellStyle name="常规 3 2 9 4" xfId="13688"/>
    <cellStyle name="常规 3 2 9 4 2" xfId="13689"/>
    <cellStyle name="常规 3 2 9 5" xfId="13690"/>
    <cellStyle name="常规 3 3" xfId="13691"/>
    <cellStyle name="常规 3 3 10" xfId="13692"/>
    <cellStyle name="常规 3 3 10 2" xfId="13693"/>
    <cellStyle name="常规 3 3 10 2 2" xfId="13694"/>
    <cellStyle name="常规 3 3 10 2 2 2" xfId="13695"/>
    <cellStyle name="常规 3 3 10 2 2 2 2" xfId="13696"/>
    <cellStyle name="常规 3 3 10 2 2 3" xfId="13697"/>
    <cellStyle name="常规 3 3 10 2 3" xfId="13698"/>
    <cellStyle name="常规 3 3 10 2 3 2" xfId="13699"/>
    <cellStyle name="常规 3 3 10 2 4" xfId="13700"/>
    <cellStyle name="常规 3 3 10 3" xfId="13701"/>
    <cellStyle name="常规 3 3 10 3 2" xfId="13702"/>
    <cellStyle name="常规 3 3 10 3 2 2" xfId="13703"/>
    <cellStyle name="常规 3 3 10 3 3" xfId="13704"/>
    <cellStyle name="常规 3 3 10 4" xfId="13705"/>
    <cellStyle name="常规 3 3 10 4 2" xfId="13706"/>
    <cellStyle name="常规 3 3 10 5" xfId="13707"/>
    <cellStyle name="常规 3 3 11" xfId="13708"/>
    <cellStyle name="常规 3 3 11 2" xfId="13709"/>
    <cellStyle name="常规 3 3 11 2 2" xfId="13710"/>
    <cellStyle name="常规 3 3 11 2 2 2" xfId="13711"/>
    <cellStyle name="常规 3 3 11 2 3" xfId="13712"/>
    <cellStyle name="常规 3 3 11 3" xfId="13713"/>
    <cellStyle name="常规 3 3 11 3 2" xfId="13714"/>
    <cellStyle name="常规 3 3 11 4" xfId="13715"/>
    <cellStyle name="常规 3 3 12" xfId="13716"/>
    <cellStyle name="常规 3 3 12 2" xfId="13717"/>
    <cellStyle name="常规 3 3 12 2 2" xfId="13718"/>
    <cellStyle name="常规 3 3 12 3" xfId="13719"/>
    <cellStyle name="常规 3 3 13" xfId="13720"/>
    <cellStyle name="常规 3 3 13 2" xfId="13721"/>
    <cellStyle name="常规 3 3 14" xfId="13722"/>
    <cellStyle name="常规 3 3 2" xfId="13723"/>
    <cellStyle name="常规 3 3 2 10" xfId="13724"/>
    <cellStyle name="常规 3 3 2 10 2" xfId="13725"/>
    <cellStyle name="常规 3 3 2 10 2 2" xfId="13726"/>
    <cellStyle name="常规 3 3 2 10 3" xfId="13727"/>
    <cellStyle name="常规 3 3 2 11" xfId="13728"/>
    <cellStyle name="常规 3 3 2 11 2" xfId="13729"/>
    <cellStyle name="常规 3 3 2 12" xfId="13730"/>
    <cellStyle name="常规 3 3 2 2" xfId="13731"/>
    <cellStyle name="常规 3 3 2 2 10" xfId="13732"/>
    <cellStyle name="常规 3 3 2 2 10 2" xfId="13733"/>
    <cellStyle name="常规 3 3 2 2 11" xfId="13734"/>
    <cellStyle name="常规 3 3 2 2 2" xfId="13735"/>
    <cellStyle name="常规 3 3 2 2 2 2" xfId="13736"/>
    <cellStyle name="常规 3 3 2 2 2 2 2" xfId="13737"/>
    <cellStyle name="常规 3 3 2 2 2 2 2 2" xfId="13738"/>
    <cellStyle name="常规 3 3 2 2 2 2 2 2 2" xfId="13739"/>
    <cellStyle name="常规 3 3 2 2 2 2 2 2 2 2" xfId="13740"/>
    <cellStyle name="常规 3 3 2 2 2 2 2 2 2 2 2" xfId="13741"/>
    <cellStyle name="常规 3 3 2 2 2 2 2 2 2 2 2 2" xfId="13742"/>
    <cellStyle name="常规 3 3 2 2 2 2 2 2 2 2 3" xfId="13743"/>
    <cellStyle name="常规 3 3 2 2 2 2 2 2 2 3" xfId="13744"/>
    <cellStyle name="常规 3 3 2 2 2 2 2 2 2 3 2" xfId="13745"/>
    <cellStyle name="常规 3 3 2 2 2 2 2 2 2 4" xfId="13746"/>
    <cellStyle name="常规 3 3 2 2 2 2 2 2 3" xfId="13747"/>
    <cellStyle name="常规 3 3 2 2 2 2 2 2 3 2" xfId="13748"/>
    <cellStyle name="常规 3 3 2 2 2 2 2 2 3 2 2" xfId="13749"/>
    <cellStyle name="常规 3 3 2 2 2 2 2 2 3 3" xfId="13750"/>
    <cellStyle name="常规 3 3 2 2 2 2 2 2 4" xfId="13751"/>
    <cellStyle name="常规 3 3 2 2 2 2 2 2 4 2" xfId="13752"/>
    <cellStyle name="常规 3 3 2 2 2 2 2 2 5" xfId="13753"/>
    <cellStyle name="常规 3 3 2 2 2 2 2 3" xfId="13754"/>
    <cellStyle name="常规 3 3 2 2 2 2 2 3 2" xfId="13755"/>
    <cellStyle name="常规 3 3 2 2 2 2 2 3 2 2" xfId="13756"/>
    <cellStyle name="常规 3 3 2 2 2 2 2 3 2 2 2" xfId="13757"/>
    <cellStyle name="常规 3 3 2 2 2 2 2 3 2 2 2 2" xfId="13758"/>
    <cellStyle name="常规 3 3 2 2 2 2 2 3 2 2 3" xfId="13759"/>
    <cellStyle name="常规 3 3 2 2 2 2 2 3 2 3" xfId="13760"/>
    <cellStyle name="常规 3 3 2 2 2 2 2 3 2 3 2" xfId="13761"/>
    <cellStyle name="常规 3 3 2 2 2 2 2 3 2 4" xfId="13762"/>
    <cellStyle name="常规 3 3 2 2 2 2 2 3 3" xfId="13763"/>
    <cellStyle name="常规 3 3 2 2 2 2 2 3 3 2" xfId="13764"/>
    <cellStyle name="常规 3 3 2 2 2 2 2 3 3 2 2" xfId="13765"/>
    <cellStyle name="常规 3 3 2 2 2 2 2 3 3 3" xfId="13766"/>
    <cellStyle name="常规 3 3 2 2 2 2 2 3 4" xfId="13767"/>
    <cellStyle name="常规 3 3 2 2 2 2 2 3 4 2" xfId="13768"/>
    <cellStyle name="常规 3 3 2 2 2 2 2 3 5" xfId="13769"/>
    <cellStyle name="常规 3 3 2 2 2 2 2 4" xfId="13770"/>
    <cellStyle name="常规 3 3 2 2 2 2 2 4 2" xfId="13771"/>
    <cellStyle name="常规 3 3 2 2 2 2 2 4 2 2" xfId="13772"/>
    <cellStyle name="常规 3 3 2 2 2 2 2 4 2 2 2" xfId="13773"/>
    <cellStyle name="常规 3 3 2 2 2 2 2 4 2 3" xfId="13774"/>
    <cellStyle name="常规 3 3 2 2 2 2 2 4 3" xfId="13775"/>
    <cellStyle name="常规 3 3 2 2 2 2 2 4 3 2" xfId="13776"/>
    <cellStyle name="常规 3 3 2 2 2 2 2 4 4" xfId="13777"/>
    <cellStyle name="常规 3 3 2 2 2 2 2 5" xfId="13778"/>
    <cellStyle name="常规 3 3 2 2 2 2 2 5 2" xfId="13779"/>
    <cellStyle name="常规 3 3 2 2 2 2 2 5 2 2" xfId="13780"/>
    <cellStyle name="常规 3 3 2 2 2 2 2 5 3" xfId="13781"/>
    <cellStyle name="常规 3 3 2 2 2 2 2 6" xfId="13782"/>
    <cellStyle name="常规 3 3 2 2 2 2 2 6 2" xfId="13783"/>
    <cellStyle name="常规 3 3 2 2 2 2 2 7" xfId="13784"/>
    <cellStyle name="常规 3 3 2 2 2 2 3" xfId="13785"/>
    <cellStyle name="常规 3 3 2 2 2 2 3 2" xfId="13786"/>
    <cellStyle name="常规 3 3 2 2 2 2 3 2 2" xfId="13787"/>
    <cellStyle name="常规 3 3 2 2 2 2 3 2 2 2" xfId="13788"/>
    <cellStyle name="常规 3 3 2 2 2 2 3 2 2 2 2" xfId="13789"/>
    <cellStyle name="常规 3 3 2 2 2 2 3 2 2 3" xfId="13790"/>
    <cellStyle name="常规 3 3 2 2 2 2 3 2 3" xfId="13791"/>
    <cellStyle name="常规 3 3 2 2 2 2 3 2 3 2" xfId="13792"/>
    <cellStyle name="常规 3 3 2 2 2 2 3 2 4" xfId="13793"/>
    <cellStyle name="常规 3 3 2 2 2 2 3 3" xfId="13794"/>
    <cellStyle name="常规 3 3 2 2 2 2 3 3 2" xfId="13795"/>
    <cellStyle name="常规 3 3 2 2 2 2 3 3 2 2" xfId="13796"/>
    <cellStyle name="常规 3 3 2 2 2 2 3 3 3" xfId="13797"/>
    <cellStyle name="常规 3 3 2 2 2 2 3 4" xfId="13798"/>
    <cellStyle name="常规 3 3 2 2 2 2 3 4 2" xfId="13799"/>
    <cellStyle name="常规 3 3 2 2 2 2 3 5" xfId="13800"/>
    <cellStyle name="常规 3 3 2 2 2 2 4" xfId="13801"/>
    <cellStyle name="常规 3 3 2 2 2 2 4 2" xfId="13802"/>
    <cellStyle name="常规 3 3 2 2 2 2 4 2 2" xfId="13803"/>
    <cellStyle name="常规 3 3 2 2 2 2 4 2 2 2" xfId="13804"/>
    <cellStyle name="常规 3 3 2 2 2 2 4 2 2 2 2" xfId="13805"/>
    <cellStyle name="常规 3 3 2 2 2 2 4 2 2 3" xfId="13806"/>
    <cellStyle name="常规 3 3 2 2 2 2 4 2 3" xfId="13807"/>
    <cellStyle name="常规 3 3 2 2 2 2 4 2 3 2" xfId="13808"/>
    <cellStyle name="常规 3 3 2 2 2 2 4 2 4" xfId="13809"/>
    <cellStyle name="常规 3 3 2 2 2 2 4 3" xfId="13810"/>
    <cellStyle name="常规 3 3 2 2 2 2 4 3 2" xfId="13811"/>
    <cellStyle name="常规 3 3 2 2 2 2 4 3 2 2" xfId="13812"/>
    <cellStyle name="常规 3 3 2 2 2 2 4 3 3" xfId="13813"/>
    <cellStyle name="常规 3 3 2 2 2 2 4 4" xfId="13814"/>
    <cellStyle name="常规 3 3 2 2 2 2 4 4 2" xfId="13815"/>
    <cellStyle name="常规 3 3 2 2 2 2 4 5" xfId="13816"/>
    <cellStyle name="常规 3 3 2 2 2 2 5" xfId="13817"/>
    <cellStyle name="常规 3 3 2 2 2 2 5 2" xfId="13818"/>
    <cellStyle name="常规 3 3 2 2 2 2 5 2 2" xfId="13819"/>
    <cellStyle name="常规 3 3 2 2 2 2 5 2 2 2" xfId="13820"/>
    <cellStyle name="常规 3 3 2 2 2 2 5 2 3" xfId="13821"/>
    <cellStyle name="常规 3 3 2 2 2 2 5 3" xfId="13822"/>
    <cellStyle name="常规 3 3 2 2 2 2 5 3 2" xfId="13823"/>
    <cellStyle name="常规 3 3 2 2 2 2 5 4" xfId="13824"/>
    <cellStyle name="常规 3 3 2 2 2 2 6" xfId="13825"/>
    <cellStyle name="常规 3 3 2 2 2 2 6 2" xfId="13826"/>
    <cellStyle name="常规 3 3 2 2 2 2 6 2 2" xfId="13827"/>
    <cellStyle name="常规 3 3 2 2 2 2 6 3" xfId="13828"/>
    <cellStyle name="常规 3 3 2 2 2 2 7" xfId="13829"/>
    <cellStyle name="常规 3 3 2 2 2 2 7 2" xfId="13830"/>
    <cellStyle name="常规 3 3 2 2 2 2 8" xfId="13831"/>
    <cellStyle name="常规 3 3 2 2 2 3" xfId="13832"/>
    <cellStyle name="常规 3 3 2 2 2 3 2" xfId="13833"/>
    <cellStyle name="常规 3 3 2 2 2 3 2 2" xfId="13834"/>
    <cellStyle name="常规 3 3 2 2 2 3 2 2 2" xfId="13835"/>
    <cellStyle name="常规 3 3 2 2 2 3 2 2 2 2" xfId="13836"/>
    <cellStyle name="常规 3 3 2 2 2 3 2 2 2 2 2" xfId="13837"/>
    <cellStyle name="常规 3 3 2 2 2 3 2 2 2 3" xfId="13838"/>
    <cellStyle name="常规 3 3 2 2 2 3 2 2 3" xfId="13839"/>
    <cellStyle name="常规 3 3 2 2 2 3 2 2 3 2" xfId="13840"/>
    <cellStyle name="常规 3 3 2 2 2 3 2 2 4" xfId="13841"/>
    <cellStyle name="常规 3 3 2 2 2 3 2 3" xfId="13842"/>
    <cellStyle name="常规 3 3 2 2 2 3 2 3 2" xfId="13843"/>
    <cellStyle name="常规 3 3 2 2 2 3 2 3 2 2" xfId="13844"/>
    <cellStyle name="常规 3 3 2 2 2 3 2 3 3" xfId="13845"/>
    <cellStyle name="常规 3 3 2 2 2 3 2 4" xfId="13846"/>
    <cellStyle name="常规 3 3 2 2 2 3 2 4 2" xfId="13847"/>
    <cellStyle name="常规 3 3 2 2 2 3 2 5" xfId="13848"/>
    <cellStyle name="常规 3 3 2 2 2 3 3" xfId="13849"/>
    <cellStyle name="常规 3 3 2 2 2 3 3 2" xfId="13850"/>
    <cellStyle name="常规 3 3 2 2 2 3 3 2 2" xfId="13851"/>
    <cellStyle name="常规 3 3 2 2 2 3 3 2 2 2" xfId="13852"/>
    <cellStyle name="常规 3 3 2 2 2 3 3 2 2 2 2" xfId="13853"/>
    <cellStyle name="常规 3 3 2 2 2 3 3 2 2 3" xfId="13854"/>
    <cellStyle name="常规 3 3 2 2 2 3 3 2 3" xfId="13855"/>
    <cellStyle name="常规 3 3 2 2 2 3 3 2 3 2" xfId="13856"/>
    <cellStyle name="常规 3 3 2 2 2 3 3 2 4" xfId="13857"/>
    <cellStyle name="常规 3 3 2 2 2 3 3 3" xfId="13858"/>
    <cellStyle name="常规 3 3 2 2 2 3 3 3 2" xfId="13859"/>
    <cellStyle name="常规 3 3 2 2 2 3 3 3 2 2" xfId="13860"/>
    <cellStyle name="常规 3 3 2 2 2 3 3 3 3" xfId="13861"/>
    <cellStyle name="常规 3 3 2 2 2 3 3 4" xfId="13862"/>
    <cellStyle name="常规 3 3 2 2 2 3 3 4 2" xfId="13863"/>
    <cellStyle name="常规 3 3 2 2 2 3 3 5" xfId="13864"/>
    <cellStyle name="常规 3 3 2 2 2 3 4" xfId="13865"/>
    <cellStyle name="常规 3 3 2 2 2 3 4 2" xfId="13866"/>
    <cellStyle name="常规 3 3 2 2 2 3 4 2 2" xfId="13867"/>
    <cellStyle name="常规 3 3 2 2 2 3 4 2 2 2" xfId="13868"/>
    <cellStyle name="常规 3 3 2 2 2 3 4 2 3" xfId="13869"/>
    <cellStyle name="常规 3 3 2 2 2 3 4 3" xfId="13870"/>
    <cellStyle name="常规 3 3 2 2 2 3 4 3 2" xfId="13871"/>
    <cellStyle name="常规 3 3 2 2 2 3 4 4" xfId="13872"/>
    <cellStyle name="常规 3 3 2 2 2 3 5" xfId="13873"/>
    <cellStyle name="常规 3 3 2 2 2 3 5 2" xfId="13874"/>
    <cellStyle name="常规 3 3 2 2 2 3 5 2 2" xfId="13875"/>
    <cellStyle name="常规 3 3 2 2 2 3 5 3" xfId="13876"/>
    <cellStyle name="常规 3 3 2 2 2 3 6" xfId="13877"/>
    <cellStyle name="常规 3 3 2 2 2 3 6 2" xfId="13878"/>
    <cellStyle name="常规 3 3 2 2 2 3 7" xfId="13879"/>
    <cellStyle name="常规 3 3 2 2 2 4" xfId="13880"/>
    <cellStyle name="常规 3 3 2 2 2 4 2" xfId="13881"/>
    <cellStyle name="常规 3 3 2 2 2 4 2 2" xfId="13882"/>
    <cellStyle name="常规 3 3 2 2 2 4 2 2 2" xfId="13883"/>
    <cellStyle name="常规 3 3 2 2 2 4 2 2 2 2" xfId="13884"/>
    <cellStyle name="常规 3 3 2 2 2 4 2 2 3" xfId="13885"/>
    <cellStyle name="常规 3 3 2 2 2 4 2 3" xfId="13886"/>
    <cellStyle name="常规 3 3 2 2 2 4 2 3 2" xfId="13887"/>
    <cellStyle name="常规 3 3 2 2 2 4 2 4" xfId="13888"/>
    <cellStyle name="常规 3 3 2 2 2 4 3" xfId="13889"/>
    <cellStyle name="常规 3 3 2 2 2 4 3 2" xfId="13890"/>
    <cellStyle name="常规 3 3 2 2 2 4 3 2 2" xfId="13891"/>
    <cellStyle name="常规 3 3 2 2 2 4 3 3" xfId="13892"/>
    <cellStyle name="常规 3 3 2 2 2 4 4" xfId="13893"/>
    <cellStyle name="常规 3 3 2 2 2 4 4 2" xfId="13894"/>
    <cellStyle name="常规 3 3 2 2 2 4 5" xfId="13895"/>
    <cellStyle name="常规 3 3 2 2 2 5" xfId="13896"/>
    <cellStyle name="常规 3 3 2 2 2 5 2" xfId="13897"/>
    <cellStyle name="常规 3 3 2 2 2 5 2 2" xfId="13898"/>
    <cellStyle name="常规 3 3 2 2 2 5 2 2 2" xfId="13899"/>
    <cellStyle name="常规 3 3 2 2 2 5 2 2 2 2" xfId="13900"/>
    <cellStyle name="常规 3 3 2 2 2 5 2 2 3" xfId="13901"/>
    <cellStyle name="常规 3 3 2 2 2 5 2 3" xfId="13902"/>
    <cellStyle name="常规 3 3 2 2 2 5 2 3 2" xfId="13903"/>
    <cellStyle name="常规 3 3 2 2 2 5 2 4" xfId="13904"/>
    <cellStyle name="常规 3 3 2 2 2 5 3" xfId="13905"/>
    <cellStyle name="常规 3 3 2 2 2 5 3 2" xfId="13906"/>
    <cellStyle name="常规 3 3 2 2 2 5 3 2 2" xfId="13907"/>
    <cellStyle name="常规 3 3 2 2 2 5 3 3" xfId="13908"/>
    <cellStyle name="常规 3 3 2 2 2 5 4" xfId="13909"/>
    <cellStyle name="常规 3 3 2 2 2 5 4 2" xfId="13910"/>
    <cellStyle name="常规 3 3 2 2 2 5 5" xfId="13911"/>
    <cellStyle name="常规 3 3 2 2 2 6" xfId="13912"/>
    <cellStyle name="常规 3 3 2 2 2 6 2" xfId="13913"/>
    <cellStyle name="常规 3 3 2 2 2 6 2 2" xfId="13914"/>
    <cellStyle name="常规 3 3 2 2 2 6 2 2 2" xfId="13915"/>
    <cellStyle name="常规 3 3 2 2 2 6 2 3" xfId="13916"/>
    <cellStyle name="常规 3 3 2 2 2 6 3" xfId="13917"/>
    <cellStyle name="常规 3 3 2 2 2 6 3 2" xfId="13918"/>
    <cellStyle name="常规 3 3 2 2 2 6 4" xfId="13919"/>
    <cellStyle name="常规 3 3 2 2 2 7" xfId="13920"/>
    <cellStyle name="常规 3 3 2 2 2 7 2" xfId="13921"/>
    <cellStyle name="常规 3 3 2 2 2 7 2 2" xfId="13922"/>
    <cellStyle name="常规 3 3 2 2 2 7 3" xfId="13923"/>
    <cellStyle name="常规 3 3 2 2 2 8" xfId="13924"/>
    <cellStyle name="常规 3 3 2 2 2 8 2" xfId="13925"/>
    <cellStyle name="常规 3 3 2 2 2 9" xfId="13926"/>
    <cellStyle name="常规 3 3 2 2 3" xfId="13927"/>
    <cellStyle name="常规 3 3 2 2 3 2" xfId="13928"/>
    <cellStyle name="常规 3 3 2 2 3 2 2" xfId="13929"/>
    <cellStyle name="常规 3 3 2 2 3 2 2 2" xfId="13930"/>
    <cellStyle name="常规 3 3 2 2 3 2 2 2 2" xfId="13931"/>
    <cellStyle name="常规 3 3 2 2 3 2 2 2 2 2" xfId="13932"/>
    <cellStyle name="常规 3 3 2 2 3 2 2 2 2 2 2" xfId="13933"/>
    <cellStyle name="常规 3 3 2 2 3 2 2 2 2 2 2 2" xfId="13934"/>
    <cellStyle name="常规 3 3 2 2 3 2 2 2 2 2 3" xfId="13935"/>
    <cellStyle name="常规 3 3 2 2 3 2 2 2 2 3" xfId="13936"/>
    <cellStyle name="常规 3 3 2 2 3 2 2 2 2 3 2" xfId="13937"/>
    <cellStyle name="常规 3 3 2 2 3 2 2 2 2 4" xfId="13938"/>
    <cellStyle name="常规 3 3 2 2 3 2 2 2 3" xfId="13939"/>
    <cellStyle name="常规 3 3 2 2 3 2 2 2 3 2" xfId="13940"/>
    <cellStyle name="常规 3 3 2 2 3 2 2 2 3 2 2" xfId="13941"/>
    <cellStyle name="常规 3 3 2 2 3 2 2 2 3 3" xfId="13942"/>
    <cellStyle name="常规 3 3 2 2 3 2 2 2 4" xfId="13943"/>
    <cellStyle name="常规 3 3 2 2 3 2 2 2 4 2" xfId="13944"/>
    <cellStyle name="常规 3 3 2 2 3 2 2 2 5" xfId="13945"/>
    <cellStyle name="常规 3 3 2 2 3 2 2 3" xfId="13946"/>
    <cellStyle name="常规 3 3 2 2 3 2 2 3 2" xfId="13947"/>
    <cellStyle name="常规 3 3 2 2 3 2 2 3 2 2" xfId="13948"/>
    <cellStyle name="常规 3 3 2 2 3 2 2 3 2 2 2" xfId="13949"/>
    <cellStyle name="常规 3 3 2 2 3 2 2 3 2 2 2 2" xfId="13950"/>
    <cellStyle name="常规 3 3 2 2 3 2 2 3 2 2 3" xfId="13951"/>
    <cellStyle name="常规 3 3 2 2 3 2 2 3 2 3" xfId="13952"/>
    <cellStyle name="常规 3 3 2 2 3 2 2 3 2 3 2" xfId="13953"/>
    <cellStyle name="常规 3 3 2 2 3 2 2 3 2 4" xfId="13954"/>
    <cellStyle name="常规 3 3 2 2 3 2 2 3 3" xfId="13955"/>
    <cellStyle name="常规 3 3 2 2 3 2 2 3 3 2" xfId="13956"/>
    <cellStyle name="常规 3 3 2 2 3 2 2 3 3 2 2" xfId="13957"/>
    <cellStyle name="常规 3 3 2 2 3 2 2 3 3 3" xfId="13958"/>
    <cellStyle name="常规 3 3 2 2 3 2 2 3 4" xfId="13959"/>
    <cellStyle name="常规 3 3 2 2 3 2 2 3 4 2" xfId="13960"/>
    <cellStyle name="常规 3 3 2 2 3 2 2 3 5" xfId="13961"/>
    <cellStyle name="常规 3 3 2 2 3 2 2 4" xfId="13962"/>
    <cellStyle name="常规 3 3 2 2 3 2 2 4 2" xfId="13963"/>
    <cellStyle name="常规 3 3 2 2 3 2 2 4 2 2" xfId="13964"/>
    <cellStyle name="常规 3 3 2 2 3 2 2 4 2 2 2" xfId="13965"/>
    <cellStyle name="常规 3 3 2 2 3 2 2 4 2 3" xfId="13966"/>
    <cellStyle name="常规 3 3 2 2 3 2 2 4 3" xfId="13967"/>
    <cellStyle name="常规 3 3 2 2 3 2 2 4 3 2" xfId="13968"/>
    <cellStyle name="常规 3 3 2 2 3 2 2 4 4" xfId="13969"/>
    <cellStyle name="常规 3 3 2 2 3 2 2 5" xfId="13970"/>
    <cellStyle name="常规 3 3 2 2 3 2 2 5 2" xfId="13971"/>
    <cellStyle name="常规 3 3 2 2 3 2 2 5 2 2" xfId="13972"/>
    <cellStyle name="常规 3 3 2 2 3 2 2 5 3" xfId="13973"/>
    <cellStyle name="常规 3 3 2 2 3 2 2 6" xfId="13974"/>
    <cellStyle name="常规 3 3 2 2 3 2 2 6 2" xfId="13975"/>
    <cellStyle name="常规 3 3 2 2 3 2 2 7" xfId="13976"/>
    <cellStyle name="常规 3 3 2 2 3 2 3" xfId="13977"/>
    <cellStyle name="常规 3 3 2 2 3 2 3 2" xfId="13978"/>
    <cellStyle name="常规 3 3 2 2 3 2 3 2 2" xfId="13979"/>
    <cellStyle name="常规 3 3 2 2 3 2 3 2 2 2" xfId="13980"/>
    <cellStyle name="常规 3 3 2 2 3 2 3 2 2 2 2" xfId="13981"/>
    <cellStyle name="常规 3 3 2 2 3 2 3 2 2 3" xfId="13982"/>
    <cellStyle name="常规 3 3 2 2 3 2 3 2 3" xfId="13983"/>
    <cellStyle name="常规 3 3 2 2 3 2 3 2 3 2" xfId="13984"/>
    <cellStyle name="常规 3 3 2 2 3 2 3 2 4" xfId="13985"/>
    <cellStyle name="常规 3 3 2 2 3 2 3 3" xfId="13986"/>
    <cellStyle name="常规 3 3 2 2 3 2 3 3 2" xfId="13987"/>
    <cellStyle name="常规 3 3 2 2 3 2 3 3 2 2" xfId="13988"/>
    <cellStyle name="常规 3 3 2 2 3 2 3 3 3" xfId="13989"/>
    <cellStyle name="常规 3 3 2 2 3 2 3 4" xfId="13990"/>
    <cellStyle name="常规 3 3 2 2 3 2 3 4 2" xfId="13991"/>
    <cellStyle name="常规 3 3 2 2 3 2 3 5" xfId="13992"/>
    <cellStyle name="常规 3 3 2 2 3 2 4" xfId="13993"/>
    <cellStyle name="常规 3 3 2 2 3 2 4 2" xfId="13994"/>
    <cellStyle name="常规 3 3 2 2 3 2 4 2 2" xfId="13995"/>
    <cellStyle name="常规 3 3 2 2 3 2 4 2 2 2" xfId="13996"/>
    <cellStyle name="常规 3 3 2 2 3 2 4 2 2 2 2" xfId="13997"/>
    <cellStyle name="常规 3 3 2 2 3 2 4 2 2 3" xfId="13998"/>
    <cellStyle name="常规 3 3 2 2 3 2 4 2 3" xfId="13999"/>
    <cellStyle name="常规 3 3 2 2 3 2 4 2 3 2" xfId="14000"/>
    <cellStyle name="常规 3 3 2 2 3 2 4 2 4" xfId="14001"/>
    <cellStyle name="常规 3 3 2 2 3 2 4 3" xfId="14002"/>
    <cellStyle name="常规 3 3 2 2 3 2 4 3 2" xfId="14003"/>
    <cellStyle name="常规 3 3 2 2 3 2 4 3 2 2" xfId="14004"/>
    <cellStyle name="常规 3 3 2 2 3 2 4 3 3" xfId="14005"/>
    <cellStyle name="常规 3 3 2 2 3 2 4 4" xfId="14006"/>
    <cellStyle name="常规 3 3 2 2 3 2 4 4 2" xfId="14007"/>
    <cellStyle name="常规 3 3 2 2 3 2 4 5" xfId="14008"/>
    <cellStyle name="常规 3 3 2 2 3 2 5" xfId="14009"/>
    <cellStyle name="常规 3 3 2 2 3 2 5 2" xfId="14010"/>
    <cellStyle name="常规 3 3 2 2 3 2 5 2 2" xfId="14011"/>
    <cellStyle name="常规 3 3 2 2 3 2 5 2 2 2" xfId="14012"/>
    <cellStyle name="常规 3 3 2 2 3 2 5 2 3" xfId="14013"/>
    <cellStyle name="常规 3 3 2 2 3 2 5 3" xfId="14014"/>
    <cellStyle name="常规 3 3 2 2 3 2 5 3 2" xfId="14015"/>
    <cellStyle name="常规 3 3 2 2 3 2 5 4" xfId="14016"/>
    <cellStyle name="常规 3 3 2 2 3 2 6" xfId="14017"/>
    <cellStyle name="常规 3 3 2 2 3 2 6 2" xfId="14018"/>
    <cellStyle name="常规 3 3 2 2 3 2 6 2 2" xfId="14019"/>
    <cellStyle name="常规 3 3 2 2 3 2 6 3" xfId="14020"/>
    <cellStyle name="常规 3 3 2 2 3 2 7" xfId="14021"/>
    <cellStyle name="常规 3 3 2 2 3 2 7 2" xfId="14022"/>
    <cellStyle name="常规 3 3 2 2 3 2 8" xfId="14023"/>
    <cellStyle name="常规 3 3 2 2 3 3" xfId="14024"/>
    <cellStyle name="常规 3 3 2 2 3 3 2" xfId="14025"/>
    <cellStyle name="常规 3 3 2 2 3 3 2 2" xfId="14026"/>
    <cellStyle name="常规 3 3 2 2 3 3 2 2 2" xfId="14027"/>
    <cellStyle name="常规 3 3 2 2 3 3 2 2 2 2" xfId="14028"/>
    <cellStyle name="常规 3 3 2 2 3 3 2 2 2 2 2" xfId="14029"/>
    <cellStyle name="常规 3 3 2 2 3 3 2 2 2 3" xfId="14030"/>
    <cellStyle name="常规 3 3 2 2 3 3 2 2 3" xfId="14031"/>
    <cellStyle name="常规 3 3 2 2 3 3 2 2 3 2" xfId="14032"/>
    <cellStyle name="常规 3 3 2 2 3 3 2 2 4" xfId="14033"/>
    <cellStyle name="常规 3 3 2 2 3 3 2 3" xfId="14034"/>
    <cellStyle name="常规 3 3 2 2 3 3 2 3 2" xfId="14035"/>
    <cellStyle name="常规 3 3 2 2 3 3 2 3 2 2" xfId="14036"/>
    <cellStyle name="常规 3 3 2 2 3 3 2 3 3" xfId="14037"/>
    <cellStyle name="常规 3 3 2 2 3 3 2 4" xfId="14038"/>
    <cellStyle name="常规 3 3 2 2 3 3 2 4 2" xfId="14039"/>
    <cellStyle name="常规 3 3 2 2 3 3 2 5" xfId="14040"/>
    <cellStyle name="常规 3 3 2 2 3 3 3" xfId="14041"/>
    <cellStyle name="常规 3 3 2 2 3 3 3 2" xfId="14042"/>
    <cellStyle name="常规 3 3 2 2 3 3 3 2 2" xfId="14043"/>
    <cellStyle name="常规 3 3 2 2 3 3 3 2 2 2" xfId="14044"/>
    <cellStyle name="常规 3 3 2 2 3 3 3 2 2 2 2" xfId="14045"/>
    <cellStyle name="常规 3 3 2 2 3 3 3 2 2 3" xfId="14046"/>
    <cellStyle name="常规 3 3 2 2 3 3 3 2 3" xfId="14047"/>
    <cellStyle name="常规 3 3 2 2 3 3 3 2 3 2" xfId="14048"/>
    <cellStyle name="常规 3 3 2 2 3 3 3 2 4" xfId="14049"/>
    <cellStyle name="常规 3 3 2 2 3 3 3 3" xfId="14050"/>
    <cellStyle name="常规 3 3 2 2 3 3 3 3 2" xfId="14051"/>
    <cellStyle name="常规 3 3 2 2 3 3 3 3 2 2" xfId="14052"/>
    <cellStyle name="常规 3 3 2 2 3 3 3 3 3" xfId="14053"/>
    <cellStyle name="常规 3 3 2 2 3 3 3 4" xfId="14054"/>
    <cellStyle name="常规 3 3 2 2 3 3 3 4 2" xfId="14055"/>
    <cellStyle name="常规 3 3 2 2 3 3 3 5" xfId="14056"/>
    <cellStyle name="常规 3 3 2 2 3 3 4" xfId="14057"/>
    <cellStyle name="常规 3 3 2 2 3 3 4 2" xfId="14058"/>
    <cellStyle name="常规 3 3 2 2 3 3 4 2 2" xfId="14059"/>
    <cellStyle name="常规 3 3 2 2 3 3 4 2 2 2" xfId="14060"/>
    <cellStyle name="常规 3 3 2 2 3 3 4 2 3" xfId="14061"/>
    <cellStyle name="常规 3 3 2 2 3 3 4 3" xfId="14062"/>
    <cellStyle name="常规 3 3 2 2 3 3 4 3 2" xfId="14063"/>
    <cellStyle name="常规 3 3 2 2 3 3 4 4" xfId="14064"/>
    <cellStyle name="常规 3 3 2 2 3 3 5" xfId="14065"/>
    <cellStyle name="常规 3 3 2 2 3 3 5 2" xfId="14066"/>
    <cellStyle name="常规 3 3 2 2 3 3 5 2 2" xfId="14067"/>
    <cellStyle name="常规 3 3 2 2 3 3 5 3" xfId="14068"/>
    <cellStyle name="常规 3 3 2 2 3 3 6" xfId="14069"/>
    <cellStyle name="常规 3 3 2 2 3 3 6 2" xfId="14070"/>
    <cellStyle name="常规 3 3 2 2 3 3 7" xfId="14071"/>
    <cellStyle name="常规 3 3 2 2 3 4" xfId="14072"/>
    <cellStyle name="常规 3 3 2 2 3 4 2" xfId="14073"/>
    <cellStyle name="常规 3 3 2 2 3 4 2 2" xfId="14074"/>
    <cellStyle name="常规 3 3 2 2 3 4 2 2 2" xfId="14075"/>
    <cellStyle name="常规 3 3 2 2 3 4 2 2 2 2" xfId="14076"/>
    <cellStyle name="常规 3 3 2 2 3 4 2 2 3" xfId="14077"/>
    <cellStyle name="常规 3 3 2 2 3 4 2 3" xfId="14078"/>
    <cellStyle name="常规 3 3 2 2 3 4 2 3 2" xfId="14079"/>
    <cellStyle name="常规 3 3 2 2 3 4 2 4" xfId="14080"/>
    <cellStyle name="常规 3 3 2 2 3 4 3" xfId="14081"/>
    <cellStyle name="常规 3 3 2 2 3 4 3 2" xfId="14082"/>
    <cellStyle name="常规 3 3 2 2 3 4 3 2 2" xfId="14083"/>
    <cellStyle name="常规 3 3 2 2 3 4 3 3" xfId="14084"/>
    <cellStyle name="常规 3 3 2 2 3 4 4" xfId="14085"/>
    <cellStyle name="常规 3 3 2 2 3 4 4 2" xfId="14086"/>
    <cellStyle name="常规 3 3 2 2 3 4 5" xfId="14087"/>
    <cellStyle name="常规 3 3 2 2 3 5" xfId="14088"/>
    <cellStyle name="常规 3 3 2 2 3 5 2" xfId="14089"/>
    <cellStyle name="常规 3 3 2 2 3 5 2 2" xfId="14090"/>
    <cellStyle name="常规 3 3 2 2 3 5 2 2 2" xfId="14091"/>
    <cellStyle name="常规 3 3 2 2 3 5 2 2 2 2" xfId="14092"/>
    <cellStyle name="常规 3 3 2 2 3 5 2 2 3" xfId="14093"/>
    <cellStyle name="常规 3 3 2 2 3 5 2 3" xfId="14094"/>
    <cellStyle name="常规 3 3 2 2 3 5 2 3 2" xfId="14095"/>
    <cellStyle name="常规 3 3 2 2 3 5 2 4" xfId="14096"/>
    <cellStyle name="常规 3 3 2 2 3 5 3" xfId="14097"/>
    <cellStyle name="常规 3 3 2 2 3 5 3 2" xfId="14098"/>
    <cellStyle name="常规 3 3 2 2 3 5 3 2 2" xfId="14099"/>
    <cellStyle name="常规 3 3 2 2 3 5 3 3" xfId="14100"/>
    <cellStyle name="常规 3 3 2 2 3 5 4" xfId="14101"/>
    <cellStyle name="常规 3 3 2 2 3 5 4 2" xfId="14102"/>
    <cellStyle name="常规 3 3 2 2 3 5 5" xfId="14103"/>
    <cellStyle name="常规 3 3 2 2 3 6" xfId="14104"/>
    <cellStyle name="常规 3 3 2 2 3 6 2" xfId="14105"/>
    <cellStyle name="常规 3 3 2 2 3 6 2 2" xfId="14106"/>
    <cellStyle name="常规 3 3 2 2 3 6 2 2 2" xfId="14107"/>
    <cellStyle name="常规 3 3 2 2 3 6 2 3" xfId="14108"/>
    <cellStyle name="常规 3 3 2 2 3 6 3" xfId="14109"/>
    <cellStyle name="常规 3 3 2 2 3 6 3 2" xfId="14110"/>
    <cellStyle name="常规 3 3 2 2 3 6 4" xfId="14111"/>
    <cellStyle name="常规 3 3 2 2 3 7" xfId="14112"/>
    <cellStyle name="常规 3 3 2 2 3 7 2" xfId="14113"/>
    <cellStyle name="常规 3 3 2 2 3 7 2 2" xfId="14114"/>
    <cellStyle name="常规 3 3 2 2 3 7 3" xfId="14115"/>
    <cellStyle name="常规 3 3 2 2 3 8" xfId="14116"/>
    <cellStyle name="常规 3 3 2 2 3 8 2" xfId="14117"/>
    <cellStyle name="常规 3 3 2 2 3 9" xfId="14118"/>
    <cellStyle name="常规 3 3 2 2 4" xfId="14119"/>
    <cellStyle name="常规 3 3 2 2 4 2" xfId="14120"/>
    <cellStyle name="常规 3 3 2 2 4 2 2" xfId="14121"/>
    <cellStyle name="常规 3 3 2 2 4 2 2 2" xfId="14122"/>
    <cellStyle name="常规 3 3 2 2 4 2 2 2 2" xfId="14123"/>
    <cellStyle name="常规 3 3 2 2 4 2 2 2 2 2" xfId="14124"/>
    <cellStyle name="常规 3 3 2 2 4 2 2 2 2 2 2" xfId="14125"/>
    <cellStyle name="常规 3 3 2 2 4 2 2 2 2 3" xfId="14126"/>
    <cellStyle name="常规 3 3 2 2 4 2 2 2 3" xfId="14127"/>
    <cellStyle name="常规 3 3 2 2 4 2 2 2 3 2" xfId="14128"/>
    <cellStyle name="常规 3 3 2 2 4 2 2 2 4" xfId="14129"/>
    <cellStyle name="常规 3 3 2 2 4 2 2 3" xfId="14130"/>
    <cellStyle name="常规 3 3 2 2 4 2 2 3 2" xfId="14131"/>
    <cellStyle name="常规 3 3 2 2 4 2 2 3 2 2" xfId="14132"/>
    <cellStyle name="常规 3 3 2 2 4 2 2 3 3" xfId="14133"/>
    <cellStyle name="常规 3 3 2 2 4 2 2 4" xfId="14134"/>
    <cellStyle name="常规 3 3 2 2 4 2 2 4 2" xfId="14135"/>
    <cellStyle name="常规 3 3 2 2 4 2 2 5" xfId="14136"/>
    <cellStyle name="常规 3 3 2 2 4 2 3" xfId="14137"/>
    <cellStyle name="常规 3 3 2 2 4 2 3 2" xfId="14138"/>
    <cellStyle name="常规 3 3 2 2 4 2 3 2 2" xfId="14139"/>
    <cellStyle name="常规 3 3 2 2 4 2 3 2 2 2" xfId="14140"/>
    <cellStyle name="常规 3 3 2 2 4 2 3 2 2 2 2" xfId="14141"/>
    <cellStyle name="常规 3 3 2 2 4 2 3 2 2 3" xfId="14142"/>
    <cellStyle name="常规 3 3 2 2 4 2 3 2 3" xfId="14143"/>
    <cellStyle name="常规 3 3 2 2 4 2 3 2 3 2" xfId="14144"/>
    <cellStyle name="常规 3 3 2 2 4 2 3 2 4" xfId="14145"/>
    <cellStyle name="常规 3 3 2 2 4 2 3 3" xfId="14146"/>
    <cellStyle name="常规 3 3 2 2 4 2 3 3 2" xfId="14147"/>
    <cellStyle name="常规 3 3 2 2 4 2 3 3 2 2" xfId="14148"/>
    <cellStyle name="常规 3 3 2 2 4 2 3 3 3" xfId="14149"/>
    <cellStyle name="常规 3 3 2 2 4 2 3 4" xfId="14150"/>
    <cellStyle name="常规 3 3 2 2 4 2 3 4 2" xfId="14151"/>
    <cellStyle name="常规 3 3 2 2 4 2 3 5" xfId="14152"/>
    <cellStyle name="常规 3 3 2 2 4 2 4" xfId="14153"/>
    <cellStyle name="常规 3 3 2 2 4 2 4 2" xfId="14154"/>
    <cellStyle name="常规 3 3 2 2 4 2 4 2 2" xfId="14155"/>
    <cellStyle name="常规 3 3 2 2 4 2 4 2 2 2" xfId="14156"/>
    <cellStyle name="常规 3 3 2 2 4 2 4 2 3" xfId="14157"/>
    <cellStyle name="常规 3 3 2 2 4 2 4 3" xfId="14158"/>
    <cellStyle name="常规 3 3 2 2 4 2 4 3 2" xfId="14159"/>
    <cellStyle name="常规 3 3 2 2 4 2 4 4" xfId="14160"/>
    <cellStyle name="常规 3 3 2 2 4 2 5" xfId="14161"/>
    <cellStyle name="常规 3 3 2 2 4 2 5 2" xfId="14162"/>
    <cellStyle name="常规 3 3 2 2 4 2 5 2 2" xfId="14163"/>
    <cellStyle name="常规 3 3 2 2 4 2 5 3" xfId="14164"/>
    <cellStyle name="常规 3 3 2 2 4 2 6" xfId="14165"/>
    <cellStyle name="常规 3 3 2 2 4 2 6 2" xfId="14166"/>
    <cellStyle name="常规 3 3 2 2 4 2 7" xfId="14167"/>
    <cellStyle name="常规 3 3 2 2 4 3" xfId="14168"/>
    <cellStyle name="常规 3 3 2 2 4 3 2" xfId="14169"/>
    <cellStyle name="常规 3 3 2 2 4 3 2 2" xfId="14170"/>
    <cellStyle name="常规 3 3 2 2 4 3 2 2 2" xfId="14171"/>
    <cellStyle name="常规 3 3 2 2 4 3 2 2 2 2" xfId="14172"/>
    <cellStyle name="常规 3 3 2 2 4 3 2 2 3" xfId="14173"/>
    <cellStyle name="常规 3 3 2 2 4 3 2 3" xfId="14174"/>
    <cellStyle name="常规 3 3 2 2 4 3 2 3 2" xfId="14175"/>
    <cellStyle name="常规 3 3 2 2 4 3 2 4" xfId="14176"/>
    <cellStyle name="常规 3 3 2 2 4 3 3" xfId="14177"/>
    <cellStyle name="常规 3 3 2 2 4 3 3 2" xfId="14178"/>
    <cellStyle name="常规 3 3 2 2 4 3 3 2 2" xfId="14179"/>
    <cellStyle name="常规 3 3 2 2 4 3 3 3" xfId="14180"/>
    <cellStyle name="常规 3 3 2 2 4 3 4" xfId="14181"/>
    <cellStyle name="常规 3 3 2 2 4 3 4 2" xfId="14182"/>
    <cellStyle name="常规 3 3 2 2 4 3 5" xfId="14183"/>
    <cellStyle name="常规 3 3 2 2 4 4" xfId="14184"/>
    <cellStyle name="常规 3 3 2 2 4 4 2" xfId="14185"/>
    <cellStyle name="常规 3 3 2 2 4 4 2 2" xfId="14186"/>
    <cellStyle name="常规 3 3 2 2 4 4 2 2 2" xfId="14187"/>
    <cellStyle name="常规 3 3 2 2 4 4 2 2 2 2" xfId="14188"/>
    <cellStyle name="常规 3 3 2 2 4 4 2 2 3" xfId="14189"/>
    <cellStyle name="常规 3 3 2 2 4 4 2 3" xfId="14190"/>
    <cellStyle name="常规 3 3 2 2 4 4 2 3 2" xfId="14191"/>
    <cellStyle name="常规 3 3 2 2 4 4 2 4" xfId="14192"/>
    <cellStyle name="常规 3 3 2 2 4 4 3" xfId="14193"/>
    <cellStyle name="常规 3 3 2 2 4 4 3 2" xfId="14194"/>
    <cellStyle name="常规 3 3 2 2 4 4 3 2 2" xfId="14195"/>
    <cellStyle name="常规 3 3 2 2 4 4 3 3" xfId="14196"/>
    <cellStyle name="常规 3 3 2 2 4 4 4" xfId="14197"/>
    <cellStyle name="常规 3 3 2 2 4 4 4 2" xfId="14198"/>
    <cellStyle name="常规 3 3 2 2 4 4 5" xfId="14199"/>
    <cellStyle name="常规 3 3 2 2 4 5" xfId="14200"/>
    <cellStyle name="常规 3 3 2 2 4 5 2" xfId="14201"/>
    <cellStyle name="常规 3 3 2 2 4 5 2 2" xfId="14202"/>
    <cellStyle name="常规 3 3 2 2 4 5 2 2 2" xfId="14203"/>
    <cellStyle name="常规 3 3 2 2 4 5 2 3" xfId="14204"/>
    <cellStyle name="常规 3 3 2 2 4 5 3" xfId="14205"/>
    <cellStyle name="常规 3 3 2 2 4 5 3 2" xfId="14206"/>
    <cellStyle name="常规 3 3 2 2 4 5 4" xfId="14207"/>
    <cellStyle name="常规 3 3 2 2 4 6" xfId="14208"/>
    <cellStyle name="常规 3 3 2 2 4 6 2" xfId="14209"/>
    <cellStyle name="常规 3 3 2 2 4 6 2 2" xfId="14210"/>
    <cellStyle name="常规 3 3 2 2 4 6 3" xfId="14211"/>
    <cellStyle name="常规 3 3 2 2 4 7" xfId="14212"/>
    <cellStyle name="常规 3 3 2 2 4 7 2" xfId="14213"/>
    <cellStyle name="常规 3 3 2 2 4 8" xfId="14214"/>
    <cellStyle name="常规 3 3 2 2 5" xfId="14215"/>
    <cellStyle name="常规 3 3 2 2 5 2" xfId="14216"/>
    <cellStyle name="常规 3 3 2 2 5 2 2" xfId="14217"/>
    <cellStyle name="常规 3 3 2 2 5 2 2 2" xfId="14218"/>
    <cellStyle name="常规 3 3 2 2 5 2 2 2 2" xfId="14219"/>
    <cellStyle name="常规 3 3 2 2 5 2 2 2 2 2" xfId="14220"/>
    <cellStyle name="常规 3 3 2 2 5 2 2 2 3" xfId="14221"/>
    <cellStyle name="常规 3 3 2 2 5 2 2 3" xfId="14222"/>
    <cellStyle name="常规 3 3 2 2 5 2 2 3 2" xfId="14223"/>
    <cellStyle name="常规 3 3 2 2 5 2 2 4" xfId="14224"/>
    <cellStyle name="常规 3 3 2 2 5 2 3" xfId="14225"/>
    <cellStyle name="常规 3 3 2 2 5 2 3 2" xfId="14226"/>
    <cellStyle name="常规 3 3 2 2 5 2 3 2 2" xfId="14227"/>
    <cellStyle name="常规 3 3 2 2 5 2 3 3" xfId="14228"/>
    <cellStyle name="常规 3 3 2 2 5 2 4" xfId="14229"/>
    <cellStyle name="常规 3 3 2 2 5 2 4 2" xfId="14230"/>
    <cellStyle name="常规 3 3 2 2 5 2 5" xfId="14231"/>
    <cellStyle name="常规 3 3 2 2 5 3" xfId="14232"/>
    <cellStyle name="常规 3 3 2 2 5 3 2" xfId="14233"/>
    <cellStyle name="常规 3 3 2 2 5 3 2 2" xfId="14234"/>
    <cellStyle name="常规 3 3 2 2 5 3 2 2 2" xfId="14235"/>
    <cellStyle name="常规 3 3 2 2 5 3 2 2 2 2" xfId="14236"/>
    <cellStyle name="常规 3 3 2 2 5 3 2 2 3" xfId="14237"/>
    <cellStyle name="常规 3 3 2 2 5 3 2 3" xfId="14238"/>
    <cellStyle name="常规 3 3 2 2 5 3 2 3 2" xfId="14239"/>
    <cellStyle name="常规 3 3 2 2 5 3 2 4" xfId="14240"/>
    <cellStyle name="常规 3 3 2 2 5 3 3" xfId="14241"/>
    <cellStyle name="常规 3 3 2 2 5 3 3 2" xfId="14242"/>
    <cellStyle name="常规 3 3 2 2 5 3 3 2 2" xfId="14243"/>
    <cellStyle name="常规 3 3 2 2 5 3 3 3" xfId="14244"/>
    <cellStyle name="常规 3 3 2 2 5 3 4" xfId="14245"/>
    <cellStyle name="常规 3 3 2 2 5 3 4 2" xfId="14246"/>
    <cellStyle name="常规 3 3 2 2 5 3 5" xfId="14247"/>
    <cellStyle name="常规 3 3 2 2 5 4" xfId="14248"/>
    <cellStyle name="常规 3 3 2 2 5 4 2" xfId="14249"/>
    <cellStyle name="常规 3 3 2 2 5 4 2 2" xfId="14250"/>
    <cellStyle name="常规 3 3 2 2 5 4 2 2 2" xfId="14251"/>
    <cellStyle name="常规 3 3 2 2 5 4 2 3" xfId="14252"/>
    <cellStyle name="常规 3 3 2 2 5 4 3" xfId="14253"/>
    <cellStyle name="常规 3 3 2 2 5 4 3 2" xfId="14254"/>
    <cellStyle name="常规 3 3 2 2 5 4 4" xfId="14255"/>
    <cellStyle name="常规 3 3 2 2 5 5" xfId="14256"/>
    <cellStyle name="常规 3 3 2 2 5 5 2" xfId="14257"/>
    <cellStyle name="常规 3 3 2 2 5 5 2 2" xfId="14258"/>
    <cellStyle name="常规 3 3 2 2 5 5 3" xfId="14259"/>
    <cellStyle name="常规 3 3 2 2 5 6" xfId="14260"/>
    <cellStyle name="常规 3 3 2 2 5 6 2" xfId="14261"/>
    <cellStyle name="常规 3 3 2 2 5 7" xfId="14262"/>
    <cellStyle name="常规 3 3 2 2 6" xfId="14263"/>
    <cellStyle name="常规 3 3 2 2 6 2" xfId="14264"/>
    <cellStyle name="常规 3 3 2 2 6 2 2" xfId="14265"/>
    <cellStyle name="常规 3 3 2 2 6 2 2 2" xfId="14266"/>
    <cellStyle name="常规 3 3 2 2 6 2 2 2 2" xfId="14267"/>
    <cellStyle name="常规 3 3 2 2 6 2 2 3" xfId="14268"/>
    <cellStyle name="常规 3 3 2 2 6 2 3" xfId="14269"/>
    <cellStyle name="常规 3 3 2 2 6 2 3 2" xfId="14270"/>
    <cellStyle name="常规 3 3 2 2 6 2 4" xfId="14271"/>
    <cellStyle name="常规 3 3 2 2 6 3" xfId="14272"/>
    <cellStyle name="常规 3 3 2 2 6 3 2" xfId="14273"/>
    <cellStyle name="常规 3 3 2 2 6 3 2 2" xfId="14274"/>
    <cellStyle name="常规 3 3 2 2 6 3 3" xfId="14275"/>
    <cellStyle name="常规 3 3 2 2 6 4" xfId="14276"/>
    <cellStyle name="常规 3 3 2 2 6 4 2" xfId="14277"/>
    <cellStyle name="常规 3 3 2 2 6 5" xfId="14278"/>
    <cellStyle name="常规 3 3 2 2 7" xfId="14279"/>
    <cellStyle name="常规 3 3 2 2 7 2" xfId="14280"/>
    <cellStyle name="常规 3 3 2 2 7 2 2" xfId="14281"/>
    <cellStyle name="常规 3 3 2 2 7 2 2 2" xfId="14282"/>
    <cellStyle name="常规 3 3 2 2 7 2 2 2 2" xfId="14283"/>
    <cellStyle name="常规 3 3 2 2 7 2 2 3" xfId="14284"/>
    <cellStyle name="常规 3 3 2 2 7 2 3" xfId="14285"/>
    <cellStyle name="常规 3 3 2 2 7 2 3 2" xfId="14286"/>
    <cellStyle name="常规 3 3 2 2 7 2 4" xfId="14287"/>
    <cellStyle name="常规 3 3 2 2 7 3" xfId="14288"/>
    <cellStyle name="常规 3 3 2 2 7 3 2" xfId="14289"/>
    <cellStyle name="常规 3 3 2 2 7 3 2 2" xfId="14290"/>
    <cellStyle name="常规 3 3 2 2 7 3 3" xfId="14291"/>
    <cellStyle name="常规 3 3 2 2 7 4" xfId="14292"/>
    <cellStyle name="常规 3 3 2 2 7 4 2" xfId="14293"/>
    <cellStyle name="常规 3 3 2 2 7 5" xfId="14294"/>
    <cellStyle name="常规 3 3 2 2 8" xfId="14295"/>
    <cellStyle name="常规 3 3 2 2 8 2" xfId="14296"/>
    <cellStyle name="常规 3 3 2 2 8 2 2" xfId="14297"/>
    <cellStyle name="常规 3 3 2 2 8 2 2 2" xfId="14298"/>
    <cellStyle name="常规 3 3 2 2 8 2 3" xfId="14299"/>
    <cellStyle name="常规 3 3 2 2 8 3" xfId="14300"/>
    <cellStyle name="常规 3 3 2 2 8 3 2" xfId="14301"/>
    <cellStyle name="常规 3 3 2 2 8 4" xfId="14302"/>
    <cellStyle name="常规 3 3 2 2 9" xfId="14303"/>
    <cellStyle name="常规 3 3 2 2 9 2" xfId="14304"/>
    <cellStyle name="常规 3 3 2 2 9 2 2" xfId="14305"/>
    <cellStyle name="常规 3 3 2 2 9 3" xfId="14306"/>
    <cellStyle name="常规 3 3 2 3" xfId="14307"/>
    <cellStyle name="常规 3 3 2 3 2" xfId="14308"/>
    <cellStyle name="常规 3 3 2 3 2 2" xfId="14309"/>
    <cellStyle name="常规 3 3 2 3 2 2 2" xfId="14310"/>
    <cellStyle name="常规 3 3 2 3 2 2 2 2" xfId="14311"/>
    <cellStyle name="常规 3 3 2 3 2 2 2 2 2" xfId="14312"/>
    <cellStyle name="常规 3 3 2 3 2 2 2 2 2 2" xfId="14313"/>
    <cellStyle name="常规 3 3 2 3 2 2 2 2 2 2 2" xfId="14314"/>
    <cellStyle name="常规 3 3 2 3 2 2 2 2 2 3" xfId="14315"/>
    <cellStyle name="常规 3 3 2 3 2 2 2 2 3" xfId="14316"/>
    <cellStyle name="常规 3 3 2 3 2 2 2 2 3 2" xfId="14317"/>
    <cellStyle name="常规 3 3 2 3 2 2 2 2 4" xfId="14318"/>
    <cellStyle name="常规 3 3 2 3 2 2 2 3" xfId="14319"/>
    <cellStyle name="常规 3 3 2 3 2 2 2 3 2" xfId="14320"/>
    <cellStyle name="常规 3 3 2 3 2 2 2 3 2 2" xfId="14321"/>
    <cellStyle name="常规 3 3 2 3 2 2 2 3 3" xfId="14322"/>
    <cellStyle name="常规 3 3 2 3 2 2 2 4" xfId="14323"/>
    <cellStyle name="常规 3 3 2 3 2 2 2 4 2" xfId="14324"/>
    <cellStyle name="常规 3 3 2 3 2 2 2 5" xfId="14325"/>
    <cellStyle name="常规 3 3 2 3 2 2 3" xfId="14326"/>
    <cellStyle name="常规 3 3 2 3 2 2 3 2" xfId="14327"/>
    <cellStyle name="常规 3 3 2 3 2 2 3 2 2" xfId="14328"/>
    <cellStyle name="常规 3 3 2 3 2 2 3 2 2 2" xfId="14329"/>
    <cellStyle name="常规 3 3 2 3 2 2 3 2 2 2 2" xfId="14330"/>
    <cellStyle name="常规 3 3 2 3 2 2 3 2 2 3" xfId="14331"/>
    <cellStyle name="常规 3 3 2 3 2 2 3 2 3" xfId="14332"/>
    <cellStyle name="常规 3 3 2 3 2 2 3 2 3 2" xfId="14333"/>
    <cellStyle name="常规 3 3 2 3 2 2 3 2 4" xfId="14334"/>
    <cellStyle name="常规 3 3 2 3 2 2 3 3" xfId="14335"/>
    <cellStyle name="常规 3 3 2 3 2 2 3 3 2" xfId="14336"/>
    <cellStyle name="常规 3 3 2 3 2 2 3 3 2 2" xfId="14337"/>
    <cellStyle name="常规 3 3 2 3 2 2 3 3 3" xfId="14338"/>
    <cellStyle name="常规 3 3 2 3 2 2 3 4" xfId="14339"/>
    <cellStyle name="常规 3 3 2 3 2 2 3 4 2" xfId="14340"/>
    <cellStyle name="常规 3 3 2 3 2 2 3 5" xfId="14341"/>
    <cellStyle name="常规 3 3 2 3 2 2 4" xfId="14342"/>
    <cellStyle name="常规 3 3 2 3 2 2 4 2" xfId="14343"/>
    <cellStyle name="常规 3 3 2 3 2 2 4 2 2" xfId="14344"/>
    <cellStyle name="常规 3 3 2 3 2 2 4 2 2 2" xfId="14345"/>
    <cellStyle name="常规 3 3 2 3 2 2 4 2 3" xfId="14346"/>
    <cellStyle name="常规 3 3 2 3 2 2 4 3" xfId="14347"/>
    <cellStyle name="常规 3 3 2 3 2 2 4 3 2" xfId="14348"/>
    <cellStyle name="常规 3 3 2 3 2 2 4 4" xfId="14349"/>
    <cellStyle name="常规 3 3 2 3 2 2 5" xfId="14350"/>
    <cellStyle name="常规 3 3 2 3 2 2 5 2" xfId="14351"/>
    <cellStyle name="常规 3 3 2 3 2 2 5 2 2" xfId="14352"/>
    <cellStyle name="常规 3 3 2 3 2 2 5 3" xfId="14353"/>
    <cellStyle name="常规 3 3 2 3 2 2 6" xfId="14354"/>
    <cellStyle name="常规 3 3 2 3 2 2 6 2" xfId="14355"/>
    <cellStyle name="常规 3 3 2 3 2 2 7" xfId="14356"/>
    <cellStyle name="常规 3 3 2 3 2 3" xfId="14357"/>
    <cellStyle name="常规 3 3 2 3 2 3 2" xfId="14358"/>
    <cellStyle name="常规 3 3 2 3 2 3 2 2" xfId="14359"/>
    <cellStyle name="常规 3 3 2 3 2 3 2 2 2" xfId="14360"/>
    <cellStyle name="常规 3 3 2 3 2 3 2 2 2 2" xfId="14361"/>
    <cellStyle name="常规 3 3 2 3 2 3 2 2 3" xfId="14362"/>
    <cellStyle name="常规 3 3 2 3 2 3 2 3" xfId="14363"/>
    <cellStyle name="常规 3 3 2 3 2 3 2 3 2" xfId="14364"/>
    <cellStyle name="常规 3 3 2 3 2 3 2 4" xfId="14365"/>
    <cellStyle name="常规 3 3 2 3 2 3 3" xfId="14366"/>
    <cellStyle name="常规 3 3 2 3 2 3 3 2" xfId="14367"/>
    <cellStyle name="常规 3 3 2 3 2 3 3 2 2" xfId="14368"/>
    <cellStyle name="常规 3 3 2 3 2 3 3 3" xfId="14369"/>
    <cellStyle name="常规 3 3 2 3 2 3 4" xfId="14370"/>
    <cellStyle name="常规 3 3 2 3 2 3 4 2" xfId="14371"/>
    <cellStyle name="常规 3 3 2 3 2 3 5" xfId="14372"/>
    <cellStyle name="常规 3 3 2 3 2 4" xfId="14373"/>
    <cellStyle name="常规 3 3 2 3 2 4 2" xfId="14374"/>
    <cellStyle name="常规 3 3 2 3 2 4 2 2" xfId="14375"/>
    <cellStyle name="常规 3 3 2 3 2 4 2 2 2" xfId="14376"/>
    <cellStyle name="常规 3 3 2 3 2 4 2 2 2 2" xfId="14377"/>
    <cellStyle name="常规 3 3 2 3 2 4 2 2 3" xfId="14378"/>
    <cellStyle name="常规 3 3 2 3 2 4 2 3" xfId="14379"/>
    <cellStyle name="常规 3 3 2 3 2 4 2 3 2" xfId="14380"/>
    <cellStyle name="常规 3 3 2 3 2 4 2 4" xfId="14381"/>
    <cellStyle name="常规 3 3 2 3 2 4 3" xfId="14382"/>
    <cellStyle name="常规 3 3 2 3 2 4 3 2" xfId="14383"/>
    <cellStyle name="常规 3 3 2 3 2 4 3 2 2" xfId="14384"/>
    <cellStyle name="常规 3 3 2 3 2 4 3 3" xfId="14385"/>
    <cellStyle name="常规 3 3 2 3 2 4 4" xfId="14386"/>
    <cellStyle name="常规 3 3 2 3 2 4 4 2" xfId="14387"/>
    <cellStyle name="常规 3 3 2 3 2 4 5" xfId="14388"/>
    <cellStyle name="常规 3 3 2 3 2 5" xfId="14389"/>
    <cellStyle name="常规 3 3 2 3 2 5 2" xfId="14390"/>
    <cellStyle name="常规 3 3 2 3 2 5 2 2" xfId="14391"/>
    <cellStyle name="常规 3 3 2 3 2 5 2 2 2" xfId="14392"/>
    <cellStyle name="常规 3 3 2 3 2 5 2 3" xfId="14393"/>
    <cellStyle name="常规 3 3 2 3 2 5 3" xfId="14394"/>
    <cellStyle name="常规 3 3 2 3 2 5 3 2" xfId="14395"/>
    <cellStyle name="常规 3 3 2 3 2 5 4" xfId="14396"/>
    <cellStyle name="常规 3 3 2 3 2 6" xfId="14397"/>
    <cellStyle name="常规 3 3 2 3 2 6 2" xfId="14398"/>
    <cellStyle name="常规 3 3 2 3 2 6 2 2" xfId="14399"/>
    <cellStyle name="常规 3 3 2 3 2 6 3" xfId="14400"/>
    <cellStyle name="常规 3 3 2 3 2 7" xfId="14401"/>
    <cellStyle name="常规 3 3 2 3 2 7 2" xfId="14402"/>
    <cellStyle name="常规 3 3 2 3 2 8" xfId="14403"/>
    <cellStyle name="常规 3 3 2 3 3" xfId="14404"/>
    <cellStyle name="常规 3 3 2 3 3 2" xfId="14405"/>
    <cellStyle name="常规 3 3 2 3 3 2 2" xfId="14406"/>
    <cellStyle name="常规 3 3 2 3 3 2 2 2" xfId="14407"/>
    <cellStyle name="常规 3 3 2 3 3 2 2 2 2" xfId="14408"/>
    <cellStyle name="常规 3 3 2 3 3 2 2 2 2 2" xfId="14409"/>
    <cellStyle name="常规 3 3 2 3 3 2 2 2 3" xfId="14410"/>
    <cellStyle name="常规 3 3 2 3 3 2 2 3" xfId="14411"/>
    <cellStyle name="常规 3 3 2 3 3 2 2 3 2" xfId="14412"/>
    <cellStyle name="常规 3 3 2 3 3 2 2 4" xfId="14413"/>
    <cellStyle name="常规 3 3 2 3 3 2 3" xfId="14414"/>
    <cellStyle name="常规 3 3 2 3 3 2 3 2" xfId="14415"/>
    <cellStyle name="常规 3 3 2 3 3 2 3 2 2" xfId="14416"/>
    <cellStyle name="常规 3 3 2 3 3 2 3 3" xfId="14417"/>
    <cellStyle name="常规 3 3 2 3 3 2 4" xfId="14418"/>
    <cellStyle name="常规 3 3 2 3 3 2 4 2" xfId="14419"/>
    <cellStyle name="常规 3 3 2 3 3 2 5" xfId="14420"/>
    <cellStyle name="常规 3 3 2 3 3 3" xfId="14421"/>
    <cellStyle name="常规 3 3 2 3 3 3 2" xfId="14422"/>
    <cellStyle name="常规 3 3 2 3 3 3 2 2" xfId="14423"/>
    <cellStyle name="常规 3 3 2 3 3 3 2 2 2" xfId="14424"/>
    <cellStyle name="常规 3 3 2 3 3 3 2 2 2 2" xfId="14425"/>
    <cellStyle name="常规 3 3 2 3 3 3 2 2 3" xfId="14426"/>
    <cellStyle name="常规 3 3 2 3 3 3 2 3" xfId="14427"/>
    <cellStyle name="常规 3 3 2 3 3 3 2 3 2" xfId="14428"/>
    <cellStyle name="常规 3 3 2 3 3 3 2 4" xfId="14429"/>
    <cellStyle name="常规 3 3 2 3 3 3 3" xfId="14430"/>
    <cellStyle name="常规 3 3 2 3 3 3 3 2" xfId="14431"/>
    <cellStyle name="常规 3 3 2 3 3 3 3 2 2" xfId="14432"/>
    <cellStyle name="常规 3 3 2 3 3 3 3 3" xfId="14433"/>
    <cellStyle name="常规 3 3 2 3 3 3 4" xfId="14434"/>
    <cellStyle name="常规 3 3 2 3 3 3 4 2" xfId="14435"/>
    <cellStyle name="常规 3 3 2 3 3 3 5" xfId="14436"/>
    <cellStyle name="常规 3 3 2 3 3 4" xfId="14437"/>
    <cellStyle name="常规 3 3 2 3 3 4 2" xfId="14438"/>
    <cellStyle name="常规 3 3 2 3 3 4 2 2" xfId="14439"/>
    <cellStyle name="常规 3 3 2 3 3 4 2 2 2" xfId="14440"/>
    <cellStyle name="常规 3 3 2 3 3 4 2 3" xfId="14441"/>
    <cellStyle name="常规 3 3 2 3 3 4 3" xfId="14442"/>
    <cellStyle name="常规 3 3 2 3 3 4 3 2" xfId="14443"/>
    <cellStyle name="常规 3 3 2 3 3 4 4" xfId="14444"/>
    <cellStyle name="常规 3 3 2 3 3 5" xfId="14445"/>
    <cellStyle name="常规 3 3 2 3 3 5 2" xfId="14446"/>
    <cellStyle name="常规 3 3 2 3 3 5 2 2" xfId="14447"/>
    <cellStyle name="常规 3 3 2 3 3 5 3" xfId="14448"/>
    <cellStyle name="常规 3 3 2 3 3 6" xfId="14449"/>
    <cellStyle name="常规 3 3 2 3 3 6 2" xfId="14450"/>
    <cellStyle name="常规 3 3 2 3 3 7" xfId="14451"/>
    <cellStyle name="常规 3 3 2 3 4" xfId="14452"/>
    <cellStyle name="常规 3 3 2 3 4 2" xfId="14453"/>
    <cellStyle name="常规 3 3 2 3 4 2 2" xfId="14454"/>
    <cellStyle name="常规 3 3 2 3 4 2 2 2" xfId="14455"/>
    <cellStyle name="常规 3 3 2 3 4 2 2 2 2" xfId="14456"/>
    <cellStyle name="常规 3 3 2 3 4 2 2 3" xfId="14457"/>
    <cellStyle name="常规 3 3 2 3 4 2 3" xfId="14458"/>
    <cellStyle name="常规 3 3 2 3 4 2 3 2" xfId="14459"/>
    <cellStyle name="常规 3 3 2 3 4 2 4" xfId="14460"/>
    <cellStyle name="常规 3 3 2 3 4 3" xfId="14461"/>
    <cellStyle name="常规 3 3 2 3 4 3 2" xfId="14462"/>
    <cellStyle name="常规 3 3 2 3 4 3 2 2" xfId="14463"/>
    <cellStyle name="常规 3 3 2 3 4 3 3" xfId="14464"/>
    <cellStyle name="常规 3 3 2 3 4 4" xfId="14465"/>
    <cellStyle name="常规 3 3 2 3 4 4 2" xfId="14466"/>
    <cellStyle name="常规 3 3 2 3 4 5" xfId="14467"/>
    <cellStyle name="常规 3 3 2 3 5" xfId="14468"/>
    <cellStyle name="常规 3 3 2 3 5 2" xfId="14469"/>
    <cellStyle name="常规 3 3 2 3 5 2 2" xfId="14470"/>
    <cellStyle name="常规 3 3 2 3 5 2 2 2" xfId="14471"/>
    <cellStyle name="常规 3 3 2 3 5 2 2 2 2" xfId="14472"/>
    <cellStyle name="常规 3 3 2 3 5 2 2 3" xfId="14473"/>
    <cellStyle name="常规 3 3 2 3 5 2 3" xfId="14474"/>
    <cellStyle name="常规 3 3 2 3 5 2 3 2" xfId="14475"/>
    <cellStyle name="常规 3 3 2 3 5 2 4" xfId="14476"/>
    <cellStyle name="常规 3 3 2 3 5 3" xfId="14477"/>
    <cellStyle name="常规 3 3 2 3 5 3 2" xfId="14478"/>
    <cellStyle name="常规 3 3 2 3 5 3 2 2" xfId="14479"/>
    <cellStyle name="常规 3 3 2 3 5 3 3" xfId="14480"/>
    <cellStyle name="常规 3 3 2 3 5 4" xfId="14481"/>
    <cellStyle name="常规 3 3 2 3 5 4 2" xfId="14482"/>
    <cellStyle name="常规 3 3 2 3 5 5" xfId="14483"/>
    <cellStyle name="常规 3 3 2 3 6" xfId="14484"/>
    <cellStyle name="常规 3 3 2 3 6 2" xfId="14485"/>
    <cellStyle name="常规 3 3 2 3 6 2 2" xfId="14486"/>
    <cellStyle name="常规 3 3 2 3 6 2 2 2" xfId="14487"/>
    <cellStyle name="常规 3 3 2 3 6 2 3" xfId="14488"/>
    <cellStyle name="常规 3 3 2 3 6 3" xfId="14489"/>
    <cellStyle name="常规 3 3 2 3 6 3 2" xfId="14490"/>
    <cellStyle name="常规 3 3 2 3 6 4" xfId="14491"/>
    <cellStyle name="常规 3 3 2 3 7" xfId="14492"/>
    <cellStyle name="常规 3 3 2 3 7 2" xfId="14493"/>
    <cellStyle name="常规 3 3 2 3 7 2 2" xfId="14494"/>
    <cellStyle name="常规 3 3 2 3 7 3" xfId="14495"/>
    <cellStyle name="常规 3 3 2 3 8" xfId="14496"/>
    <cellStyle name="常规 3 3 2 3 8 2" xfId="14497"/>
    <cellStyle name="常规 3 3 2 3 9" xfId="14498"/>
    <cellStyle name="常规 3 3 2 4" xfId="14499"/>
    <cellStyle name="常规 3 3 2 4 2" xfId="14500"/>
    <cellStyle name="常规 3 3 2 4 2 2" xfId="14501"/>
    <cellStyle name="常规 3 3 2 4 2 2 2" xfId="14502"/>
    <cellStyle name="常规 3 3 2 4 2 2 2 2" xfId="14503"/>
    <cellStyle name="常规 3 3 2 4 2 2 2 2 2" xfId="14504"/>
    <cellStyle name="常规 3 3 2 4 2 2 2 2 2 2" xfId="14505"/>
    <cellStyle name="常规 3 3 2 4 2 2 2 2 2 2 2" xfId="14506"/>
    <cellStyle name="常规 3 3 2 4 2 2 2 2 2 3" xfId="14507"/>
    <cellStyle name="常规 3 3 2 4 2 2 2 2 3" xfId="14508"/>
    <cellStyle name="常规 3 3 2 4 2 2 2 2 3 2" xfId="14509"/>
    <cellStyle name="常规 3 3 2 4 2 2 2 2 4" xfId="14510"/>
    <cellStyle name="常规 3 3 2 4 2 2 2 3" xfId="14511"/>
    <cellStyle name="常规 3 3 2 4 2 2 2 3 2" xfId="14512"/>
    <cellStyle name="常规 3 3 2 4 2 2 2 3 2 2" xfId="14513"/>
    <cellStyle name="常规 3 3 2 4 2 2 2 3 3" xfId="14514"/>
    <cellStyle name="常规 3 3 2 4 2 2 2 4" xfId="14515"/>
    <cellStyle name="常规 3 3 2 4 2 2 2 4 2" xfId="14516"/>
    <cellStyle name="常规 3 3 2 4 2 2 2 5" xfId="14517"/>
    <cellStyle name="常规 3 3 2 4 2 2 3" xfId="14518"/>
    <cellStyle name="常规 3 3 2 4 2 2 3 2" xfId="14519"/>
    <cellStyle name="常规 3 3 2 4 2 2 3 2 2" xfId="14520"/>
    <cellStyle name="常规 3 3 2 4 2 2 3 2 2 2" xfId="14521"/>
    <cellStyle name="常规 3 3 2 4 2 2 3 2 2 2 2" xfId="14522"/>
    <cellStyle name="常规 3 3 2 4 2 2 3 2 2 3" xfId="14523"/>
    <cellStyle name="常规 3 3 2 4 2 2 3 2 3" xfId="14524"/>
    <cellStyle name="常规 3 3 2 4 2 2 3 2 3 2" xfId="14525"/>
    <cellStyle name="常规 3 3 2 4 2 2 3 2 4" xfId="14526"/>
    <cellStyle name="常规 3 3 2 4 2 2 3 3" xfId="14527"/>
    <cellStyle name="常规 3 3 2 4 2 2 3 3 2" xfId="14528"/>
    <cellStyle name="常规 3 3 2 4 2 2 3 3 2 2" xfId="14529"/>
    <cellStyle name="常规 3 3 2 4 2 2 3 3 3" xfId="14530"/>
    <cellStyle name="常规 3 3 2 4 2 2 3 4" xfId="14531"/>
    <cellStyle name="常规 3 3 2 4 2 2 3 4 2" xfId="14532"/>
    <cellStyle name="常规 3 3 2 4 2 2 3 5" xfId="14533"/>
    <cellStyle name="常规 3 3 2 4 2 2 4" xfId="14534"/>
    <cellStyle name="常规 3 3 2 4 2 2 4 2" xfId="14535"/>
    <cellStyle name="常规 3 3 2 4 2 2 4 2 2" xfId="14536"/>
    <cellStyle name="常规 3 3 2 4 2 2 4 2 2 2" xfId="14537"/>
    <cellStyle name="常规 3 3 2 4 2 2 4 2 3" xfId="14538"/>
    <cellStyle name="常规 3 3 2 4 2 2 4 3" xfId="14539"/>
    <cellStyle name="常规 3 3 2 4 2 2 4 3 2" xfId="14540"/>
    <cellStyle name="常规 3 3 2 4 2 2 4 4" xfId="14541"/>
    <cellStyle name="常规 3 3 2 4 2 2 5" xfId="14542"/>
    <cellStyle name="常规 3 3 2 4 2 2 5 2" xfId="14543"/>
    <cellStyle name="常规 3 3 2 4 2 2 5 2 2" xfId="14544"/>
    <cellStyle name="常规 3 3 2 4 2 2 5 3" xfId="14545"/>
    <cellStyle name="常规 3 3 2 4 2 2 6" xfId="14546"/>
    <cellStyle name="常规 3 3 2 4 2 2 6 2" xfId="14547"/>
    <cellStyle name="常规 3 3 2 4 2 2 7" xfId="14548"/>
    <cellStyle name="常规 3 3 2 4 2 3" xfId="14549"/>
    <cellStyle name="常规 3 3 2 4 2 3 2" xfId="14550"/>
    <cellStyle name="常规 3 3 2 4 2 3 2 2" xfId="14551"/>
    <cellStyle name="常规 3 3 2 4 2 3 2 2 2" xfId="14552"/>
    <cellStyle name="常规 3 3 2 4 2 3 2 2 2 2" xfId="14553"/>
    <cellStyle name="常规 3 3 2 4 2 3 2 2 3" xfId="14554"/>
    <cellStyle name="常规 3 3 2 4 2 3 2 3" xfId="14555"/>
    <cellStyle name="常规 3 3 2 4 2 3 2 3 2" xfId="14556"/>
    <cellStyle name="常规 3 3 2 4 2 3 2 4" xfId="14557"/>
    <cellStyle name="常规 3 3 2 4 2 3 3" xfId="14558"/>
    <cellStyle name="常规 3 3 2 4 2 3 3 2" xfId="14559"/>
    <cellStyle name="常规 3 3 2 4 2 3 3 2 2" xfId="14560"/>
    <cellStyle name="常规 3 3 2 4 2 3 3 3" xfId="14561"/>
    <cellStyle name="常规 3 3 2 4 2 3 4" xfId="14562"/>
    <cellStyle name="常规 3 3 2 4 2 3 4 2" xfId="14563"/>
    <cellStyle name="常规 3 3 2 4 2 3 5" xfId="14564"/>
    <cellStyle name="常规 3 3 2 4 2 4" xfId="14565"/>
    <cellStyle name="常规 3 3 2 4 2 4 2" xfId="14566"/>
    <cellStyle name="常规 3 3 2 4 2 4 2 2" xfId="14567"/>
    <cellStyle name="常规 3 3 2 4 2 4 2 2 2" xfId="14568"/>
    <cellStyle name="常规 3 3 2 4 2 4 2 2 2 2" xfId="14569"/>
    <cellStyle name="常规 3 3 2 4 2 4 2 2 3" xfId="14570"/>
    <cellStyle name="常规 3 3 2 4 2 4 2 3" xfId="14571"/>
    <cellStyle name="常规 3 3 2 4 2 4 2 3 2" xfId="14572"/>
    <cellStyle name="常规 3 3 2 4 2 4 2 4" xfId="14573"/>
    <cellStyle name="常规 3 3 2 4 2 4 3" xfId="14574"/>
    <cellStyle name="常规 3 3 2 4 2 4 3 2" xfId="14575"/>
    <cellStyle name="常规 3 3 2 4 2 4 3 2 2" xfId="14576"/>
    <cellStyle name="常规 3 3 2 4 2 4 3 3" xfId="14577"/>
    <cellStyle name="常规 3 3 2 4 2 4 4" xfId="14578"/>
    <cellStyle name="常规 3 3 2 4 2 4 4 2" xfId="14579"/>
    <cellStyle name="常规 3 3 2 4 2 4 5" xfId="14580"/>
    <cellStyle name="常规 3 3 2 4 2 5" xfId="14581"/>
    <cellStyle name="常规 3 3 2 4 2 5 2" xfId="14582"/>
    <cellStyle name="常规 3 3 2 4 2 5 2 2" xfId="14583"/>
    <cellStyle name="常规 3 3 2 4 2 5 2 2 2" xfId="14584"/>
    <cellStyle name="常规 3 3 2 4 2 5 2 3" xfId="14585"/>
    <cellStyle name="常规 3 3 2 4 2 5 3" xfId="14586"/>
    <cellStyle name="常规 3 3 2 4 2 5 3 2" xfId="14587"/>
    <cellStyle name="常规 3 3 2 4 2 5 4" xfId="14588"/>
    <cellStyle name="常规 3 3 2 4 2 6" xfId="14589"/>
    <cellStyle name="常规 3 3 2 4 2 6 2" xfId="14590"/>
    <cellStyle name="常规 3 3 2 4 2 6 2 2" xfId="14591"/>
    <cellStyle name="常规 3 3 2 4 2 6 3" xfId="14592"/>
    <cellStyle name="常规 3 3 2 4 2 7" xfId="14593"/>
    <cellStyle name="常规 3 3 2 4 2 7 2" xfId="14594"/>
    <cellStyle name="常规 3 3 2 4 2 8" xfId="14595"/>
    <cellStyle name="常规 3 3 2 4 3" xfId="14596"/>
    <cellStyle name="常规 3 3 2 4 3 2" xfId="14597"/>
    <cellStyle name="常规 3 3 2 4 3 2 2" xfId="14598"/>
    <cellStyle name="常规 3 3 2 4 3 2 2 2" xfId="14599"/>
    <cellStyle name="常规 3 3 2 4 3 2 2 2 2" xfId="14600"/>
    <cellStyle name="常规 3 3 2 4 3 2 2 2 2 2" xfId="14601"/>
    <cellStyle name="常规 3 3 2 4 3 2 2 2 3" xfId="14602"/>
    <cellStyle name="常规 3 3 2 4 3 2 2 3" xfId="14603"/>
    <cellStyle name="常规 3 3 2 4 3 2 2 3 2" xfId="14604"/>
    <cellStyle name="常规 3 3 2 4 3 2 2 4" xfId="14605"/>
    <cellStyle name="常规 3 3 2 4 3 2 3" xfId="14606"/>
    <cellStyle name="常规 3 3 2 4 3 2 3 2" xfId="14607"/>
    <cellStyle name="常规 3 3 2 4 3 2 3 2 2" xfId="14608"/>
    <cellStyle name="常规 3 3 2 4 3 2 3 3" xfId="14609"/>
    <cellStyle name="常规 3 3 2 4 3 2 4" xfId="14610"/>
    <cellStyle name="常规 3 3 2 4 3 2 4 2" xfId="14611"/>
    <cellStyle name="常规 3 3 2 4 3 2 5" xfId="14612"/>
    <cellStyle name="常规 3 3 2 4 3 3" xfId="14613"/>
    <cellStyle name="常规 3 3 2 4 3 3 2" xfId="14614"/>
    <cellStyle name="常规 3 3 2 4 3 3 2 2" xfId="14615"/>
    <cellStyle name="常规 3 3 2 4 3 3 2 2 2" xfId="14616"/>
    <cellStyle name="常规 3 3 2 4 3 3 2 2 2 2" xfId="14617"/>
    <cellStyle name="常规 3 3 2 4 3 3 2 2 3" xfId="14618"/>
    <cellStyle name="常规 3 3 2 4 3 3 2 3" xfId="14619"/>
    <cellStyle name="常规 3 3 2 4 3 3 2 3 2" xfId="14620"/>
    <cellStyle name="常规 3 3 2 4 3 3 2 4" xfId="14621"/>
    <cellStyle name="常规 3 3 2 4 3 3 3" xfId="14622"/>
    <cellStyle name="常规 3 3 2 4 3 3 3 2" xfId="14623"/>
    <cellStyle name="常规 3 3 2 4 3 3 3 2 2" xfId="14624"/>
    <cellStyle name="常规 3 3 2 4 3 3 3 3" xfId="14625"/>
    <cellStyle name="常规 3 3 2 4 3 3 4" xfId="14626"/>
    <cellStyle name="常规 3 3 2 4 3 3 4 2" xfId="14627"/>
    <cellStyle name="常规 3 3 2 4 3 3 5" xfId="14628"/>
    <cellStyle name="常规 3 3 2 4 3 4" xfId="14629"/>
    <cellStyle name="常规 3 3 2 4 3 4 2" xfId="14630"/>
    <cellStyle name="常规 3 3 2 4 3 4 2 2" xfId="14631"/>
    <cellStyle name="常规 3 3 2 4 3 4 2 2 2" xfId="14632"/>
    <cellStyle name="常规 3 3 2 4 3 4 2 3" xfId="14633"/>
    <cellStyle name="常规 3 3 2 4 3 4 3" xfId="14634"/>
    <cellStyle name="常规 3 3 2 4 3 4 3 2" xfId="14635"/>
    <cellStyle name="常规 3 3 2 4 3 4 4" xfId="14636"/>
    <cellStyle name="常规 3 3 2 4 3 5" xfId="14637"/>
    <cellStyle name="常规 3 3 2 4 3 5 2" xfId="14638"/>
    <cellStyle name="常规 3 3 2 4 3 5 2 2" xfId="14639"/>
    <cellStyle name="常规 3 3 2 4 3 5 3" xfId="14640"/>
    <cellStyle name="常规 3 3 2 4 3 6" xfId="14641"/>
    <cellStyle name="常规 3 3 2 4 3 6 2" xfId="14642"/>
    <cellStyle name="常规 3 3 2 4 3 7" xfId="14643"/>
    <cellStyle name="常规 3 3 2 4 4" xfId="14644"/>
    <cellStyle name="常规 3 3 2 4 4 2" xfId="14645"/>
    <cellStyle name="常规 3 3 2 4 4 2 2" xfId="14646"/>
    <cellStyle name="常规 3 3 2 4 4 2 2 2" xfId="14647"/>
    <cellStyle name="常规 3 3 2 4 4 2 2 2 2" xfId="14648"/>
    <cellStyle name="常规 3 3 2 4 4 2 2 3" xfId="14649"/>
    <cellStyle name="常规 3 3 2 4 4 2 3" xfId="14650"/>
    <cellStyle name="常规 3 3 2 4 4 2 3 2" xfId="14651"/>
    <cellStyle name="常规 3 3 2 4 4 2 4" xfId="14652"/>
    <cellStyle name="常规 3 3 2 4 4 3" xfId="14653"/>
    <cellStyle name="常规 3 3 2 4 4 3 2" xfId="14654"/>
    <cellStyle name="常规 3 3 2 4 4 3 2 2" xfId="14655"/>
    <cellStyle name="常规 3 3 2 4 4 3 3" xfId="14656"/>
    <cellStyle name="常规 3 3 2 4 4 4" xfId="14657"/>
    <cellStyle name="常规 3 3 2 4 4 4 2" xfId="14658"/>
    <cellStyle name="常规 3 3 2 4 4 5" xfId="14659"/>
    <cellStyle name="常规 3 3 2 4 5" xfId="14660"/>
    <cellStyle name="常规 3 3 2 4 5 2" xfId="14661"/>
    <cellStyle name="常规 3 3 2 4 5 2 2" xfId="14662"/>
    <cellStyle name="常规 3 3 2 4 5 2 2 2" xfId="14663"/>
    <cellStyle name="常规 3 3 2 4 5 2 2 2 2" xfId="14664"/>
    <cellStyle name="常规 3 3 2 4 5 2 2 3" xfId="14665"/>
    <cellStyle name="常规 3 3 2 4 5 2 3" xfId="14666"/>
    <cellStyle name="常规 3 3 2 4 5 2 3 2" xfId="14667"/>
    <cellStyle name="常规 3 3 2 4 5 2 4" xfId="14668"/>
    <cellStyle name="常规 3 3 2 4 5 3" xfId="14669"/>
    <cellStyle name="常规 3 3 2 4 5 3 2" xfId="14670"/>
    <cellStyle name="常规 3 3 2 4 5 3 2 2" xfId="14671"/>
    <cellStyle name="常规 3 3 2 4 5 3 3" xfId="14672"/>
    <cellStyle name="常规 3 3 2 4 5 4" xfId="14673"/>
    <cellStyle name="常规 3 3 2 4 5 4 2" xfId="14674"/>
    <cellStyle name="常规 3 3 2 4 5 5" xfId="14675"/>
    <cellStyle name="常规 3 3 2 4 6" xfId="14676"/>
    <cellStyle name="常规 3 3 2 4 6 2" xfId="14677"/>
    <cellStyle name="常规 3 3 2 4 6 2 2" xfId="14678"/>
    <cellStyle name="常规 3 3 2 4 6 2 2 2" xfId="14679"/>
    <cellStyle name="常规 3 3 2 4 6 2 3" xfId="14680"/>
    <cellStyle name="常规 3 3 2 4 6 3" xfId="14681"/>
    <cellStyle name="常规 3 3 2 4 6 3 2" xfId="14682"/>
    <cellStyle name="常规 3 3 2 4 6 4" xfId="14683"/>
    <cellStyle name="常规 3 3 2 4 7" xfId="14684"/>
    <cellStyle name="常规 3 3 2 4 7 2" xfId="14685"/>
    <cellStyle name="常规 3 3 2 4 7 2 2" xfId="14686"/>
    <cellStyle name="常规 3 3 2 4 7 3" xfId="14687"/>
    <cellStyle name="常规 3 3 2 4 8" xfId="14688"/>
    <cellStyle name="常规 3 3 2 4 8 2" xfId="14689"/>
    <cellStyle name="常规 3 3 2 4 9" xfId="14690"/>
    <cellStyle name="常规 3 3 2 5" xfId="14691"/>
    <cellStyle name="常规 3 3 2 5 2" xfId="14692"/>
    <cellStyle name="常规 3 3 2 5 2 2" xfId="14693"/>
    <cellStyle name="常规 3 3 2 5 2 2 2" xfId="14694"/>
    <cellStyle name="常规 3 3 2 5 2 2 2 2" xfId="14695"/>
    <cellStyle name="常规 3 3 2 5 2 2 2 2 2" xfId="14696"/>
    <cellStyle name="常规 3 3 2 5 2 2 2 2 2 2" xfId="14697"/>
    <cellStyle name="常规 3 3 2 5 2 2 2 2 3" xfId="14698"/>
    <cellStyle name="常规 3 3 2 5 2 2 2 3" xfId="14699"/>
    <cellStyle name="常规 3 3 2 5 2 2 2 3 2" xfId="14700"/>
    <cellStyle name="常规 3 3 2 5 2 2 2 4" xfId="14701"/>
    <cellStyle name="常规 3 3 2 5 2 2 3" xfId="14702"/>
    <cellStyle name="常规 3 3 2 5 2 2 3 2" xfId="14703"/>
    <cellStyle name="常规 3 3 2 5 2 2 3 2 2" xfId="14704"/>
    <cellStyle name="常规 3 3 2 5 2 2 3 3" xfId="14705"/>
    <cellStyle name="常规 3 3 2 5 2 2 4" xfId="14706"/>
    <cellStyle name="常规 3 3 2 5 2 2 4 2" xfId="14707"/>
    <cellStyle name="常规 3 3 2 5 2 2 5" xfId="14708"/>
    <cellStyle name="常规 3 3 2 5 2 3" xfId="14709"/>
    <cellStyle name="常规 3 3 2 5 2 3 2" xfId="14710"/>
    <cellStyle name="常规 3 3 2 5 2 3 2 2" xfId="14711"/>
    <cellStyle name="常规 3 3 2 5 2 3 2 2 2" xfId="14712"/>
    <cellStyle name="常规 3 3 2 5 2 3 2 2 2 2" xfId="14713"/>
    <cellStyle name="常规 3 3 2 5 2 3 2 2 3" xfId="14714"/>
    <cellStyle name="常规 3 3 2 5 2 3 2 3" xfId="14715"/>
    <cellStyle name="常规 3 3 2 5 2 3 2 3 2" xfId="14716"/>
    <cellStyle name="常规 3 3 2 5 2 3 2 4" xfId="14717"/>
    <cellStyle name="常规 3 3 2 5 2 3 3" xfId="14718"/>
    <cellStyle name="常规 3 3 2 5 2 3 3 2" xfId="14719"/>
    <cellStyle name="常规 3 3 2 5 2 3 3 2 2" xfId="14720"/>
    <cellStyle name="常规 3 3 2 5 2 3 3 3" xfId="14721"/>
    <cellStyle name="常规 3 3 2 5 2 3 4" xfId="14722"/>
    <cellStyle name="常规 3 3 2 5 2 3 4 2" xfId="14723"/>
    <cellStyle name="常规 3 3 2 5 2 3 5" xfId="14724"/>
    <cellStyle name="常规 3 3 2 5 2 4" xfId="14725"/>
    <cellStyle name="常规 3 3 2 5 2 4 2" xfId="14726"/>
    <cellStyle name="常规 3 3 2 5 2 4 2 2" xfId="14727"/>
    <cellStyle name="常规 3 3 2 5 2 4 2 2 2" xfId="14728"/>
    <cellStyle name="常规 3 3 2 5 2 4 2 3" xfId="14729"/>
    <cellStyle name="常规 3 3 2 5 2 4 3" xfId="14730"/>
    <cellStyle name="常规 3 3 2 5 2 4 3 2" xfId="14731"/>
    <cellStyle name="常规 3 3 2 5 2 4 4" xfId="14732"/>
    <cellStyle name="常规 3 3 2 5 2 5" xfId="14733"/>
    <cellStyle name="常规 3 3 2 5 2 5 2" xfId="14734"/>
    <cellStyle name="常规 3 3 2 5 2 5 2 2" xfId="14735"/>
    <cellStyle name="常规 3 3 2 5 2 5 3" xfId="14736"/>
    <cellStyle name="常规 3 3 2 5 2 6" xfId="14737"/>
    <cellStyle name="常规 3 3 2 5 2 6 2" xfId="14738"/>
    <cellStyle name="常规 3 3 2 5 2 7" xfId="14739"/>
    <cellStyle name="常规 3 3 2 5 3" xfId="14740"/>
    <cellStyle name="常规 3 3 2 5 3 2" xfId="14741"/>
    <cellStyle name="常规 3 3 2 5 3 2 2" xfId="14742"/>
    <cellStyle name="常规 3 3 2 5 3 2 2 2" xfId="14743"/>
    <cellStyle name="常规 3 3 2 5 3 2 2 2 2" xfId="14744"/>
    <cellStyle name="常规 3 3 2 5 3 2 2 3" xfId="14745"/>
    <cellStyle name="常规 3 3 2 5 3 2 3" xfId="14746"/>
    <cellStyle name="常规 3 3 2 5 3 2 3 2" xfId="14747"/>
    <cellStyle name="常规 3 3 2 5 3 2 4" xfId="14748"/>
    <cellStyle name="常规 3 3 2 5 3 3" xfId="14749"/>
    <cellStyle name="常规 3 3 2 5 3 3 2" xfId="14750"/>
    <cellStyle name="常规 3 3 2 5 3 3 2 2" xfId="14751"/>
    <cellStyle name="常规 3 3 2 5 3 3 3" xfId="14752"/>
    <cellStyle name="常规 3 3 2 5 3 4" xfId="14753"/>
    <cellStyle name="常规 3 3 2 5 3 4 2" xfId="14754"/>
    <cellStyle name="常规 3 3 2 5 3 5" xfId="14755"/>
    <cellStyle name="常规 3 3 2 5 4" xfId="14756"/>
    <cellStyle name="常规 3 3 2 5 4 2" xfId="14757"/>
    <cellStyle name="常规 3 3 2 5 4 2 2" xfId="14758"/>
    <cellStyle name="常规 3 3 2 5 4 2 2 2" xfId="14759"/>
    <cellStyle name="常规 3 3 2 5 4 2 2 2 2" xfId="14760"/>
    <cellStyle name="常规 3 3 2 5 4 2 2 3" xfId="14761"/>
    <cellStyle name="常规 3 3 2 5 4 2 3" xfId="14762"/>
    <cellStyle name="常规 3 3 2 5 4 2 3 2" xfId="14763"/>
    <cellStyle name="常规 3 3 2 5 4 2 4" xfId="14764"/>
    <cellStyle name="常规 3 3 2 5 4 3" xfId="14765"/>
    <cellStyle name="常规 3 3 2 5 4 3 2" xfId="14766"/>
    <cellStyle name="常规 3 3 2 5 4 3 2 2" xfId="14767"/>
    <cellStyle name="常规 3 3 2 5 4 3 3" xfId="14768"/>
    <cellStyle name="常规 3 3 2 5 4 4" xfId="14769"/>
    <cellStyle name="常规 3 3 2 5 4 4 2" xfId="14770"/>
    <cellStyle name="常规 3 3 2 5 4 5" xfId="14771"/>
    <cellStyle name="常规 3 3 2 5 5" xfId="14772"/>
    <cellStyle name="常规 3 3 2 5 5 2" xfId="14773"/>
    <cellStyle name="常规 3 3 2 5 5 2 2" xfId="14774"/>
    <cellStyle name="常规 3 3 2 5 5 2 2 2" xfId="14775"/>
    <cellStyle name="常规 3 3 2 5 5 2 3" xfId="14776"/>
    <cellStyle name="常规 3 3 2 5 5 3" xfId="14777"/>
    <cellStyle name="常规 3 3 2 5 5 3 2" xfId="14778"/>
    <cellStyle name="常规 3 3 2 5 5 4" xfId="14779"/>
    <cellStyle name="常规 3 3 2 5 6" xfId="14780"/>
    <cellStyle name="常规 3 3 2 5 6 2" xfId="14781"/>
    <cellStyle name="常规 3 3 2 5 6 2 2" xfId="14782"/>
    <cellStyle name="常规 3 3 2 5 6 3" xfId="14783"/>
    <cellStyle name="常规 3 3 2 5 7" xfId="14784"/>
    <cellStyle name="常规 3 3 2 5 7 2" xfId="14785"/>
    <cellStyle name="常规 3 3 2 5 8" xfId="14786"/>
    <cellStyle name="常规 3 3 2 6" xfId="14787"/>
    <cellStyle name="常规 3 3 2 6 2" xfId="14788"/>
    <cellStyle name="常规 3 3 2 6 2 2" xfId="14789"/>
    <cellStyle name="常规 3 3 2 6 2 2 2" xfId="14790"/>
    <cellStyle name="常规 3 3 2 6 2 2 2 2" xfId="14791"/>
    <cellStyle name="常规 3 3 2 6 2 2 2 2 2" xfId="14792"/>
    <cellStyle name="常规 3 3 2 6 2 2 2 3" xfId="14793"/>
    <cellStyle name="常规 3 3 2 6 2 2 3" xfId="14794"/>
    <cellStyle name="常规 3 3 2 6 2 2 3 2" xfId="14795"/>
    <cellStyle name="常规 3 3 2 6 2 2 4" xfId="14796"/>
    <cellStyle name="常规 3 3 2 6 2 3" xfId="14797"/>
    <cellStyle name="常规 3 3 2 6 2 3 2" xfId="14798"/>
    <cellStyle name="常规 3 3 2 6 2 3 2 2" xfId="14799"/>
    <cellStyle name="常规 3 3 2 6 2 3 3" xfId="14800"/>
    <cellStyle name="常规 3 3 2 6 2 4" xfId="14801"/>
    <cellStyle name="常规 3 3 2 6 2 4 2" xfId="14802"/>
    <cellStyle name="常规 3 3 2 6 2 5" xfId="14803"/>
    <cellStyle name="常规 3 3 2 6 3" xfId="14804"/>
    <cellStyle name="常规 3 3 2 6 3 2" xfId="14805"/>
    <cellStyle name="常规 3 3 2 6 3 2 2" xfId="14806"/>
    <cellStyle name="常规 3 3 2 6 3 2 2 2" xfId="14807"/>
    <cellStyle name="常规 3 3 2 6 3 2 2 2 2" xfId="14808"/>
    <cellStyle name="常规 3 3 2 6 3 2 2 3" xfId="14809"/>
    <cellStyle name="常规 3 3 2 6 3 2 3" xfId="14810"/>
    <cellStyle name="常规 3 3 2 6 3 2 3 2" xfId="14811"/>
    <cellStyle name="常规 3 3 2 6 3 2 4" xfId="14812"/>
    <cellStyle name="常规 3 3 2 6 3 3" xfId="14813"/>
    <cellStyle name="常规 3 3 2 6 3 3 2" xfId="14814"/>
    <cellStyle name="常规 3 3 2 6 3 3 2 2" xfId="14815"/>
    <cellStyle name="常规 3 3 2 6 3 3 3" xfId="14816"/>
    <cellStyle name="常规 3 3 2 6 3 4" xfId="14817"/>
    <cellStyle name="常规 3 3 2 6 3 4 2" xfId="14818"/>
    <cellStyle name="常规 3 3 2 6 3 5" xfId="14819"/>
    <cellStyle name="常规 3 3 2 6 4" xfId="14820"/>
    <cellStyle name="常规 3 3 2 6 4 2" xfId="14821"/>
    <cellStyle name="常规 3 3 2 6 4 2 2" xfId="14822"/>
    <cellStyle name="常规 3 3 2 6 4 2 2 2" xfId="14823"/>
    <cellStyle name="常规 3 3 2 6 4 2 3" xfId="14824"/>
    <cellStyle name="常规 3 3 2 6 4 3" xfId="14825"/>
    <cellStyle name="常规 3 3 2 6 4 3 2" xfId="14826"/>
    <cellStyle name="常规 3 3 2 6 4 4" xfId="14827"/>
    <cellStyle name="常规 3 3 2 6 5" xfId="14828"/>
    <cellStyle name="常规 3 3 2 6 5 2" xfId="14829"/>
    <cellStyle name="常规 3 3 2 6 5 2 2" xfId="14830"/>
    <cellStyle name="常规 3 3 2 6 5 3" xfId="14831"/>
    <cellStyle name="常规 3 3 2 6 6" xfId="14832"/>
    <cellStyle name="常规 3 3 2 6 6 2" xfId="14833"/>
    <cellStyle name="常规 3 3 2 6 7" xfId="14834"/>
    <cellStyle name="常规 3 3 2 7" xfId="14835"/>
    <cellStyle name="常规 3 3 2 7 2" xfId="14836"/>
    <cellStyle name="常规 3 3 2 7 2 2" xfId="14837"/>
    <cellStyle name="常规 3 3 2 7 2 2 2" xfId="14838"/>
    <cellStyle name="常规 3 3 2 7 2 2 2 2" xfId="14839"/>
    <cellStyle name="常规 3 3 2 7 2 2 3" xfId="14840"/>
    <cellStyle name="常规 3 3 2 7 2 3" xfId="14841"/>
    <cellStyle name="常规 3 3 2 7 2 3 2" xfId="14842"/>
    <cellStyle name="常规 3 3 2 7 2 4" xfId="14843"/>
    <cellStyle name="常规 3 3 2 7 3" xfId="14844"/>
    <cellStyle name="常规 3 3 2 7 3 2" xfId="14845"/>
    <cellStyle name="常规 3 3 2 7 3 2 2" xfId="14846"/>
    <cellStyle name="常规 3 3 2 7 3 3" xfId="14847"/>
    <cellStyle name="常规 3 3 2 7 4" xfId="14848"/>
    <cellStyle name="常规 3 3 2 7 4 2" xfId="14849"/>
    <cellStyle name="常规 3 3 2 7 5" xfId="14850"/>
    <cellStyle name="常规 3 3 2 8" xfId="14851"/>
    <cellStyle name="常规 3 3 2 8 2" xfId="14852"/>
    <cellStyle name="常规 3 3 2 8 2 2" xfId="14853"/>
    <cellStyle name="常规 3 3 2 8 2 2 2" xfId="14854"/>
    <cellStyle name="常规 3 3 2 8 2 2 2 2" xfId="14855"/>
    <cellStyle name="常规 3 3 2 8 2 2 3" xfId="14856"/>
    <cellStyle name="常规 3 3 2 8 2 3" xfId="14857"/>
    <cellStyle name="常规 3 3 2 8 2 3 2" xfId="14858"/>
    <cellStyle name="常规 3 3 2 8 2 4" xfId="14859"/>
    <cellStyle name="常规 3 3 2 8 3" xfId="14860"/>
    <cellStyle name="常规 3 3 2 8 3 2" xfId="14861"/>
    <cellStyle name="常规 3 3 2 8 3 2 2" xfId="14862"/>
    <cellStyle name="常规 3 3 2 8 3 3" xfId="14863"/>
    <cellStyle name="常规 3 3 2 8 4" xfId="14864"/>
    <cellStyle name="常规 3 3 2 8 4 2" xfId="14865"/>
    <cellStyle name="常规 3 3 2 8 5" xfId="14866"/>
    <cellStyle name="常规 3 3 2 9" xfId="14867"/>
    <cellStyle name="常规 3 3 2 9 2" xfId="14868"/>
    <cellStyle name="常规 3 3 2 9 2 2" xfId="14869"/>
    <cellStyle name="常规 3 3 2 9 2 2 2" xfId="14870"/>
    <cellStyle name="常规 3 3 2 9 2 3" xfId="14871"/>
    <cellStyle name="常规 3 3 2 9 3" xfId="14872"/>
    <cellStyle name="常规 3 3 2 9 3 2" xfId="14873"/>
    <cellStyle name="常规 3 3 2 9 4" xfId="14874"/>
    <cellStyle name="常规 3 3 3" xfId="14875"/>
    <cellStyle name="常规 3 3 3 10" xfId="14876"/>
    <cellStyle name="常规 3 3 3 10 2" xfId="14877"/>
    <cellStyle name="常规 3 3 3 11" xfId="14878"/>
    <cellStyle name="常规 3 3 3 2" xfId="14879"/>
    <cellStyle name="常规 3 3 3 2 2" xfId="14880"/>
    <cellStyle name="常规 3 3 3 2 2 2" xfId="14881"/>
    <cellStyle name="常规 3 3 3 2 2 2 2" xfId="14882"/>
    <cellStyle name="常规 3 3 3 2 2 2 2 2" xfId="14883"/>
    <cellStyle name="常规 3 3 3 2 2 2 2 2 2" xfId="14884"/>
    <cellStyle name="常规 3 3 3 2 2 2 2 2 2 2" xfId="14885"/>
    <cellStyle name="常规 3 3 3 2 2 2 2 2 2 2 2" xfId="14886"/>
    <cellStyle name="常规 3 3 3 2 2 2 2 2 2 3" xfId="14887"/>
    <cellStyle name="常规 3 3 3 2 2 2 2 2 3" xfId="14888"/>
    <cellStyle name="常规 3 3 3 2 2 2 2 2 3 2" xfId="14889"/>
    <cellStyle name="常规 3 3 3 2 2 2 2 2 4" xfId="14890"/>
    <cellStyle name="常规 3 3 3 2 2 2 2 3" xfId="14891"/>
    <cellStyle name="常规 3 3 3 2 2 2 2 3 2" xfId="14892"/>
    <cellStyle name="常规 3 3 3 2 2 2 2 3 2 2" xfId="14893"/>
    <cellStyle name="常规 3 3 3 2 2 2 2 3 3" xfId="14894"/>
    <cellStyle name="常规 3 3 3 2 2 2 2 4" xfId="14895"/>
    <cellStyle name="常规 3 3 3 2 2 2 2 4 2" xfId="14896"/>
    <cellStyle name="常规 3 3 3 2 2 2 2 5" xfId="14897"/>
    <cellStyle name="常规 3 3 3 2 2 2 3" xfId="14898"/>
    <cellStyle name="常规 3 3 3 2 2 2 3 2" xfId="14899"/>
    <cellStyle name="常规 3 3 3 2 2 2 3 2 2" xfId="14900"/>
    <cellStyle name="常规 3 3 3 2 2 2 3 2 2 2" xfId="14901"/>
    <cellStyle name="常规 3 3 3 2 2 2 3 2 2 2 2" xfId="14902"/>
    <cellStyle name="常规 3 3 3 2 2 2 3 2 2 3" xfId="14903"/>
    <cellStyle name="常规 3 3 3 2 2 2 3 2 3" xfId="14904"/>
    <cellStyle name="常规 3 3 3 2 2 2 3 2 3 2" xfId="14905"/>
    <cellStyle name="常规 3 3 3 2 2 2 3 2 4" xfId="14906"/>
    <cellStyle name="常规 3 3 3 2 2 2 3 3" xfId="14907"/>
    <cellStyle name="常规 3 3 3 2 2 2 3 3 2" xfId="14908"/>
    <cellStyle name="常规 3 3 3 2 2 2 3 3 2 2" xfId="14909"/>
    <cellStyle name="常规 3 3 3 2 2 2 3 3 3" xfId="14910"/>
    <cellStyle name="常规 3 3 3 2 2 2 3 4" xfId="14911"/>
    <cellStyle name="常规 3 3 3 2 2 2 3 4 2" xfId="14912"/>
    <cellStyle name="常规 3 3 3 2 2 2 3 5" xfId="14913"/>
    <cellStyle name="常规 3 3 3 2 2 2 4" xfId="14914"/>
    <cellStyle name="常规 3 3 3 2 2 2 4 2" xfId="14915"/>
    <cellStyle name="常规 3 3 3 2 2 2 4 2 2" xfId="14916"/>
    <cellStyle name="常规 3 3 3 2 2 2 4 2 2 2" xfId="14917"/>
    <cellStyle name="常规 3 3 3 2 2 2 4 2 3" xfId="14918"/>
    <cellStyle name="常规 3 3 3 2 2 2 4 3" xfId="14919"/>
    <cellStyle name="常规 3 3 3 2 2 2 4 3 2" xfId="14920"/>
    <cellStyle name="常规 3 3 3 2 2 2 4 4" xfId="14921"/>
    <cellStyle name="常规 3 3 3 2 2 2 5" xfId="14922"/>
    <cellStyle name="常规 3 3 3 2 2 2 5 2" xfId="14923"/>
    <cellStyle name="常规 3 3 3 2 2 2 5 2 2" xfId="14924"/>
    <cellStyle name="常规 3 3 3 2 2 2 5 3" xfId="14925"/>
    <cellStyle name="常规 3 3 3 2 2 2 6" xfId="14926"/>
    <cellStyle name="常规 3 3 3 2 2 2 6 2" xfId="14927"/>
    <cellStyle name="常规 3 3 3 2 2 2 7" xfId="14928"/>
    <cellStyle name="常规 3 3 3 2 2 3" xfId="14929"/>
    <cellStyle name="常规 3 3 3 2 2 3 2" xfId="14930"/>
    <cellStyle name="常规 3 3 3 2 2 3 2 2" xfId="14931"/>
    <cellStyle name="常规 3 3 3 2 2 3 2 2 2" xfId="14932"/>
    <cellStyle name="常规 3 3 3 2 2 3 2 2 2 2" xfId="14933"/>
    <cellStyle name="常规 3 3 3 2 2 3 2 2 3" xfId="14934"/>
    <cellStyle name="常规 3 3 3 2 2 3 2 3" xfId="14935"/>
    <cellStyle name="常规 3 3 3 2 2 3 2 3 2" xfId="14936"/>
    <cellStyle name="常规 3 3 3 2 2 3 2 4" xfId="14937"/>
    <cellStyle name="常规 3 3 3 2 2 3 3" xfId="14938"/>
    <cellStyle name="常规 3 3 3 2 2 3 3 2" xfId="14939"/>
    <cellStyle name="常规 3 3 3 2 2 3 3 2 2" xfId="14940"/>
    <cellStyle name="常规 3 3 3 2 2 3 3 3" xfId="14941"/>
    <cellStyle name="常规 3 3 3 2 2 3 4" xfId="14942"/>
    <cellStyle name="常规 3 3 3 2 2 3 4 2" xfId="14943"/>
    <cellStyle name="常规 3 3 3 2 2 3 5" xfId="14944"/>
    <cellStyle name="常规 3 3 3 2 2 4" xfId="14945"/>
    <cellStyle name="常规 3 3 3 2 2 4 2" xfId="14946"/>
    <cellStyle name="常规 3 3 3 2 2 4 2 2" xfId="14947"/>
    <cellStyle name="常规 3 3 3 2 2 4 2 2 2" xfId="14948"/>
    <cellStyle name="常规 3 3 3 2 2 4 2 2 2 2" xfId="14949"/>
    <cellStyle name="常规 3 3 3 2 2 4 2 2 3" xfId="14950"/>
    <cellStyle name="常规 3 3 3 2 2 4 2 3" xfId="14951"/>
    <cellStyle name="常规 3 3 3 2 2 4 2 3 2" xfId="14952"/>
    <cellStyle name="常规 3 3 3 2 2 4 2 4" xfId="14953"/>
    <cellStyle name="常规 3 3 3 2 2 4 3" xfId="14954"/>
    <cellStyle name="常规 3 3 3 2 2 4 3 2" xfId="14955"/>
    <cellStyle name="常规 3 3 3 2 2 4 3 2 2" xfId="14956"/>
    <cellStyle name="常规 3 3 3 2 2 4 3 3" xfId="14957"/>
    <cellStyle name="常规 3 3 3 2 2 4 4" xfId="14958"/>
    <cellStyle name="常规 3 3 3 2 2 4 4 2" xfId="14959"/>
    <cellStyle name="常规 3 3 3 2 2 4 5" xfId="14960"/>
    <cellStyle name="常规 3 3 3 2 2 5" xfId="14961"/>
    <cellStyle name="常规 3 3 3 2 2 5 2" xfId="14962"/>
    <cellStyle name="常规 3 3 3 2 2 5 2 2" xfId="14963"/>
    <cellStyle name="常规 3 3 3 2 2 5 2 2 2" xfId="14964"/>
    <cellStyle name="常规 3 3 3 2 2 5 2 3" xfId="14965"/>
    <cellStyle name="常规 3 3 3 2 2 5 3" xfId="14966"/>
    <cellStyle name="常规 3 3 3 2 2 5 3 2" xfId="14967"/>
    <cellStyle name="常规 3 3 3 2 2 5 4" xfId="14968"/>
    <cellStyle name="常规 3 3 3 2 2 6" xfId="14969"/>
    <cellStyle name="常规 3 3 3 2 2 6 2" xfId="14970"/>
    <cellStyle name="常规 3 3 3 2 2 6 2 2" xfId="14971"/>
    <cellStyle name="常规 3 3 3 2 2 6 3" xfId="14972"/>
    <cellStyle name="常规 3 3 3 2 2 7" xfId="14973"/>
    <cellStyle name="常规 3 3 3 2 2 7 2" xfId="14974"/>
    <cellStyle name="常规 3 3 3 2 2 8" xfId="14975"/>
    <cellStyle name="常规 3 3 3 2 3" xfId="14976"/>
    <cellStyle name="常规 3 3 3 2 3 2" xfId="14977"/>
    <cellStyle name="常规 3 3 3 2 3 2 2" xfId="14978"/>
    <cellStyle name="常规 3 3 3 2 3 2 2 2" xfId="14979"/>
    <cellStyle name="常规 3 3 3 2 3 2 2 2 2" xfId="14980"/>
    <cellStyle name="常规 3 3 3 2 3 2 2 2 2 2" xfId="14981"/>
    <cellStyle name="常规 3 3 3 2 3 2 2 2 3" xfId="14982"/>
    <cellStyle name="常规 3 3 3 2 3 2 2 3" xfId="14983"/>
    <cellStyle name="常规 3 3 3 2 3 2 2 3 2" xfId="14984"/>
    <cellStyle name="常规 3 3 3 2 3 2 2 4" xfId="14985"/>
    <cellStyle name="常规 3 3 3 2 3 2 3" xfId="14986"/>
    <cellStyle name="常规 3 3 3 2 3 2 3 2" xfId="14987"/>
    <cellStyle name="常规 3 3 3 2 3 2 3 2 2" xfId="14988"/>
    <cellStyle name="常规 3 3 3 2 3 2 3 3" xfId="14989"/>
    <cellStyle name="常规 3 3 3 2 3 2 4" xfId="14990"/>
    <cellStyle name="常规 3 3 3 2 3 2 4 2" xfId="14991"/>
    <cellStyle name="常规 3 3 3 2 3 2 5" xfId="14992"/>
    <cellStyle name="常规 3 3 3 2 3 3" xfId="14993"/>
    <cellStyle name="常规 3 3 3 2 3 3 2" xfId="14994"/>
    <cellStyle name="常规 3 3 3 2 3 3 2 2" xfId="14995"/>
    <cellStyle name="常规 3 3 3 2 3 3 2 2 2" xfId="14996"/>
    <cellStyle name="常规 3 3 3 2 3 3 2 2 2 2" xfId="14997"/>
    <cellStyle name="常规 3 3 3 2 3 3 2 2 3" xfId="14998"/>
    <cellStyle name="常规 3 3 3 2 3 3 2 3" xfId="14999"/>
    <cellStyle name="常规 3 3 3 2 3 3 2 3 2" xfId="15000"/>
    <cellStyle name="常规 3 3 3 2 3 3 2 4" xfId="15001"/>
    <cellStyle name="常规 3 3 3 2 3 3 3" xfId="15002"/>
    <cellStyle name="常规 3 3 3 2 3 3 3 2" xfId="15003"/>
    <cellStyle name="常规 3 3 3 2 3 3 3 2 2" xfId="15004"/>
    <cellStyle name="常规 3 3 3 2 3 3 3 3" xfId="15005"/>
    <cellStyle name="常规 3 3 3 2 3 3 4" xfId="15006"/>
    <cellStyle name="常规 3 3 3 2 3 3 4 2" xfId="15007"/>
    <cellStyle name="常规 3 3 3 2 3 3 5" xfId="15008"/>
    <cellStyle name="常规 3 3 3 2 3 4" xfId="15009"/>
    <cellStyle name="常规 3 3 3 2 3 4 2" xfId="15010"/>
    <cellStyle name="常规 3 3 3 2 3 4 2 2" xfId="15011"/>
    <cellStyle name="常规 3 3 3 2 3 4 2 2 2" xfId="15012"/>
    <cellStyle name="常规 3 3 3 2 3 4 2 3" xfId="15013"/>
    <cellStyle name="常规 3 3 3 2 3 4 3" xfId="15014"/>
    <cellStyle name="常规 3 3 3 2 3 4 3 2" xfId="15015"/>
    <cellStyle name="常规 3 3 3 2 3 4 4" xfId="15016"/>
    <cellStyle name="常规 3 3 3 2 3 5" xfId="15017"/>
    <cellStyle name="常规 3 3 3 2 3 5 2" xfId="15018"/>
    <cellStyle name="常规 3 3 3 2 3 5 2 2" xfId="15019"/>
    <cellStyle name="常规 3 3 3 2 3 5 3" xfId="15020"/>
    <cellStyle name="常规 3 3 3 2 3 6" xfId="15021"/>
    <cellStyle name="常规 3 3 3 2 3 6 2" xfId="15022"/>
    <cellStyle name="常规 3 3 3 2 3 7" xfId="15023"/>
    <cellStyle name="常规 3 3 3 2 4" xfId="15024"/>
    <cellStyle name="常规 3 3 3 2 4 2" xfId="15025"/>
    <cellStyle name="常规 3 3 3 2 4 2 2" xfId="15026"/>
    <cellStyle name="常规 3 3 3 2 4 2 2 2" xfId="15027"/>
    <cellStyle name="常规 3 3 3 2 4 2 2 2 2" xfId="15028"/>
    <cellStyle name="常规 3 3 3 2 4 2 2 3" xfId="15029"/>
    <cellStyle name="常规 3 3 3 2 4 2 3" xfId="15030"/>
    <cellStyle name="常规 3 3 3 2 4 2 3 2" xfId="15031"/>
    <cellStyle name="常规 3 3 3 2 4 2 4" xfId="15032"/>
    <cellStyle name="常规 3 3 3 2 4 3" xfId="15033"/>
    <cellStyle name="常规 3 3 3 2 4 3 2" xfId="15034"/>
    <cellStyle name="常规 3 3 3 2 4 3 2 2" xfId="15035"/>
    <cellStyle name="常规 3 3 3 2 4 3 3" xfId="15036"/>
    <cellStyle name="常规 3 3 3 2 4 4" xfId="15037"/>
    <cellStyle name="常规 3 3 3 2 4 4 2" xfId="15038"/>
    <cellStyle name="常规 3 3 3 2 4 5" xfId="15039"/>
    <cellStyle name="常规 3 3 3 2 5" xfId="15040"/>
    <cellStyle name="常规 3 3 3 2 5 2" xfId="15041"/>
    <cellStyle name="常规 3 3 3 2 5 2 2" xfId="15042"/>
    <cellStyle name="常规 3 3 3 2 5 2 2 2" xfId="15043"/>
    <cellStyle name="常规 3 3 3 2 5 2 2 2 2" xfId="15044"/>
    <cellStyle name="常规 3 3 3 2 5 2 2 3" xfId="15045"/>
    <cellStyle name="常规 3 3 3 2 5 2 3" xfId="15046"/>
    <cellStyle name="常规 3 3 3 2 5 2 3 2" xfId="15047"/>
    <cellStyle name="常规 3 3 3 2 5 2 4" xfId="15048"/>
    <cellStyle name="常规 3 3 3 2 5 3" xfId="15049"/>
    <cellStyle name="常规 3 3 3 2 5 3 2" xfId="15050"/>
    <cellStyle name="常规 3 3 3 2 5 3 2 2" xfId="15051"/>
    <cellStyle name="常规 3 3 3 2 5 3 3" xfId="15052"/>
    <cellStyle name="常规 3 3 3 2 5 4" xfId="15053"/>
    <cellStyle name="常规 3 3 3 2 5 4 2" xfId="15054"/>
    <cellStyle name="常规 3 3 3 2 5 5" xfId="15055"/>
    <cellStyle name="常规 3 3 3 2 6" xfId="15056"/>
    <cellStyle name="常规 3 3 3 2 6 2" xfId="15057"/>
    <cellStyle name="常规 3 3 3 2 6 2 2" xfId="15058"/>
    <cellStyle name="常规 3 3 3 2 6 2 2 2" xfId="15059"/>
    <cellStyle name="常规 3 3 3 2 6 2 3" xfId="15060"/>
    <cellStyle name="常规 3 3 3 2 6 3" xfId="15061"/>
    <cellStyle name="常规 3 3 3 2 6 3 2" xfId="15062"/>
    <cellStyle name="常规 3 3 3 2 6 4" xfId="15063"/>
    <cellStyle name="常规 3 3 3 2 7" xfId="15064"/>
    <cellStyle name="常规 3 3 3 2 7 2" xfId="15065"/>
    <cellStyle name="常规 3 3 3 2 7 2 2" xfId="15066"/>
    <cellStyle name="常规 3 3 3 2 7 3" xfId="15067"/>
    <cellStyle name="常规 3 3 3 2 8" xfId="15068"/>
    <cellStyle name="常规 3 3 3 2 8 2" xfId="15069"/>
    <cellStyle name="常规 3 3 3 2 9" xfId="15070"/>
    <cellStyle name="常规 3 3 3 3" xfId="15071"/>
    <cellStyle name="常规 3 3 3 3 2" xfId="15072"/>
    <cellStyle name="常规 3 3 3 3 2 2" xfId="15073"/>
    <cellStyle name="常规 3 3 3 3 2 2 2" xfId="15074"/>
    <cellStyle name="常规 3 3 3 3 2 2 2 2" xfId="15075"/>
    <cellStyle name="常规 3 3 3 3 2 2 2 2 2" xfId="15076"/>
    <cellStyle name="常规 3 3 3 3 2 2 2 2 2 2" xfId="15077"/>
    <cellStyle name="常规 3 3 3 3 2 2 2 2 2 2 2" xfId="15078"/>
    <cellStyle name="常规 3 3 3 3 2 2 2 2 2 3" xfId="15079"/>
    <cellStyle name="常规 3 3 3 3 2 2 2 2 3" xfId="15080"/>
    <cellStyle name="常规 3 3 3 3 2 2 2 2 3 2" xfId="15081"/>
    <cellStyle name="常规 3 3 3 3 2 2 2 2 4" xfId="15082"/>
    <cellStyle name="常规 3 3 3 3 2 2 2 3" xfId="15083"/>
    <cellStyle name="常规 3 3 3 3 2 2 2 3 2" xfId="15084"/>
    <cellStyle name="常规 3 3 3 3 2 2 2 3 2 2" xfId="15085"/>
    <cellStyle name="常规 3 3 3 3 2 2 2 3 3" xfId="15086"/>
    <cellStyle name="常规 3 3 3 3 2 2 2 4" xfId="15087"/>
    <cellStyle name="常规 3 3 3 3 2 2 2 4 2" xfId="15088"/>
    <cellStyle name="常规 3 3 3 3 2 2 2 5" xfId="15089"/>
    <cellStyle name="常规 3 3 3 3 2 2 3" xfId="15090"/>
    <cellStyle name="常规 3 3 3 3 2 2 3 2" xfId="15091"/>
    <cellStyle name="常规 3 3 3 3 2 2 3 2 2" xfId="15092"/>
    <cellStyle name="常规 3 3 3 3 2 2 3 2 2 2" xfId="15093"/>
    <cellStyle name="常规 3 3 3 3 2 2 3 2 2 2 2" xfId="15094"/>
    <cellStyle name="常规 3 3 3 3 2 2 3 2 2 3" xfId="15095"/>
    <cellStyle name="常规 3 3 3 3 2 2 3 2 3" xfId="15096"/>
    <cellStyle name="常规 3 3 3 3 2 2 3 2 3 2" xfId="15097"/>
    <cellStyle name="常规 3 3 3 3 2 2 3 2 4" xfId="15098"/>
    <cellStyle name="常规 3 3 3 3 2 2 3 3" xfId="15099"/>
    <cellStyle name="常规 3 3 3 3 2 2 3 3 2" xfId="15100"/>
    <cellStyle name="常规 3 3 3 3 2 2 3 3 2 2" xfId="15101"/>
    <cellStyle name="常规 3 3 3 3 2 2 3 3 3" xfId="15102"/>
    <cellStyle name="常规 3 3 3 3 2 2 3 4" xfId="15103"/>
    <cellStyle name="常规 3 3 3 3 2 2 3 4 2" xfId="15104"/>
    <cellStyle name="常规 3 3 3 3 2 2 3 5" xfId="15105"/>
    <cellStyle name="常规 3 3 3 3 2 2 4" xfId="15106"/>
    <cellStyle name="常规 3 3 3 3 2 2 4 2" xfId="15107"/>
    <cellStyle name="常规 3 3 3 3 2 2 4 2 2" xfId="15108"/>
    <cellStyle name="常规 3 3 3 3 2 2 4 2 2 2" xfId="15109"/>
    <cellStyle name="常规 3 3 3 3 2 2 4 2 3" xfId="15110"/>
    <cellStyle name="常规 3 3 3 3 2 2 4 3" xfId="15111"/>
    <cellStyle name="常规 3 3 3 3 2 2 4 3 2" xfId="15112"/>
    <cellStyle name="常规 3 3 3 3 2 2 4 4" xfId="15113"/>
    <cellStyle name="常规 3 3 3 3 2 2 5" xfId="15114"/>
    <cellStyle name="常规 3 3 3 3 2 2 5 2" xfId="15115"/>
    <cellStyle name="常规 3 3 3 3 2 2 5 2 2" xfId="15116"/>
    <cellStyle name="常规 3 3 3 3 2 2 5 3" xfId="15117"/>
    <cellStyle name="常规 3 3 3 3 2 2 6" xfId="15118"/>
    <cellStyle name="常规 3 3 3 3 2 2 6 2" xfId="15119"/>
    <cellStyle name="常规 3 3 3 3 2 2 7" xfId="15120"/>
    <cellStyle name="常规 3 3 3 3 2 3" xfId="15121"/>
    <cellStyle name="常规 3 3 3 3 2 3 2" xfId="15122"/>
    <cellStyle name="常规 3 3 3 3 2 3 2 2" xfId="15123"/>
    <cellStyle name="常规 3 3 3 3 2 3 2 2 2" xfId="15124"/>
    <cellStyle name="常规 3 3 3 3 2 3 2 2 2 2" xfId="15125"/>
    <cellStyle name="常规 3 3 3 3 2 3 2 2 3" xfId="15126"/>
    <cellStyle name="常规 3 3 3 3 2 3 2 3" xfId="15127"/>
    <cellStyle name="常规 3 3 3 3 2 3 2 3 2" xfId="15128"/>
    <cellStyle name="常规 3 3 3 3 2 3 2 4" xfId="15129"/>
    <cellStyle name="常规 3 3 3 3 2 3 3" xfId="15130"/>
    <cellStyle name="常规 3 3 3 3 2 3 3 2" xfId="15131"/>
    <cellStyle name="常规 3 3 3 3 2 3 3 2 2" xfId="15132"/>
    <cellStyle name="常规 3 3 3 3 2 3 3 3" xfId="15133"/>
    <cellStyle name="常规 3 3 3 3 2 3 4" xfId="15134"/>
    <cellStyle name="常规 3 3 3 3 2 3 4 2" xfId="15135"/>
    <cellStyle name="常规 3 3 3 3 2 3 5" xfId="15136"/>
    <cellStyle name="常规 3 3 3 3 2 4" xfId="15137"/>
    <cellStyle name="常规 3 3 3 3 2 4 2" xfId="15138"/>
    <cellStyle name="常规 3 3 3 3 2 4 2 2" xfId="15139"/>
    <cellStyle name="常规 3 3 3 3 2 4 2 2 2" xfId="15140"/>
    <cellStyle name="常规 3 3 3 3 2 4 2 2 2 2" xfId="15141"/>
    <cellStyle name="常规 3 3 3 3 2 4 2 2 3" xfId="15142"/>
    <cellStyle name="常规 3 3 3 3 2 4 2 3" xfId="15143"/>
    <cellStyle name="常规 3 3 3 3 2 4 2 3 2" xfId="15144"/>
    <cellStyle name="常规 3 3 3 3 2 4 2 4" xfId="15145"/>
    <cellStyle name="常规 3 3 3 3 2 4 3" xfId="15146"/>
    <cellStyle name="常规 3 3 3 3 2 4 3 2" xfId="15147"/>
    <cellStyle name="常规 3 3 3 3 2 4 3 2 2" xfId="15148"/>
    <cellStyle name="常规 3 3 3 3 2 4 3 3" xfId="15149"/>
    <cellStyle name="常规 3 3 3 3 2 4 4" xfId="15150"/>
    <cellStyle name="常规 3 3 3 3 2 4 4 2" xfId="15151"/>
    <cellStyle name="常规 3 3 3 3 2 4 5" xfId="15152"/>
    <cellStyle name="常规 3 3 3 3 2 5" xfId="15153"/>
    <cellStyle name="常规 3 3 3 3 2 5 2" xfId="15154"/>
    <cellStyle name="常规 3 3 3 3 2 5 2 2" xfId="15155"/>
    <cellStyle name="常规 3 3 3 3 2 5 2 2 2" xfId="15156"/>
    <cellStyle name="常规 3 3 3 3 2 5 2 3" xfId="15157"/>
    <cellStyle name="常规 3 3 3 3 2 5 3" xfId="15158"/>
    <cellStyle name="常规 3 3 3 3 2 5 3 2" xfId="15159"/>
    <cellStyle name="常规 3 3 3 3 2 5 4" xfId="15160"/>
    <cellStyle name="常规 3 3 3 3 2 6" xfId="15161"/>
    <cellStyle name="常规 3 3 3 3 2 6 2" xfId="15162"/>
    <cellStyle name="常规 3 3 3 3 2 6 2 2" xfId="15163"/>
    <cellStyle name="常规 3 3 3 3 2 6 3" xfId="15164"/>
    <cellStyle name="常规 3 3 3 3 2 7" xfId="15165"/>
    <cellStyle name="常规 3 3 3 3 2 7 2" xfId="15166"/>
    <cellStyle name="常规 3 3 3 3 2 8" xfId="15167"/>
    <cellStyle name="常规 3 3 3 3 3" xfId="15168"/>
    <cellStyle name="常规 3 3 3 3 3 2" xfId="15169"/>
    <cellStyle name="常规 3 3 3 3 3 2 2" xfId="15170"/>
    <cellStyle name="常规 3 3 3 3 3 2 2 2" xfId="15171"/>
    <cellStyle name="常规 3 3 3 3 3 2 2 2 2" xfId="15172"/>
    <cellStyle name="常规 3 3 3 3 3 2 2 2 2 2" xfId="15173"/>
    <cellStyle name="常规 3 3 3 3 3 2 2 2 3" xfId="15174"/>
    <cellStyle name="常规 3 3 3 3 3 2 2 3" xfId="15175"/>
    <cellStyle name="常规 3 3 3 3 3 2 2 3 2" xfId="15176"/>
    <cellStyle name="常规 3 3 3 3 3 2 2 4" xfId="15177"/>
    <cellStyle name="常规 3 3 3 3 3 2 3" xfId="15178"/>
    <cellStyle name="常规 3 3 3 3 3 2 3 2" xfId="15179"/>
    <cellStyle name="常规 3 3 3 3 3 2 3 2 2" xfId="15180"/>
    <cellStyle name="常规 3 3 3 3 3 2 3 3" xfId="15181"/>
    <cellStyle name="常规 3 3 3 3 3 2 4" xfId="15182"/>
    <cellStyle name="常规 3 3 3 3 3 2 4 2" xfId="15183"/>
    <cellStyle name="常规 3 3 3 3 3 2 5" xfId="15184"/>
    <cellStyle name="常规 3 3 3 3 3 3" xfId="15185"/>
    <cellStyle name="常规 3 3 3 3 3 3 2" xfId="15186"/>
    <cellStyle name="常规 3 3 3 3 3 3 2 2" xfId="15187"/>
    <cellStyle name="常规 3 3 3 3 3 3 2 2 2" xfId="15188"/>
    <cellStyle name="常规 3 3 3 3 3 3 2 2 2 2" xfId="15189"/>
    <cellStyle name="常规 3 3 3 3 3 3 2 2 3" xfId="15190"/>
    <cellStyle name="常规 3 3 3 3 3 3 2 3" xfId="15191"/>
    <cellStyle name="常规 3 3 3 3 3 3 2 3 2" xfId="15192"/>
    <cellStyle name="常规 3 3 3 3 3 3 2 4" xfId="15193"/>
    <cellStyle name="常规 3 3 3 3 3 3 3" xfId="15194"/>
    <cellStyle name="常规 3 3 3 3 3 3 3 2" xfId="15195"/>
    <cellStyle name="常规 3 3 3 3 3 3 3 2 2" xfId="15196"/>
    <cellStyle name="常规 3 3 3 3 3 3 3 3" xfId="15197"/>
    <cellStyle name="常规 3 3 3 3 3 3 4" xfId="15198"/>
    <cellStyle name="常规 3 3 3 3 3 3 4 2" xfId="15199"/>
    <cellStyle name="常规 3 3 3 3 3 3 5" xfId="15200"/>
    <cellStyle name="常规 3 3 3 3 3 4" xfId="15201"/>
    <cellStyle name="常规 3 3 3 3 3 4 2" xfId="15202"/>
    <cellStyle name="常规 3 3 3 3 3 4 2 2" xfId="15203"/>
    <cellStyle name="常规 3 3 3 3 3 4 2 2 2" xfId="15204"/>
    <cellStyle name="常规 3 3 3 3 3 4 2 3" xfId="15205"/>
    <cellStyle name="常规 3 3 3 3 3 4 3" xfId="15206"/>
    <cellStyle name="常规 3 3 3 3 3 4 3 2" xfId="15207"/>
    <cellStyle name="常规 3 3 3 3 3 4 4" xfId="15208"/>
    <cellStyle name="常规 3 3 3 3 3 5" xfId="15209"/>
    <cellStyle name="常规 3 3 3 3 3 5 2" xfId="15210"/>
    <cellStyle name="常规 3 3 3 3 3 5 2 2" xfId="15211"/>
    <cellStyle name="常规 3 3 3 3 3 5 3" xfId="15212"/>
    <cellStyle name="常规 3 3 3 3 3 6" xfId="15213"/>
    <cellStyle name="常规 3 3 3 3 3 6 2" xfId="15214"/>
    <cellStyle name="常规 3 3 3 3 3 7" xfId="15215"/>
    <cellStyle name="常规 3 3 3 3 4" xfId="15216"/>
    <cellStyle name="常规 3 3 3 3 4 2" xfId="15217"/>
    <cellStyle name="常规 3 3 3 3 4 2 2" xfId="15218"/>
    <cellStyle name="常规 3 3 3 3 4 2 2 2" xfId="15219"/>
    <cellStyle name="常规 3 3 3 3 4 2 2 2 2" xfId="15220"/>
    <cellStyle name="常规 3 3 3 3 4 2 2 3" xfId="15221"/>
    <cellStyle name="常规 3 3 3 3 4 2 3" xfId="15222"/>
    <cellStyle name="常规 3 3 3 3 4 2 3 2" xfId="15223"/>
    <cellStyle name="常规 3 3 3 3 4 2 4" xfId="15224"/>
    <cellStyle name="常规 3 3 3 3 4 3" xfId="15225"/>
    <cellStyle name="常规 3 3 3 3 4 3 2" xfId="15226"/>
    <cellStyle name="常规 3 3 3 3 4 3 2 2" xfId="15227"/>
    <cellStyle name="常规 3 3 3 3 4 3 3" xfId="15228"/>
    <cellStyle name="常规 3 3 3 3 4 4" xfId="15229"/>
    <cellStyle name="常规 3 3 3 3 4 4 2" xfId="15230"/>
    <cellStyle name="常规 3 3 3 3 4 5" xfId="15231"/>
    <cellStyle name="常规 3 3 3 3 5" xfId="15232"/>
    <cellStyle name="常规 3 3 3 3 5 2" xfId="15233"/>
    <cellStyle name="常规 3 3 3 3 5 2 2" xfId="15234"/>
    <cellStyle name="常规 3 3 3 3 5 2 2 2" xfId="15235"/>
    <cellStyle name="常规 3 3 3 3 5 2 2 2 2" xfId="15236"/>
    <cellStyle name="常规 3 3 3 3 5 2 2 3" xfId="15237"/>
    <cellStyle name="常规 3 3 3 3 5 2 3" xfId="15238"/>
    <cellStyle name="常规 3 3 3 3 5 2 3 2" xfId="15239"/>
    <cellStyle name="常规 3 3 3 3 5 2 4" xfId="15240"/>
    <cellStyle name="常规 3 3 3 3 5 3" xfId="15241"/>
    <cellStyle name="常规 3 3 3 3 5 3 2" xfId="15242"/>
    <cellStyle name="常规 3 3 3 3 5 3 2 2" xfId="15243"/>
    <cellStyle name="常规 3 3 3 3 5 3 3" xfId="15244"/>
    <cellStyle name="常规 3 3 3 3 5 4" xfId="15245"/>
    <cellStyle name="常规 3 3 3 3 5 4 2" xfId="15246"/>
    <cellStyle name="常规 3 3 3 3 5 5" xfId="15247"/>
    <cellStyle name="常规 3 3 3 3 6" xfId="15248"/>
    <cellStyle name="常规 3 3 3 3 6 2" xfId="15249"/>
    <cellStyle name="常规 3 3 3 3 6 2 2" xfId="15250"/>
    <cellStyle name="常规 3 3 3 3 6 2 2 2" xfId="15251"/>
    <cellStyle name="常规 3 3 3 3 6 2 3" xfId="15252"/>
    <cellStyle name="常规 3 3 3 3 6 3" xfId="15253"/>
    <cellStyle name="常规 3 3 3 3 6 3 2" xfId="15254"/>
    <cellStyle name="常规 3 3 3 3 6 4" xfId="15255"/>
    <cellStyle name="常规 3 3 3 3 7" xfId="15256"/>
    <cellStyle name="常规 3 3 3 3 7 2" xfId="15257"/>
    <cellStyle name="常规 3 3 3 3 7 2 2" xfId="15258"/>
    <cellStyle name="常规 3 3 3 3 7 3" xfId="15259"/>
    <cellStyle name="常规 3 3 3 3 8" xfId="15260"/>
    <cellStyle name="常规 3 3 3 3 8 2" xfId="15261"/>
    <cellStyle name="常规 3 3 3 3 9" xfId="15262"/>
    <cellStyle name="常规 3 3 3 4" xfId="15263"/>
    <cellStyle name="常规 3 3 3 4 2" xfId="15264"/>
    <cellStyle name="常规 3 3 3 4 2 2" xfId="15265"/>
    <cellStyle name="常规 3 3 3 4 2 2 2" xfId="15266"/>
    <cellStyle name="常规 3 3 3 4 2 2 2 2" xfId="15267"/>
    <cellStyle name="常规 3 3 3 4 2 2 2 2 2" xfId="15268"/>
    <cellStyle name="常规 3 3 3 4 2 2 2 2 2 2" xfId="15269"/>
    <cellStyle name="常规 3 3 3 4 2 2 2 2 3" xfId="15270"/>
    <cellStyle name="常规 3 3 3 4 2 2 2 3" xfId="15271"/>
    <cellStyle name="常规 3 3 3 4 2 2 2 3 2" xfId="15272"/>
    <cellStyle name="常规 3 3 3 4 2 2 2 4" xfId="15273"/>
    <cellStyle name="常规 3 3 3 4 2 2 3" xfId="15274"/>
    <cellStyle name="常规 3 3 3 4 2 2 3 2" xfId="15275"/>
    <cellStyle name="常规 3 3 3 4 2 2 3 2 2" xfId="15276"/>
    <cellStyle name="常规 3 3 3 4 2 2 3 3" xfId="15277"/>
    <cellStyle name="常规 3 3 3 4 2 2 4" xfId="15278"/>
    <cellStyle name="常规 3 3 3 4 2 2 4 2" xfId="15279"/>
    <cellStyle name="常规 3 3 3 4 2 2 5" xfId="15280"/>
    <cellStyle name="常规 3 3 3 4 2 3" xfId="15281"/>
    <cellStyle name="常规 3 3 3 4 2 3 2" xfId="15282"/>
    <cellStyle name="常规 3 3 3 4 2 3 2 2" xfId="15283"/>
    <cellStyle name="常规 3 3 3 4 2 3 2 2 2" xfId="15284"/>
    <cellStyle name="常规 3 3 3 4 2 3 2 2 2 2" xfId="15285"/>
    <cellStyle name="常规 3 3 3 4 2 3 2 2 3" xfId="15286"/>
    <cellStyle name="常规 3 3 3 4 2 3 2 3" xfId="15287"/>
    <cellStyle name="常规 3 3 3 4 2 3 2 3 2" xfId="15288"/>
    <cellStyle name="常规 3 3 3 4 2 3 2 4" xfId="15289"/>
    <cellStyle name="常规 3 3 3 4 2 3 3" xfId="15290"/>
    <cellStyle name="常规 3 3 3 4 2 3 3 2" xfId="15291"/>
    <cellStyle name="常规 3 3 3 4 2 3 3 2 2" xfId="15292"/>
    <cellStyle name="常规 3 3 3 4 2 3 3 3" xfId="15293"/>
    <cellStyle name="常规 3 3 3 4 2 3 4" xfId="15294"/>
    <cellStyle name="常规 3 3 3 4 2 3 4 2" xfId="15295"/>
    <cellStyle name="常规 3 3 3 4 2 3 5" xfId="15296"/>
    <cellStyle name="常规 3 3 3 4 2 4" xfId="15297"/>
    <cellStyle name="常规 3 3 3 4 2 4 2" xfId="15298"/>
    <cellStyle name="常规 3 3 3 4 2 4 2 2" xfId="15299"/>
    <cellStyle name="常规 3 3 3 4 2 4 2 2 2" xfId="15300"/>
    <cellStyle name="常规 3 3 3 4 2 4 2 3" xfId="15301"/>
    <cellStyle name="常规 3 3 3 4 2 4 3" xfId="15302"/>
    <cellStyle name="常规 3 3 3 4 2 4 3 2" xfId="15303"/>
    <cellStyle name="常规 3 3 3 4 2 4 4" xfId="15304"/>
    <cellStyle name="常规 3 3 3 4 2 5" xfId="15305"/>
    <cellStyle name="常规 3 3 3 4 2 5 2" xfId="15306"/>
    <cellStyle name="常规 3 3 3 4 2 5 2 2" xfId="15307"/>
    <cellStyle name="常规 3 3 3 4 2 5 3" xfId="15308"/>
    <cellStyle name="常规 3 3 3 4 2 6" xfId="15309"/>
    <cellStyle name="常规 3 3 3 4 2 6 2" xfId="15310"/>
    <cellStyle name="常规 3 3 3 4 2 7" xfId="15311"/>
    <cellStyle name="常规 3 3 3 4 3" xfId="15312"/>
    <cellStyle name="常规 3 3 3 4 3 2" xfId="15313"/>
    <cellStyle name="常规 3 3 3 4 3 2 2" xfId="15314"/>
    <cellStyle name="常规 3 3 3 4 3 2 2 2" xfId="15315"/>
    <cellStyle name="常规 3 3 3 4 3 2 2 2 2" xfId="15316"/>
    <cellStyle name="常规 3 3 3 4 3 2 2 3" xfId="15317"/>
    <cellStyle name="常规 3 3 3 4 3 2 3" xfId="15318"/>
    <cellStyle name="常规 3 3 3 4 3 2 3 2" xfId="15319"/>
    <cellStyle name="常规 3 3 3 4 3 2 4" xfId="15320"/>
    <cellStyle name="常规 3 3 3 4 3 3" xfId="15321"/>
    <cellStyle name="常规 3 3 3 4 3 3 2" xfId="15322"/>
    <cellStyle name="常规 3 3 3 4 3 3 2 2" xfId="15323"/>
    <cellStyle name="常规 3 3 3 4 3 3 3" xfId="15324"/>
    <cellStyle name="常规 3 3 3 4 3 4" xfId="15325"/>
    <cellStyle name="常规 3 3 3 4 3 4 2" xfId="15326"/>
    <cellStyle name="常规 3 3 3 4 3 5" xfId="15327"/>
    <cellStyle name="常规 3 3 3 4 4" xfId="15328"/>
    <cellStyle name="常规 3 3 3 4 4 2" xfId="15329"/>
    <cellStyle name="常规 3 3 3 4 4 2 2" xfId="15330"/>
    <cellStyle name="常规 3 3 3 4 4 2 2 2" xfId="15331"/>
    <cellStyle name="常规 3 3 3 4 4 2 2 2 2" xfId="15332"/>
    <cellStyle name="常规 3 3 3 4 4 2 2 3" xfId="15333"/>
    <cellStyle name="常规 3 3 3 4 4 2 3" xfId="15334"/>
    <cellStyle name="常规 3 3 3 4 4 2 3 2" xfId="15335"/>
    <cellStyle name="常规 3 3 3 4 4 2 4" xfId="15336"/>
    <cellStyle name="常规 3 3 3 4 4 3" xfId="15337"/>
    <cellStyle name="常规 3 3 3 4 4 3 2" xfId="15338"/>
    <cellStyle name="常规 3 3 3 4 4 3 2 2" xfId="15339"/>
    <cellStyle name="常规 3 3 3 4 4 3 3" xfId="15340"/>
    <cellStyle name="常规 3 3 3 4 4 4" xfId="15341"/>
    <cellStyle name="常规 3 3 3 4 4 4 2" xfId="15342"/>
    <cellStyle name="常规 3 3 3 4 4 5" xfId="15343"/>
    <cellStyle name="常规 3 3 3 4 5" xfId="15344"/>
    <cellStyle name="常规 3 3 3 4 5 2" xfId="15345"/>
    <cellStyle name="常规 3 3 3 4 5 2 2" xfId="15346"/>
    <cellStyle name="常规 3 3 3 4 5 2 2 2" xfId="15347"/>
    <cellStyle name="常规 3 3 3 4 5 2 3" xfId="15348"/>
    <cellStyle name="常规 3 3 3 4 5 3" xfId="15349"/>
    <cellStyle name="常规 3 3 3 4 5 3 2" xfId="15350"/>
    <cellStyle name="常规 3 3 3 4 5 4" xfId="15351"/>
    <cellStyle name="常规 3 3 3 4 6" xfId="15352"/>
    <cellStyle name="常规 3 3 3 4 6 2" xfId="15353"/>
    <cellStyle name="常规 3 3 3 4 6 2 2" xfId="15354"/>
    <cellStyle name="常规 3 3 3 4 6 3" xfId="15355"/>
    <cellStyle name="常规 3 3 3 4 7" xfId="15356"/>
    <cellStyle name="常规 3 3 3 4 7 2" xfId="15357"/>
    <cellStyle name="常规 3 3 3 4 8" xfId="15358"/>
    <cellStyle name="常规 3 3 3 5" xfId="15359"/>
    <cellStyle name="常规 3 3 3 5 2" xfId="15360"/>
    <cellStyle name="常规 3 3 3 5 2 2" xfId="15361"/>
    <cellStyle name="常规 3 3 3 5 2 2 2" xfId="15362"/>
    <cellStyle name="常规 3 3 3 5 2 2 2 2" xfId="15363"/>
    <cellStyle name="常规 3 3 3 5 2 2 2 2 2" xfId="15364"/>
    <cellStyle name="常规 3 3 3 5 2 2 2 3" xfId="15365"/>
    <cellStyle name="常规 3 3 3 5 2 2 3" xfId="15366"/>
    <cellStyle name="常规 3 3 3 5 2 2 3 2" xfId="15367"/>
    <cellStyle name="常规 3 3 3 5 2 2 4" xfId="15368"/>
    <cellStyle name="常规 3 3 3 5 2 3" xfId="15369"/>
    <cellStyle name="常规 3 3 3 5 2 3 2" xfId="15370"/>
    <cellStyle name="常规 3 3 3 5 2 3 2 2" xfId="15371"/>
    <cellStyle name="常规 3 3 3 5 2 3 3" xfId="15372"/>
    <cellStyle name="常规 3 3 3 5 2 4" xfId="15373"/>
    <cellStyle name="常规 3 3 3 5 2 4 2" xfId="15374"/>
    <cellStyle name="常规 3 3 3 5 2 5" xfId="15375"/>
    <cellStyle name="常规 3 3 3 5 3" xfId="15376"/>
    <cellStyle name="常规 3 3 3 5 3 2" xfId="15377"/>
    <cellStyle name="常规 3 3 3 5 3 2 2" xfId="15378"/>
    <cellStyle name="常规 3 3 3 5 3 2 2 2" xfId="15379"/>
    <cellStyle name="常规 3 3 3 5 3 2 2 2 2" xfId="15380"/>
    <cellStyle name="常规 3 3 3 5 3 2 2 3" xfId="15381"/>
    <cellStyle name="常规 3 3 3 5 3 2 3" xfId="15382"/>
    <cellStyle name="常规 3 3 3 5 3 2 3 2" xfId="15383"/>
    <cellStyle name="常规 3 3 3 5 3 2 4" xfId="15384"/>
    <cellStyle name="常规 3 3 3 5 3 3" xfId="15385"/>
    <cellStyle name="常规 3 3 3 5 3 3 2" xfId="15386"/>
    <cellStyle name="常规 3 3 3 5 3 3 2 2" xfId="15387"/>
    <cellStyle name="常规 3 3 3 5 3 3 3" xfId="15388"/>
    <cellStyle name="常规 3 3 3 5 3 4" xfId="15389"/>
    <cellStyle name="常规 3 3 3 5 3 4 2" xfId="15390"/>
    <cellStyle name="常规 3 3 3 5 3 5" xfId="15391"/>
    <cellStyle name="常规 3 3 3 5 4" xfId="15392"/>
    <cellStyle name="常规 3 3 3 5 4 2" xfId="15393"/>
    <cellStyle name="常规 3 3 3 5 4 2 2" xfId="15394"/>
    <cellStyle name="常规 3 3 3 5 4 2 2 2" xfId="15395"/>
    <cellStyle name="常规 3 3 3 5 4 2 3" xfId="15396"/>
    <cellStyle name="常规 3 3 3 5 4 3" xfId="15397"/>
    <cellStyle name="常规 3 3 3 5 4 3 2" xfId="15398"/>
    <cellStyle name="常规 3 3 3 5 4 4" xfId="15399"/>
    <cellStyle name="常规 3 3 3 5 5" xfId="15400"/>
    <cellStyle name="常规 3 3 3 5 5 2" xfId="15401"/>
    <cellStyle name="常规 3 3 3 5 5 2 2" xfId="15402"/>
    <cellStyle name="常规 3 3 3 5 5 3" xfId="15403"/>
    <cellStyle name="常规 3 3 3 5 6" xfId="15404"/>
    <cellStyle name="常规 3 3 3 5 6 2" xfId="15405"/>
    <cellStyle name="常规 3 3 3 5 7" xfId="15406"/>
    <cellStyle name="常规 3 3 3 6" xfId="15407"/>
    <cellStyle name="常规 3 3 3 6 2" xfId="15408"/>
    <cellStyle name="常规 3 3 3 6 2 2" xfId="15409"/>
    <cellStyle name="常规 3 3 3 6 2 2 2" xfId="15410"/>
    <cellStyle name="常规 3 3 3 6 2 2 2 2" xfId="15411"/>
    <cellStyle name="常规 3 3 3 6 2 2 3" xfId="15412"/>
    <cellStyle name="常规 3 3 3 6 2 3" xfId="15413"/>
    <cellStyle name="常规 3 3 3 6 2 3 2" xfId="15414"/>
    <cellStyle name="常规 3 3 3 6 2 4" xfId="15415"/>
    <cellStyle name="常规 3 3 3 6 3" xfId="15416"/>
    <cellStyle name="常规 3 3 3 6 3 2" xfId="15417"/>
    <cellStyle name="常规 3 3 3 6 3 2 2" xfId="15418"/>
    <cellStyle name="常规 3 3 3 6 3 3" xfId="15419"/>
    <cellStyle name="常规 3 3 3 6 4" xfId="15420"/>
    <cellStyle name="常规 3 3 3 6 4 2" xfId="15421"/>
    <cellStyle name="常规 3 3 3 6 5" xfId="15422"/>
    <cellStyle name="常规 3 3 3 7" xfId="15423"/>
    <cellStyle name="常规 3 3 3 7 2" xfId="15424"/>
    <cellStyle name="常规 3 3 3 7 2 2" xfId="15425"/>
    <cellStyle name="常规 3 3 3 7 2 2 2" xfId="15426"/>
    <cellStyle name="常规 3 3 3 7 2 2 2 2" xfId="15427"/>
    <cellStyle name="常规 3 3 3 7 2 2 3" xfId="15428"/>
    <cellStyle name="常规 3 3 3 7 2 3" xfId="15429"/>
    <cellStyle name="常规 3 3 3 7 2 3 2" xfId="15430"/>
    <cellStyle name="常规 3 3 3 7 2 4" xfId="15431"/>
    <cellStyle name="常规 3 3 3 7 3" xfId="15432"/>
    <cellStyle name="常规 3 3 3 7 3 2" xfId="15433"/>
    <cellStyle name="常规 3 3 3 7 3 2 2" xfId="15434"/>
    <cellStyle name="常规 3 3 3 7 3 3" xfId="15435"/>
    <cellStyle name="常规 3 3 3 7 4" xfId="15436"/>
    <cellStyle name="常规 3 3 3 7 4 2" xfId="15437"/>
    <cellStyle name="常规 3 3 3 7 5" xfId="15438"/>
    <cellStyle name="常规 3 3 3 8" xfId="15439"/>
    <cellStyle name="常规 3 3 3 8 2" xfId="15440"/>
    <cellStyle name="常规 3 3 3 8 2 2" xfId="15441"/>
    <cellStyle name="常规 3 3 3 8 2 2 2" xfId="15442"/>
    <cellStyle name="常规 3 3 3 8 2 3" xfId="15443"/>
    <cellStyle name="常规 3 3 3 8 3" xfId="15444"/>
    <cellStyle name="常规 3 3 3 8 3 2" xfId="15445"/>
    <cellStyle name="常规 3 3 3 8 4" xfId="15446"/>
    <cellStyle name="常规 3 3 3 9" xfId="15447"/>
    <cellStyle name="常规 3 3 3 9 2" xfId="15448"/>
    <cellStyle name="常规 3 3 3 9 2 2" xfId="15449"/>
    <cellStyle name="常规 3 3 3 9 3" xfId="15450"/>
    <cellStyle name="常规 3 3 4" xfId="15451"/>
    <cellStyle name="常规 3 3 4 2" xfId="15452"/>
    <cellStyle name="常规 3 3 4 2 2" xfId="15453"/>
    <cellStyle name="常规 3 3 4 2 2 2" xfId="15454"/>
    <cellStyle name="常规 3 3 4 2 2 2 2" xfId="15455"/>
    <cellStyle name="常规 3 3 4 2 2 2 2 2" xfId="15456"/>
    <cellStyle name="常规 3 3 4 2 2 2 2 2 2" xfId="15457"/>
    <cellStyle name="常规 3 3 4 2 2 2 2 2 2 2" xfId="15458"/>
    <cellStyle name="常规 3 3 4 2 2 2 2 2 3" xfId="15459"/>
    <cellStyle name="常规 3 3 4 2 2 2 2 3" xfId="15460"/>
    <cellStyle name="常规 3 3 4 2 2 2 2 3 2" xfId="15461"/>
    <cellStyle name="常规 3 3 4 2 2 2 2 4" xfId="15462"/>
    <cellStyle name="常规 3 3 4 2 2 2 3" xfId="15463"/>
    <cellStyle name="常规 3 3 4 2 2 2 3 2" xfId="15464"/>
    <cellStyle name="常规 3 3 4 2 2 2 3 2 2" xfId="15465"/>
    <cellStyle name="常规 3 3 4 2 2 2 3 3" xfId="15466"/>
    <cellStyle name="常规 3 3 4 2 2 2 4" xfId="15467"/>
    <cellStyle name="常规 3 3 4 2 2 2 4 2" xfId="15468"/>
    <cellStyle name="常规 3 3 4 2 2 2 5" xfId="15469"/>
    <cellStyle name="常规 3 3 4 2 2 3" xfId="15470"/>
    <cellStyle name="常规 3 3 4 2 2 3 2" xfId="15471"/>
    <cellStyle name="常规 3 3 4 2 2 3 2 2" xfId="15472"/>
    <cellStyle name="常规 3 3 4 2 2 3 2 2 2" xfId="15473"/>
    <cellStyle name="常规 3 3 4 2 2 3 2 2 2 2" xfId="15474"/>
    <cellStyle name="常规 3 3 4 2 2 3 2 2 3" xfId="15475"/>
    <cellStyle name="常规 3 3 4 2 2 3 2 3" xfId="15476"/>
    <cellStyle name="常规 3 3 4 2 2 3 2 3 2" xfId="15477"/>
    <cellStyle name="常规 3 3 4 2 2 3 2 4" xfId="15478"/>
    <cellStyle name="常规 3 3 4 2 2 3 3" xfId="15479"/>
    <cellStyle name="常规 3 3 4 2 2 3 3 2" xfId="15480"/>
    <cellStyle name="常规 3 3 4 2 2 3 3 2 2" xfId="15481"/>
    <cellStyle name="常规 3 3 4 2 2 3 3 3" xfId="15482"/>
    <cellStyle name="常规 3 3 4 2 2 3 4" xfId="15483"/>
    <cellStyle name="常规 3 3 4 2 2 3 4 2" xfId="15484"/>
    <cellStyle name="常规 3 3 4 2 2 3 5" xfId="15485"/>
    <cellStyle name="常规 3 3 4 2 2 4" xfId="15486"/>
    <cellStyle name="常规 3 3 4 2 2 4 2" xfId="15487"/>
    <cellStyle name="常规 3 3 4 2 2 4 2 2" xfId="15488"/>
    <cellStyle name="常规 3 3 4 2 2 4 2 2 2" xfId="15489"/>
    <cellStyle name="常规 3 3 4 2 2 4 2 3" xfId="15490"/>
    <cellStyle name="常规 3 3 4 2 2 4 3" xfId="15491"/>
    <cellStyle name="常规 3 3 4 2 2 4 3 2" xfId="15492"/>
    <cellStyle name="常规 3 3 4 2 2 4 4" xfId="15493"/>
    <cellStyle name="常规 3 3 4 2 2 5" xfId="15494"/>
    <cellStyle name="常规 3 3 4 2 2 5 2" xfId="15495"/>
    <cellStyle name="常规 3 3 4 2 2 5 2 2" xfId="15496"/>
    <cellStyle name="常规 3 3 4 2 2 5 3" xfId="15497"/>
    <cellStyle name="常规 3 3 4 2 2 6" xfId="15498"/>
    <cellStyle name="常规 3 3 4 2 2 6 2" xfId="15499"/>
    <cellStyle name="常规 3 3 4 2 2 7" xfId="15500"/>
    <cellStyle name="常规 3 3 4 2 3" xfId="15501"/>
    <cellStyle name="常规 3 3 4 2 3 2" xfId="15502"/>
    <cellStyle name="常规 3 3 4 2 3 2 2" xfId="15503"/>
    <cellStyle name="常规 3 3 4 2 3 2 2 2" xfId="15504"/>
    <cellStyle name="常规 3 3 4 2 3 2 2 2 2" xfId="15505"/>
    <cellStyle name="常规 3 3 4 2 3 2 2 3" xfId="15506"/>
    <cellStyle name="常规 3 3 4 2 3 2 3" xfId="15507"/>
    <cellStyle name="常规 3 3 4 2 3 2 3 2" xfId="15508"/>
    <cellStyle name="常规 3 3 4 2 3 2 4" xfId="15509"/>
    <cellStyle name="常规 3 3 4 2 3 3" xfId="15510"/>
    <cellStyle name="常规 3 3 4 2 3 3 2" xfId="15511"/>
    <cellStyle name="常规 3 3 4 2 3 3 2 2" xfId="15512"/>
    <cellStyle name="常规 3 3 4 2 3 3 3" xfId="15513"/>
    <cellStyle name="常规 3 3 4 2 3 4" xfId="15514"/>
    <cellStyle name="常规 3 3 4 2 3 4 2" xfId="15515"/>
    <cellStyle name="常规 3 3 4 2 3 5" xfId="15516"/>
    <cellStyle name="常规 3 3 4 2 4" xfId="15517"/>
    <cellStyle name="常规 3 3 4 2 4 2" xfId="15518"/>
    <cellStyle name="常规 3 3 4 2 4 2 2" xfId="15519"/>
    <cellStyle name="常规 3 3 4 2 4 2 2 2" xfId="15520"/>
    <cellStyle name="常规 3 3 4 2 4 2 2 2 2" xfId="15521"/>
    <cellStyle name="常规 3 3 4 2 4 2 2 3" xfId="15522"/>
    <cellStyle name="常规 3 3 4 2 4 2 3" xfId="15523"/>
    <cellStyle name="常规 3 3 4 2 4 2 3 2" xfId="15524"/>
    <cellStyle name="常规 3 3 4 2 4 2 4" xfId="15525"/>
    <cellStyle name="常规 3 3 4 2 4 3" xfId="15526"/>
    <cellStyle name="常规 3 3 4 2 4 3 2" xfId="15527"/>
    <cellStyle name="常规 3 3 4 2 4 3 2 2" xfId="15528"/>
    <cellStyle name="常规 3 3 4 2 4 3 3" xfId="15529"/>
    <cellStyle name="常规 3 3 4 2 4 4" xfId="15530"/>
    <cellStyle name="常规 3 3 4 2 4 4 2" xfId="15531"/>
    <cellStyle name="常规 3 3 4 2 4 5" xfId="15532"/>
    <cellStyle name="常规 3 3 4 2 5" xfId="15533"/>
    <cellStyle name="常规 3 3 4 2 5 2" xfId="15534"/>
    <cellStyle name="常规 3 3 4 2 5 2 2" xfId="15535"/>
    <cellStyle name="常规 3 3 4 2 5 2 2 2" xfId="15536"/>
    <cellStyle name="常规 3 3 4 2 5 2 3" xfId="15537"/>
    <cellStyle name="常规 3 3 4 2 5 3" xfId="15538"/>
    <cellStyle name="常规 3 3 4 2 5 3 2" xfId="15539"/>
    <cellStyle name="常规 3 3 4 2 5 4" xfId="15540"/>
    <cellStyle name="常规 3 3 4 2 6" xfId="15541"/>
    <cellStyle name="常规 3 3 4 2 6 2" xfId="15542"/>
    <cellStyle name="常规 3 3 4 2 6 2 2" xfId="15543"/>
    <cellStyle name="常规 3 3 4 2 6 3" xfId="15544"/>
    <cellStyle name="常规 3 3 4 2 7" xfId="15545"/>
    <cellStyle name="常规 3 3 4 2 7 2" xfId="15546"/>
    <cellStyle name="常规 3 3 4 2 8" xfId="15547"/>
    <cellStyle name="常规 3 3 4 3" xfId="15548"/>
    <cellStyle name="常规 3 3 4 3 2" xfId="15549"/>
    <cellStyle name="常规 3 3 4 3 2 2" xfId="15550"/>
    <cellStyle name="常规 3 3 4 3 2 2 2" xfId="15551"/>
    <cellStyle name="常规 3 3 4 3 2 2 2 2" xfId="15552"/>
    <cellStyle name="常规 3 3 4 3 2 2 2 2 2" xfId="15553"/>
    <cellStyle name="常规 3 3 4 3 2 2 2 3" xfId="15554"/>
    <cellStyle name="常规 3 3 4 3 2 2 3" xfId="15555"/>
    <cellStyle name="常规 3 3 4 3 2 2 3 2" xfId="15556"/>
    <cellStyle name="常规 3 3 4 3 2 2 4" xfId="15557"/>
    <cellStyle name="常规 3 3 4 3 2 3" xfId="15558"/>
    <cellStyle name="常规 3 3 4 3 2 3 2" xfId="15559"/>
    <cellStyle name="常规 3 3 4 3 2 3 2 2" xfId="15560"/>
    <cellStyle name="常规 3 3 4 3 2 3 3" xfId="15561"/>
    <cellStyle name="常规 3 3 4 3 2 4" xfId="15562"/>
    <cellStyle name="常规 3 3 4 3 2 4 2" xfId="15563"/>
    <cellStyle name="常规 3 3 4 3 2 5" xfId="15564"/>
    <cellStyle name="常规 3 3 4 3 3" xfId="15565"/>
    <cellStyle name="常规 3 3 4 3 3 2" xfId="15566"/>
    <cellStyle name="常规 3 3 4 3 3 2 2" xfId="15567"/>
    <cellStyle name="常规 3 3 4 3 3 2 2 2" xfId="15568"/>
    <cellStyle name="常规 3 3 4 3 3 2 2 2 2" xfId="15569"/>
    <cellStyle name="常规 3 3 4 3 3 2 2 3" xfId="15570"/>
    <cellStyle name="常规 3 3 4 3 3 2 3" xfId="15571"/>
    <cellStyle name="常规 3 3 4 3 3 2 3 2" xfId="15572"/>
    <cellStyle name="常规 3 3 4 3 3 2 4" xfId="15573"/>
    <cellStyle name="常规 3 3 4 3 3 3" xfId="15574"/>
    <cellStyle name="常规 3 3 4 3 3 3 2" xfId="15575"/>
    <cellStyle name="常规 3 3 4 3 3 3 2 2" xfId="15576"/>
    <cellStyle name="常规 3 3 4 3 3 3 3" xfId="15577"/>
    <cellStyle name="常规 3 3 4 3 3 4" xfId="15578"/>
    <cellStyle name="常规 3 3 4 3 3 4 2" xfId="15579"/>
    <cellStyle name="常规 3 3 4 3 3 5" xfId="15580"/>
    <cellStyle name="常规 3 3 4 3 4" xfId="15581"/>
    <cellStyle name="常规 3 3 4 3 4 2" xfId="15582"/>
    <cellStyle name="常规 3 3 4 3 4 2 2" xfId="15583"/>
    <cellStyle name="常规 3 3 4 3 4 2 2 2" xfId="15584"/>
    <cellStyle name="常规 3 3 4 3 4 2 3" xfId="15585"/>
    <cellStyle name="常规 3 3 4 3 4 3" xfId="15586"/>
    <cellStyle name="常规 3 3 4 3 4 3 2" xfId="15587"/>
    <cellStyle name="常规 3 3 4 3 4 4" xfId="15588"/>
    <cellStyle name="常规 3 3 4 3 5" xfId="15589"/>
    <cellStyle name="常规 3 3 4 3 5 2" xfId="15590"/>
    <cellStyle name="常规 3 3 4 3 5 2 2" xfId="15591"/>
    <cellStyle name="常规 3 3 4 3 5 3" xfId="15592"/>
    <cellStyle name="常规 3 3 4 3 6" xfId="15593"/>
    <cellStyle name="常规 3 3 4 3 6 2" xfId="15594"/>
    <cellStyle name="常规 3 3 4 3 7" xfId="15595"/>
    <cellStyle name="常规 3 3 4 4" xfId="15596"/>
    <cellStyle name="常规 3 3 4 4 2" xfId="15597"/>
    <cellStyle name="常规 3 3 4 4 2 2" xfId="15598"/>
    <cellStyle name="常规 3 3 4 4 2 2 2" xfId="15599"/>
    <cellStyle name="常规 3 3 4 4 2 2 2 2" xfId="15600"/>
    <cellStyle name="常规 3 3 4 4 2 2 3" xfId="15601"/>
    <cellStyle name="常规 3 3 4 4 2 3" xfId="15602"/>
    <cellStyle name="常规 3 3 4 4 2 3 2" xfId="15603"/>
    <cellStyle name="常规 3 3 4 4 2 4" xfId="15604"/>
    <cellStyle name="常规 3 3 4 4 3" xfId="15605"/>
    <cellStyle name="常规 3 3 4 4 3 2" xfId="15606"/>
    <cellStyle name="常规 3 3 4 4 3 2 2" xfId="15607"/>
    <cellStyle name="常规 3 3 4 4 3 3" xfId="15608"/>
    <cellStyle name="常规 3 3 4 4 4" xfId="15609"/>
    <cellStyle name="常规 3 3 4 4 4 2" xfId="15610"/>
    <cellStyle name="常规 3 3 4 4 5" xfId="15611"/>
    <cellStyle name="常规 3 3 4 5" xfId="15612"/>
    <cellStyle name="常规 3 3 4 5 2" xfId="15613"/>
    <cellStyle name="常规 3 3 4 5 2 2" xfId="15614"/>
    <cellStyle name="常规 3 3 4 5 2 2 2" xfId="15615"/>
    <cellStyle name="常规 3 3 4 5 2 2 2 2" xfId="15616"/>
    <cellStyle name="常规 3 3 4 5 2 2 3" xfId="15617"/>
    <cellStyle name="常规 3 3 4 5 2 3" xfId="15618"/>
    <cellStyle name="常规 3 3 4 5 2 3 2" xfId="15619"/>
    <cellStyle name="常规 3 3 4 5 2 4" xfId="15620"/>
    <cellStyle name="常规 3 3 4 5 3" xfId="15621"/>
    <cellStyle name="常规 3 3 4 5 3 2" xfId="15622"/>
    <cellStyle name="常规 3 3 4 5 3 2 2" xfId="15623"/>
    <cellStyle name="常规 3 3 4 5 3 3" xfId="15624"/>
    <cellStyle name="常规 3 3 4 5 4" xfId="15625"/>
    <cellStyle name="常规 3 3 4 5 4 2" xfId="15626"/>
    <cellStyle name="常规 3 3 4 5 5" xfId="15627"/>
    <cellStyle name="常规 3 3 4 6" xfId="15628"/>
    <cellStyle name="常规 3 3 4 6 2" xfId="15629"/>
    <cellStyle name="常规 3 3 4 6 2 2" xfId="15630"/>
    <cellStyle name="常规 3 3 4 6 2 2 2" xfId="15631"/>
    <cellStyle name="常规 3 3 4 6 2 3" xfId="15632"/>
    <cellStyle name="常规 3 3 4 6 3" xfId="15633"/>
    <cellStyle name="常规 3 3 4 6 3 2" xfId="15634"/>
    <cellStyle name="常规 3 3 4 6 4" xfId="15635"/>
    <cellStyle name="常规 3 3 4 7" xfId="15636"/>
    <cellStyle name="常规 3 3 4 7 2" xfId="15637"/>
    <cellStyle name="常规 3 3 4 7 2 2" xfId="15638"/>
    <cellStyle name="常规 3 3 4 7 3" xfId="15639"/>
    <cellStyle name="常规 3 3 4 8" xfId="15640"/>
    <cellStyle name="常规 3 3 4 8 2" xfId="15641"/>
    <cellStyle name="常规 3 3 4 9" xfId="15642"/>
    <cellStyle name="常规 3 3 5" xfId="15643"/>
    <cellStyle name="常规 3 3 5 2" xfId="15644"/>
    <cellStyle name="常规 3 3 5 2 2" xfId="15645"/>
    <cellStyle name="常规 3 3 5 2 2 2" xfId="15646"/>
    <cellStyle name="常规 3 3 5 2 2 2 2" xfId="15647"/>
    <cellStyle name="常规 3 3 5 2 2 2 2 2" xfId="15648"/>
    <cellStyle name="常规 3 3 5 2 2 2 2 2 2" xfId="15649"/>
    <cellStyle name="常规 3 3 5 2 2 2 2 2 2 2" xfId="15650"/>
    <cellStyle name="常规 3 3 5 2 2 2 2 2 3" xfId="15651"/>
    <cellStyle name="常规 3 3 5 2 2 2 2 3" xfId="15652"/>
    <cellStyle name="常规 3 3 5 2 2 2 2 3 2" xfId="15653"/>
    <cellStyle name="常规 3 3 5 2 2 2 2 4" xfId="15654"/>
    <cellStyle name="常规 3 3 5 2 2 2 3" xfId="15655"/>
    <cellStyle name="常规 3 3 5 2 2 2 3 2" xfId="15656"/>
    <cellStyle name="常规 3 3 5 2 2 2 3 2 2" xfId="15657"/>
    <cellStyle name="常规 3 3 5 2 2 2 3 3" xfId="15658"/>
    <cellStyle name="常规 3 3 5 2 2 2 4" xfId="15659"/>
    <cellStyle name="常规 3 3 5 2 2 2 4 2" xfId="15660"/>
    <cellStyle name="常规 3 3 5 2 2 2 5" xfId="15661"/>
    <cellStyle name="常规 3 3 5 2 2 3" xfId="15662"/>
    <cellStyle name="常规 3 3 5 2 2 3 2" xfId="15663"/>
    <cellStyle name="常规 3 3 5 2 2 3 2 2" xfId="15664"/>
    <cellStyle name="常规 3 3 5 2 2 3 2 2 2" xfId="15665"/>
    <cellStyle name="常规 3 3 5 2 2 3 2 2 2 2" xfId="15666"/>
    <cellStyle name="常规 3 3 5 2 2 3 2 2 3" xfId="15667"/>
    <cellStyle name="常规 3 3 5 2 2 3 2 3" xfId="15668"/>
    <cellStyle name="常规 3 3 5 2 2 3 2 3 2" xfId="15669"/>
    <cellStyle name="常规 3 3 5 2 2 3 2 4" xfId="15670"/>
    <cellStyle name="常规 3 3 5 2 2 3 3" xfId="15671"/>
    <cellStyle name="常规 3 3 5 2 2 3 3 2" xfId="15672"/>
    <cellStyle name="常规 3 3 5 2 2 3 3 2 2" xfId="15673"/>
    <cellStyle name="常规 3 3 5 2 2 3 3 3" xfId="15674"/>
    <cellStyle name="常规 3 3 5 2 2 3 4" xfId="15675"/>
    <cellStyle name="常规 3 3 5 2 2 3 4 2" xfId="15676"/>
    <cellStyle name="常规 3 3 5 2 2 3 5" xfId="15677"/>
    <cellStyle name="常规 3 3 5 2 2 4" xfId="15678"/>
    <cellStyle name="常规 3 3 5 2 2 4 2" xfId="15679"/>
    <cellStyle name="常规 3 3 5 2 2 4 2 2" xfId="15680"/>
    <cellStyle name="常规 3 3 5 2 2 4 2 2 2" xfId="15681"/>
    <cellStyle name="常规 3 3 5 2 2 4 2 3" xfId="15682"/>
    <cellStyle name="常规 3 3 5 2 2 4 3" xfId="15683"/>
    <cellStyle name="常规 3 3 5 2 2 4 3 2" xfId="15684"/>
    <cellStyle name="常规 3 3 5 2 2 4 4" xfId="15685"/>
    <cellStyle name="常规 3 3 5 2 2 5" xfId="15686"/>
    <cellStyle name="常规 3 3 5 2 2 5 2" xfId="15687"/>
    <cellStyle name="常规 3 3 5 2 2 5 2 2" xfId="15688"/>
    <cellStyle name="常规 3 3 5 2 2 5 3" xfId="15689"/>
    <cellStyle name="常规 3 3 5 2 2 6" xfId="15690"/>
    <cellStyle name="常规 3 3 5 2 2 6 2" xfId="15691"/>
    <cellStyle name="常规 3 3 5 2 2 7" xfId="15692"/>
    <cellStyle name="常规 3 3 5 2 3" xfId="15693"/>
    <cellStyle name="常规 3 3 5 2 3 2" xfId="15694"/>
    <cellStyle name="常规 3 3 5 2 3 2 2" xfId="15695"/>
    <cellStyle name="常规 3 3 5 2 3 2 2 2" xfId="15696"/>
    <cellStyle name="常规 3 3 5 2 3 2 2 2 2" xfId="15697"/>
    <cellStyle name="常规 3 3 5 2 3 2 2 3" xfId="15698"/>
    <cellStyle name="常规 3 3 5 2 3 2 3" xfId="15699"/>
    <cellStyle name="常规 3 3 5 2 3 2 3 2" xfId="15700"/>
    <cellStyle name="常规 3 3 5 2 3 2 4" xfId="15701"/>
    <cellStyle name="常规 3 3 5 2 3 3" xfId="15702"/>
    <cellStyle name="常规 3 3 5 2 3 3 2" xfId="15703"/>
    <cellStyle name="常规 3 3 5 2 3 3 2 2" xfId="15704"/>
    <cellStyle name="常规 3 3 5 2 3 3 3" xfId="15705"/>
    <cellStyle name="常规 3 3 5 2 3 4" xfId="15706"/>
    <cellStyle name="常规 3 3 5 2 3 4 2" xfId="15707"/>
    <cellStyle name="常规 3 3 5 2 3 5" xfId="15708"/>
    <cellStyle name="常规 3 3 5 2 4" xfId="15709"/>
    <cellStyle name="常规 3 3 5 2 4 2" xfId="15710"/>
    <cellStyle name="常规 3 3 5 2 4 2 2" xfId="15711"/>
    <cellStyle name="常规 3 3 5 2 4 2 2 2" xfId="15712"/>
    <cellStyle name="常规 3 3 5 2 4 2 2 2 2" xfId="15713"/>
    <cellStyle name="常规 3 3 5 2 4 2 2 3" xfId="15714"/>
    <cellStyle name="常规 3 3 5 2 4 2 3" xfId="15715"/>
    <cellStyle name="常规 3 3 5 2 4 2 3 2" xfId="15716"/>
    <cellStyle name="常规 3 3 5 2 4 2 4" xfId="15717"/>
    <cellStyle name="常规 3 3 5 2 4 3" xfId="15718"/>
    <cellStyle name="常规 3 3 5 2 4 3 2" xfId="15719"/>
    <cellStyle name="常规 3 3 5 2 4 3 2 2" xfId="15720"/>
    <cellStyle name="常规 3 3 5 2 4 3 3" xfId="15721"/>
    <cellStyle name="常规 3 3 5 2 4 4" xfId="15722"/>
    <cellStyle name="常规 3 3 5 2 4 4 2" xfId="15723"/>
    <cellStyle name="常规 3 3 5 2 4 5" xfId="15724"/>
    <cellStyle name="常规 3 3 5 2 5" xfId="15725"/>
    <cellStyle name="常规 3 3 5 2 5 2" xfId="15726"/>
    <cellStyle name="常规 3 3 5 2 5 2 2" xfId="15727"/>
    <cellStyle name="常规 3 3 5 2 5 2 2 2" xfId="15728"/>
    <cellStyle name="常规 3 3 5 2 5 2 3" xfId="15729"/>
    <cellStyle name="常规 3 3 5 2 5 3" xfId="15730"/>
    <cellStyle name="常规 3 3 5 2 5 3 2" xfId="15731"/>
    <cellStyle name="常规 3 3 5 2 5 4" xfId="15732"/>
    <cellStyle name="常规 3 3 5 2 6" xfId="15733"/>
    <cellStyle name="常规 3 3 5 2 6 2" xfId="15734"/>
    <cellStyle name="常规 3 3 5 2 6 2 2" xfId="15735"/>
    <cellStyle name="常规 3 3 5 2 6 3" xfId="15736"/>
    <cellStyle name="常规 3 3 5 2 7" xfId="15737"/>
    <cellStyle name="常规 3 3 5 2 7 2" xfId="15738"/>
    <cellStyle name="常规 3 3 5 2 8" xfId="15739"/>
    <cellStyle name="常规 3 3 5 3" xfId="15740"/>
    <cellStyle name="常规 3 3 5 3 2" xfId="15741"/>
    <cellStyle name="常规 3 3 5 3 2 2" xfId="15742"/>
    <cellStyle name="常规 3 3 5 3 2 2 2" xfId="15743"/>
    <cellStyle name="常规 3 3 5 3 2 2 2 2" xfId="15744"/>
    <cellStyle name="常规 3 3 5 3 2 2 2 2 2" xfId="15745"/>
    <cellStyle name="常规 3 3 5 3 2 2 2 3" xfId="15746"/>
    <cellStyle name="常规 3 3 5 3 2 2 3" xfId="15747"/>
    <cellStyle name="常规 3 3 5 3 2 2 3 2" xfId="15748"/>
    <cellStyle name="常规 3 3 5 3 2 2 4" xfId="15749"/>
    <cellStyle name="常规 3 3 5 3 2 3" xfId="15750"/>
    <cellStyle name="常规 3 3 5 3 2 3 2" xfId="15751"/>
    <cellStyle name="常规 3 3 5 3 2 3 2 2" xfId="15752"/>
    <cellStyle name="常规 3 3 5 3 2 3 3" xfId="15753"/>
    <cellStyle name="常规 3 3 5 3 2 4" xfId="15754"/>
    <cellStyle name="常规 3 3 5 3 2 4 2" xfId="15755"/>
    <cellStyle name="常规 3 3 5 3 2 5" xfId="15756"/>
    <cellStyle name="常规 3 3 5 3 3" xfId="15757"/>
    <cellStyle name="常规 3 3 5 3 3 2" xfId="15758"/>
    <cellStyle name="常规 3 3 5 3 3 2 2" xfId="15759"/>
    <cellStyle name="常规 3 3 5 3 3 2 2 2" xfId="15760"/>
    <cellStyle name="常规 3 3 5 3 3 2 2 2 2" xfId="15761"/>
    <cellStyle name="常规 3 3 5 3 3 2 2 3" xfId="15762"/>
    <cellStyle name="常规 3 3 5 3 3 2 3" xfId="15763"/>
    <cellStyle name="常规 3 3 5 3 3 2 3 2" xfId="15764"/>
    <cellStyle name="常规 3 3 5 3 3 2 4" xfId="15765"/>
    <cellStyle name="常规 3 3 5 3 3 3" xfId="15766"/>
    <cellStyle name="常规 3 3 5 3 3 3 2" xfId="15767"/>
    <cellStyle name="常规 3 3 5 3 3 3 2 2" xfId="15768"/>
    <cellStyle name="常规 3 3 5 3 3 3 3" xfId="15769"/>
    <cellStyle name="常规 3 3 5 3 3 4" xfId="15770"/>
    <cellStyle name="常规 3 3 5 3 3 4 2" xfId="15771"/>
    <cellStyle name="常规 3 3 5 3 3 5" xfId="15772"/>
    <cellStyle name="常规 3 3 5 3 4" xfId="15773"/>
    <cellStyle name="常规 3 3 5 3 4 2" xfId="15774"/>
    <cellStyle name="常规 3 3 5 3 4 2 2" xfId="15775"/>
    <cellStyle name="常规 3 3 5 3 4 2 2 2" xfId="15776"/>
    <cellStyle name="常规 3 3 5 3 4 2 3" xfId="15777"/>
    <cellStyle name="常规 3 3 5 3 4 3" xfId="15778"/>
    <cellStyle name="常规 3 3 5 3 4 3 2" xfId="15779"/>
    <cellStyle name="常规 3 3 5 3 4 4" xfId="15780"/>
    <cellStyle name="常规 3 3 5 3 5" xfId="15781"/>
    <cellStyle name="常规 3 3 5 3 5 2" xfId="15782"/>
    <cellStyle name="常规 3 3 5 3 5 2 2" xfId="15783"/>
    <cellStyle name="常规 3 3 5 3 5 3" xfId="15784"/>
    <cellStyle name="常规 3 3 5 3 6" xfId="15785"/>
    <cellStyle name="常规 3 3 5 3 6 2" xfId="15786"/>
    <cellStyle name="常规 3 3 5 3 7" xfId="15787"/>
    <cellStyle name="常规 3 3 5 4" xfId="15788"/>
    <cellStyle name="常规 3 3 5 4 2" xfId="15789"/>
    <cellStyle name="常规 3 3 5 4 2 2" xfId="15790"/>
    <cellStyle name="常规 3 3 5 4 2 2 2" xfId="15791"/>
    <cellStyle name="常规 3 3 5 4 2 2 2 2" xfId="15792"/>
    <cellStyle name="常规 3 3 5 4 2 2 3" xfId="15793"/>
    <cellStyle name="常规 3 3 5 4 2 3" xfId="15794"/>
    <cellStyle name="常规 3 3 5 4 2 3 2" xfId="15795"/>
    <cellStyle name="常规 3 3 5 4 2 4" xfId="15796"/>
    <cellStyle name="常规 3 3 5 4 3" xfId="15797"/>
    <cellStyle name="常规 3 3 5 4 3 2" xfId="15798"/>
    <cellStyle name="常规 3 3 5 4 3 2 2" xfId="15799"/>
    <cellStyle name="常规 3 3 5 4 3 3" xfId="15800"/>
    <cellStyle name="常规 3 3 5 4 4" xfId="15801"/>
    <cellStyle name="常规 3 3 5 4 4 2" xfId="15802"/>
    <cellStyle name="常规 3 3 5 4 5" xfId="15803"/>
    <cellStyle name="常规 3 3 5 5" xfId="15804"/>
    <cellStyle name="常规 3 3 5 5 2" xfId="15805"/>
    <cellStyle name="常规 3 3 5 5 2 2" xfId="15806"/>
    <cellStyle name="常规 3 3 5 5 2 2 2" xfId="15807"/>
    <cellStyle name="常规 3 3 5 5 2 2 2 2" xfId="15808"/>
    <cellStyle name="常规 3 3 5 5 2 2 3" xfId="15809"/>
    <cellStyle name="常规 3 3 5 5 2 3" xfId="15810"/>
    <cellStyle name="常规 3 3 5 5 2 3 2" xfId="15811"/>
    <cellStyle name="常规 3 3 5 5 2 4" xfId="15812"/>
    <cellStyle name="常规 3 3 5 5 3" xfId="15813"/>
    <cellStyle name="常规 3 3 5 5 3 2" xfId="15814"/>
    <cellStyle name="常规 3 3 5 5 3 2 2" xfId="15815"/>
    <cellStyle name="常规 3 3 5 5 3 3" xfId="15816"/>
    <cellStyle name="常规 3 3 5 5 4" xfId="15817"/>
    <cellStyle name="常规 3 3 5 5 4 2" xfId="15818"/>
    <cellStyle name="常规 3 3 5 5 5" xfId="15819"/>
    <cellStyle name="常规 3 3 5 6" xfId="15820"/>
    <cellStyle name="常规 3 3 5 6 2" xfId="15821"/>
    <cellStyle name="常规 3 3 5 6 2 2" xfId="15822"/>
    <cellStyle name="常规 3 3 5 6 2 2 2" xfId="15823"/>
    <cellStyle name="常规 3 3 5 6 2 3" xfId="15824"/>
    <cellStyle name="常规 3 3 5 6 3" xfId="15825"/>
    <cellStyle name="常规 3 3 5 6 3 2" xfId="15826"/>
    <cellStyle name="常规 3 3 5 6 4" xfId="15827"/>
    <cellStyle name="常规 3 3 5 7" xfId="15828"/>
    <cellStyle name="常规 3 3 5 7 2" xfId="15829"/>
    <cellStyle name="常规 3 3 5 7 2 2" xfId="15830"/>
    <cellStyle name="常规 3 3 5 7 3" xfId="15831"/>
    <cellStyle name="常规 3 3 5 8" xfId="15832"/>
    <cellStyle name="常规 3 3 5 8 2" xfId="15833"/>
    <cellStyle name="常规 3 3 5 9" xfId="15834"/>
    <cellStyle name="常规 3 3 6" xfId="15835"/>
    <cellStyle name="常规 3 3 6 2" xfId="15836"/>
    <cellStyle name="常规 3 3 6 2 2" xfId="15837"/>
    <cellStyle name="常规 3 3 6 2 2 2" xfId="15838"/>
    <cellStyle name="常规 3 3 6 2 2 2 2" xfId="15839"/>
    <cellStyle name="常规 3 3 6 2 2 2 2 2" xfId="15840"/>
    <cellStyle name="常规 3 3 6 2 2 2 2 2 2" xfId="15841"/>
    <cellStyle name="常规 3 3 6 2 2 2 2 3" xfId="15842"/>
    <cellStyle name="常规 3 3 6 2 2 2 3" xfId="15843"/>
    <cellStyle name="常规 3 3 6 2 2 2 3 2" xfId="15844"/>
    <cellStyle name="常规 3 3 6 2 2 2 4" xfId="15845"/>
    <cellStyle name="常规 3 3 6 2 2 3" xfId="15846"/>
    <cellStyle name="常规 3 3 6 2 2 3 2" xfId="15847"/>
    <cellStyle name="常规 3 3 6 2 2 3 2 2" xfId="15848"/>
    <cellStyle name="常规 3 3 6 2 2 3 3" xfId="15849"/>
    <cellStyle name="常规 3 3 6 2 2 4" xfId="15850"/>
    <cellStyle name="常规 3 3 6 2 2 4 2" xfId="15851"/>
    <cellStyle name="常规 3 3 6 2 2 5" xfId="15852"/>
    <cellStyle name="常规 3 3 6 2 3" xfId="15853"/>
    <cellStyle name="常规 3 3 6 2 3 2" xfId="15854"/>
    <cellStyle name="常规 3 3 6 2 3 2 2" xfId="15855"/>
    <cellStyle name="常规 3 3 6 2 3 2 2 2" xfId="15856"/>
    <cellStyle name="常规 3 3 6 2 3 2 2 2 2" xfId="15857"/>
    <cellStyle name="常规 3 3 6 2 3 2 2 3" xfId="15858"/>
    <cellStyle name="常规 3 3 6 2 3 2 3" xfId="15859"/>
    <cellStyle name="常规 3 3 6 2 3 2 3 2" xfId="15860"/>
    <cellStyle name="常规 3 3 6 2 3 2 4" xfId="15861"/>
    <cellStyle name="常规 3 3 6 2 3 3" xfId="15862"/>
    <cellStyle name="常规 3 3 6 2 3 3 2" xfId="15863"/>
    <cellStyle name="常规 3 3 6 2 3 3 2 2" xfId="15864"/>
    <cellStyle name="常规 3 3 6 2 3 3 3" xfId="15865"/>
    <cellStyle name="常规 3 3 6 2 3 4" xfId="15866"/>
    <cellStyle name="常规 3 3 6 2 3 4 2" xfId="15867"/>
    <cellStyle name="常规 3 3 6 2 3 5" xfId="15868"/>
    <cellStyle name="常规 3 3 6 2 4" xfId="15869"/>
    <cellStyle name="常规 3 3 6 2 4 2" xfId="15870"/>
    <cellStyle name="常规 3 3 6 2 4 2 2" xfId="15871"/>
    <cellStyle name="常规 3 3 6 2 4 2 2 2" xfId="15872"/>
    <cellStyle name="常规 3 3 6 2 4 2 3" xfId="15873"/>
    <cellStyle name="常规 3 3 6 2 4 3" xfId="15874"/>
    <cellStyle name="常规 3 3 6 2 4 3 2" xfId="15875"/>
    <cellStyle name="常规 3 3 6 2 4 4" xfId="15876"/>
    <cellStyle name="常规 3 3 6 2 5" xfId="15877"/>
    <cellStyle name="常规 3 3 6 2 5 2" xfId="15878"/>
    <cellStyle name="常规 3 3 6 2 5 2 2" xfId="15879"/>
    <cellStyle name="常规 3 3 6 2 5 3" xfId="15880"/>
    <cellStyle name="常规 3 3 6 2 6" xfId="15881"/>
    <cellStyle name="常规 3 3 6 2 6 2" xfId="15882"/>
    <cellStyle name="常规 3 3 6 2 7" xfId="15883"/>
    <cellStyle name="常规 3 3 6 3" xfId="15884"/>
    <cellStyle name="常规 3 3 6 3 2" xfId="15885"/>
    <cellStyle name="常规 3 3 6 3 2 2" xfId="15886"/>
    <cellStyle name="常规 3 3 6 3 2 2 2" xfId="15887"/>
    <cellStyle name="常规 3 3 6 3 2 2 2 2" xfId="15888"/>
    <cellStyle name="常规 3 3 6 3 2 2 3" xfId="15889"/>
    <cellStyle name="常规 3 3 6 3 2 3" xfId="15890"/>
    <cellStyle name="常规 3 3 6 3 2 3 2" xfId="15891"/>
    <cellStyle name="常规 3 3 6 3 2 4" xfId="15892"/>
    <cellStyle name="常规 3 3 6 3 3" xfId="15893"/>
    <cellStyle name="常规 3 3 6 3 3 2" xfId="15894"/>
    <cellStyle name="常规 3 3 6 3 3 2 2" xfId="15895"/>
    <cellStyle name="常规 3 3 6 3 3 3" xfId="15896"/>
    <cellStyle name="常规 3 3 6 3 4" xfId="15897"/>
    <cellStyle name="常规 3 3 6 3 4 2" xfId="15898"/>
    <cellStyle name="常规 3 3 6 3 5" xfId="15899"/>
    <cellStyle name="常规 3 3 6 4" xfId="15900"/>
    <cellStyle name="常规 3 3 6 4 2" xfId="15901"/>
    <cellStyle name="常规 3 3 6 4 2 2" xfId="15902"/>
    <cellStyle name="常规 3 3 6 4 2 2 2" xfId="15903"/>
    <cellStyle name="常规 3 3 6 4 2 2 2 2" xfId="15904"/>
    <cellStyle name="常规 3 3 6 4 2 2 3" xfId="15905"/>
    <cellStyle name="常规 3 3 6 4 2 3" xfId="15906"/>
    <cellStyle name="常规 3 3 6 4 2 3 2" xfId="15907"/>
    <cellStyle name="常规 3 3 6 4 2 4" xfId="15908"/>
    <cellStyle name="常规 3 3 6 4 3" xfId="15909"/>
    <cellStyle name="常规 3 3 6 4 3 2" xfId="15910"/>
    <cellStyle name="常规 3 3 6 4 3 2 2" xfId="15911"/>
    <cellStyle name="常规 3 3 6 4 3 3" xfId="15912"/>
    <cellStyle name="常规 3 3 6 4 4" xfId="15913"/>
    <cellStyle name="常规 3 3 6 4 4 2" xfId="15914"/>
    <cellStyle name="常规 3 3 6 4 5" xfId="15915"/>
    <cellStyle name="常规 3 3 6 5" xfId="15916"/>
    <cellStyle name="常规 3 3 6 5 2" xfId="15917"/>
    <cellStyle name="常规 3 3 6 5 2 2" xfId="15918"/>
    <cellStyle name="常规 3 3 6 5 2 2 2" xfId="15919"/>
    <cellStyle name="常规 3 3 6 5 2 3" xfId="15920"/>
    <cellStyle name="常规 3 3 6 5 3" xfId="15921"/>
    <cellStyle name="常规 3 3 6 5 3 2" xfId="15922"/>
    <cellStyle name="常规 3 3 6 5 4" xfId="15923"/>
    <cellStyle name="常规 3 3 6 6" xfId="15924"/>
    <cellStyle name="常规 3 3 6 6 2" xfId="15925"/>
    <cellStyle name="常规 3 3 6 6 2 2" xfId="15926"/>
    <cellStyle name="常规 3 3 6 6 3" xfId="15927"/>
    <cellStyle name="常规 3 3 6 7" xfId="15928"/>
    <cellStyle name="常规 3 3 6 7 2" xfId="15929"/>
    <cellStyle name="常规 3 3 6 8" xfId="15930"/>
    <cellStyle name="常规 3 3 7" xfId="15931"/>
    <cellStyle name="常规 3 3 7 2" xfId="15932"/>
    <cellStyle name="常规 3 3 7 2 2" xfId="15933"/>
    <cellStyle name="常规 3 3 7 2 2 2" xfId="15934"/>
    <cellStyle name="常规 3 3 7 2 2 2 2" xfId="15935"/>
    <cellStyle name="常规 3 3 7 2 2 2 2 2" xfId="15936"/>
    <cellStyle name="常规 3 3 7 2 2 2 3" xfId="15937"/>
    <cellStyle name="常规 3 3 7 2 2 3" xfId="15938"/>
    <cellStyle name="常规 3 3 7 2 2 3 2" xfId="15939"/>
    <cellStyle name="常规 3 3 7 2 2 4" xfId="15940"/>
    <cellStyle name="常规 3 3 7 2 3" xfId="15941"/>
    <cellStyle name="常规 3 3 7 2 3 2" xfId="15942"/>
    <cellStyle name="常规 3 3 7 2 3 2 2" xfId="15943"/>
    <cellStyle name="常规 3 3 7 2 3 3" xfId="15944"/>
    <cellStyle name="常规 3 3 7 2 4" xfId="15945"/>
    <cellStyle name="常规 3 3 7 2 4 2" xfId="15946"/>
    <cellStyle name="常规 3 3 7 2 5" xfId="15947"/>
    <cellStyle name="常规 3 3 7 3" xfId="15948"/>
    <cellStyle name="常规 3 3 7 3 2" xfId="15949"/>
    <cellStyle name="常规 3 3 7 3 2 2" xfId="15950"/>
    <cellStyle name="常规 3 3 7 3 2 2 2" xfId="15951"/>
    <cellStyle name="常规 3 3 7 3 2 2 2 2" xfId="15952"/>
    <cellStyle name="常规 3 3 7 3 2 2 3" xfId="15953"/>
    <cellStyle name="常规 3 3 7 3 2 3" xfId="15954"/>
    <cellStyle name="常规 3 3 7 3 2 3 2" xfId="15955"/>
    <cellStyle name="常规 3 3 7 3 2 4" xfId="15956"/>
    <cellStyle name="常规 3 3 7 3 3" xfId="15957"/>
    <cellStyle name="常规 3 3 7 3 3 2" xfId="15958"/>
    <cellStyle name="常规 3 3 7 3 3 2 2" xfId="15959"/>
    <cellStyle name="常规 3 3 7 3 3 3" xfId="15960"/>
    <cellStyle name="常规 3 3 7 3 4" xfId="15961"/>
    <cellStyle name="常规 3 3 7 3 4 2" xfId="15962"/>
    <cellStyle name="常规 3 3 7 3 5" xfId="15963"/>
    <cellStyle name="常规 3 3 7 4" xfId="15964"/>
    <cellStyle name="常规 3 3 7 4 2" xfId="15965"/>
    <cellStyle name="常规 3 3 7 4 2 2" xfId="15966"/>
    <cellStyle name="常规 3 3 7 4 2 2 2" xfId="15967"/>
    <cellStyle name="常规 3 3 7 4 2 3" xfId="15968"/>
    <cellStyle name="常规 3 3 7 4 3" xfId="15969"/>
    <cellStyle name="常规 3 3 7 4 3 2" xfId="15970"/>
    <cellStyle name="常规 3 3 7 4 4" xfId="15971"/>
    <cellStyle name="常规 3 3 7 5" xfId="15972"/>
    <cellStyle name="常规 3 3 7 5 2" xfId="15973"/>
    <cellStyle name="常规 3 3 7 5 2 2" xfId="15974"/>
    <cellStyle name="常规 3 3 7 5 3" xfId="15975"/>
    <cellStyle name="常规 3 3 7 6" xfId="15976"/>
    <cellStyle name="常规 3 3 7 6 2" xfId="15977"/>
    <cellStyle name="常规 3 3 7 7" xfId="15978"/>
    <cellStyle name="常规 3 3 8" xfId="15979"/>
    <cellStyle name="常规 3 3 8 2" xfId="15980"/>
    <cellStyle name="常规 3 3 8 2 2" xfId="15981"/>
    <cellStyle name="常规 3 3 8 2 2 2" xfId="15982"/>
    <cellStyle name="常规 3 3 8 2 2 2 2" xfId="15983"/>
    <cellStyle name="常规 3 3 8 2 2 3" xfId="15984"/>
    <cellStyle name="常规 3 3 8 2 3" xfId="15985"/>
    <cellStyle name="常规 3 3 8 2 3 2" xfId="15986"/>
    <cellStyle name="常规 3 3 8 2 4" xfId="15987"/>
    <cellStyle name="常规 3 3 8 3" xfId="15988"/>
    <cellStyle name="常规 3 3 8 3 2" xfId="15989"/>
    <cellStyle name="常规 3 3 8 3 2 2" xfId="15990"/>
    <cellStyle name="常规 3 3 8 3 3" xfId="15991"/>
    <cellStyle name="常规 3 3 8 4" xfId="15992"/>
    <cellStyle name="常规 3 3 8 4 2" xfId="15993"/>
    <cellStyle name="常规 3 3 8 5" xfId="15994"/>
    <cellStyle name="常规 3 3 9" xfId="15995"/>
    <cellStyle name="常规 3 3 9 2" xfId="15996"/>
    <cellStyle name="常规 3 3 9 2 2" xfId="15997"/>
    <cellStyle name="常规 3 3 9 2 2 2" xfId="15998"/>
    <cellStyle name="常规 3 3 9 2 2 2 2" xfId="15999"/>
    <cellStyle name="常规 3 3 9 2 2 3" xfId="16000"/>
    <cellStyle name="常规 3 3 9 2 3" xfId="16001"/>
    <cellStyle name="常规 3 3 9 2 3 2" xfId="16002"/>
    <cellStyle name="常规 3 3 9 2 4" xfId="16003"/>
    <cellStyle name="常规 3 3 9 3" xfId="16004"/>
    <cellStyle name="常规 3 3 9 3 2" xfId="16005"/>
    <cellStyle name="常规 3 3 9 3 2 2" xfId="16006"/>
    <cellStyle name="常规 3 3 9 3 3" xfId="16007"/>
    <cellStyle name="常规 3 3 9 4" xfId="16008"/>
    <cellStyle name="常规 3 3 9 4 2" xfId="16009"/>
    <cellStyle name="常规 3 3 9 5" xfId="16010"/>
    <cellStyle name="常规 3 4" xfId="16011"/>
    <cellStyle name="常规 3 4 10" xfId="16012"/>
    <cellStyle name="常规 3 4 10 2" xfId="16013"/>
    <cellStyle name="常规 3 4 10 2 2" xfId="16014"/>
    <cellStyle name="常规 3 4 10 2 2 2" xfId="16015"/>
    <cellStyle name="常规 3 4 10 2 3" xfId="16016"/>
    <cellStyle name="常规 3 4 10 3" xfId="16017"/>
    <cellStyle name="常规 3 4 10 3 2" xfId="16018"/>
    <cellStyle name="常规 3 4 10 4" xfId="16019"/>
    <cellStyle name="常规 3 4 11" xfId="16020"/>
    <cellStyle name="常规 3 4 11 2" xfId="16021"/>
    <cellStyle name="常规 3 4 11 2 2" xfId="16022"/>
    <cellStyle name="常规 3 4 11 3" xfId="16023"/>
    <cellStyle name="常规 3 4 12" xfId="16024"/>
    <cellStyle name="常规 3 4 12 2" xfId="16025"/>
    <cellStyle name="常规 3 4 13" xfId="16026"/>
    <cellStyle name="常规 3 4 2" xfId="16027"/>
    <cellStyle name="常规 3 4 2 10" xfId="16028"/>
    <cellStyle name="常规 3 4 2 10 2" xfId="16029"/>
    <cellStyle name="常规 3 4 2 10 2 2" xfId="16030"/>
    <cellStyle name="常规 3 4 2 10 3" xfId="16031"/>
    <cellStyle name="常规 3 4 2 11" xfId="16032"/>
    <cellStyle name="常规 3 4 2 11 2" xfId="16033"/>
    <cellStyle name="常规 3 4 2 12" xfId="16034"/>
    <cellStyle name="常规 3 4 2 2" xfId="16035"/>
    <cellStyle name="常规 3 4 2 2 10" xfId="16036"/>
    <cellStyle name="常规 3 4 2 2 10 2" xfId="16037"/>
    <cellStyle name="常规 3 4 2 2 11" xfId="16038"/>
    <cellStyle name="常规 3 4 2 2 2" xfId="16039"/>
    <cellStyle name="常规 3 4 2 2 2 2" xfId="16040"/>
    <cellStyle name="常规 3 4 2 2 2 2 2" xfId="16041"/>
    <cellStyle name="常规 3 4 2 2 2 2 2 2" xfId="16042"/>
    <cellStyle name="常规 3 4 2 2 2 2 2 2 2" xfId="16043"/>
    <cellStyle name="常规 3 4 2 2 2 2 2 2 2 2" xfId="16044"/>
    <cellStyle name="常规 3 4 2 2 2 2 2 2 2 2 2" xfId="16045"/>
    <cellStyle name="常规 3 4 2 2 2 2 2 2 2 2 2 2" xfId="16046"/>
    <cellStyle name="常规 3 4 2 2 2 2 2 2 2 2 3" xfId="16047"/>
    <cellStyle name="常规 3 4 2 2 2 2 2 2 2 3" xfId="16048"/>
    <cellStyle name="常规 3 4 2 2 2 2 2 2 2 3 2" xfId="16049"/>
    <cellStyle name="常规 3 4 2 2 2 2 2 2 2 4" xfId="16050"/>
    <cellStyle name="常规 3 4 2 2 2 2 2 2 3" xfId="16051"/>
    <cellStyle name="常规 3 4 2 2 2 2 2 2 3 2" xfId="16052"/>
    <cellStyle name="常规 3 4 2 2 2 2 2 2 3 2 2" xfId="16053"/>
    <cellStyle name="常规 3 4 2 2 2 2 2 2 3 3" xfId="16054"/>
    <cellStyle name="常规 3 4 2 2 2 2 2 2 4" xfId="16055"/>
    <cellStyle name="常规 3 4 2 2 2 2 2 2 4 2" xfId="16056"/>
    <cellStyle name="常规 3 4 2 2 2 2 2 2 5" xfId="16057"/>
    <cellStyle name="常规 3 4 2 2 2 2 2 3" xfId="16058"/>
    <cellStyle name="常规 3 4 2 2 2 2 2 3 2" xfId="16059"/>
    <cellStyle name="常规 3 4 2 2 2 2 2 3 2 2" xfId="16060"/>
    <cellStyle name="常规 3 4 2 2 2 2 2 3 2 2 2" xfId="16061"/>
    <cellStyle name="常规 3 4 2 2 2 2 2 3 2 2 2 2" xfId="16062"/>
    <cellStyle name="常规 3 4 2 2 2 2 2 3 2 2 3" xfId="16063"/>
    <cellStyle name="常规 3 4 2 2 2 2 2 3 2 3" xfId="16064"/>
    <cellStyle name="常规 3 4 2 2 2 2 2 3 2 3 2" xfId="16065"/>
    <cellStyle name="常规 3 4 2 2 2 2 2 3 2 4" xfId="16066"/>
    <cellStyle name="常规 3 4 2 2 2 2 2 3 3" xfId="16067"/>
    <cellStyle name="常规 3 4 2 2 2 2 2 3 3 2" xfId="16068"/>
    <cellStyle name="常规 3 4 2 2 2 2 2 3 3 2 2" xfId="16069"/>
    <cellStyle name="常规 3 4 2 2 2 2 2 3 3 3" xfId="16070"/>
    <cellStyle name="常规 3 4 2 2 2 2 2 3 4" xfId="16071"/>
    <cellStyle name="常规 3 4 2 2 2 2 2 3 4 2" xfId="16072"/>
    <cellStyle name="常规 3 4 2 2 2 2 2 3 5" xfId="16073"/>
    <cellStyle name="常规 3 4 2 2 2 2 2 4" xfId="16074"/>
    <cellStyle name="常规 3 4 2 2 2 2 2 4 2" xfId="16075"/>
    <cellStyle name="常规 3 4 2 2 2 2 2 4 2 2" xfId="16076"/>
    <cellStyle name="常规 3 4 2 2 2 2 2 4 2 2 2" xfId="16077"/>
    <cellStyle name="常规 3 4 2 2 2 2 2 4 2 3" xfId="16078"/>
    <cellStyle name="常规 3 4 2 2 2 2 2 4 3" xfId="16079"/>
    <cellStyle name="常规 3 4 2 2 2 2 2 4 3 2" xfId="16080"/>
    <cellStyle name="常规 3 4 2 2 2 2 2 4 4" xfId="16081"/>
    <cellStyle name="常规 3 4 2 2 2 2 2 5" xfId="16082"/>
    <cellStyle name="常规 3 4 2 2 2 2 2 5 2" xfId="16083"/>
    <cellStyle name="常规 3 4 2 2 2 2 2 5 2 2" xfId="16084"/>
    <cellStyle name="常规 3 4 2 2 2 2 2 5 3" xfId="16085"/>
    <cellStyle name="常规 3 4 2 2 2 2 2 6" xfId="16086"/>
    <cellStyle name="常规 3 4 2 2 2 2 2 6 2" xfId="16087"/>
    <cellStyle name="常规 3 4 2 2 2 2 2 7" xfId="16088"/>
    <cellStyle name="常规 3 4 2 2 2 2 3" xfId="16089"/>
    <cellStyle name="常规 3 4 2 2 2 2 3 2" xfId="16090"/>
    <cellStyle name="常规 3 4 2 2 2 2 3 2 2" xfId="16091"/>
    <cellStyle name="常规 3 4 2 2 2 2 3 2 2 2" xfId="16092"/>
    <cellStyle name="常规 3 4 2 2 2 2 3 2 2 2 2" xfId="16093"/>
    <cellStyle name="常规 3 4 2 2 2 2 3 2 2 3" xfId="16094"/>
    <cellStyle name="常规 3 4 2 2 2 2 3 2 3" xfId="16095"/>
    <cellStyle name="常规 3 4 2 2 2 2 3 2 3 2" xfId="16096"/>
    <cellStyle name="常规 3 4 2 2 2 2 3 2 4" xfId="16097"/>
    <cellStyle name="常规 3 4 2 2 2 2 3 3" xfId="16098"/>
    <cellStyle name="常规 3 4 2 2 2 2 3 3 2" xfId="16099"/>
    <cellStyle name="常规 3 4 2 2 2 2 3 3 2 2" xfId="16100"/>
    <cellStyle name="常规 3 4 2 2 2 2 3 3 3" xfId="16101"/>
    <cellStyle name="常规 3 4 2 2 2 2 3 4" xfId="16102"/>
    <cellStyle name="常规 3 4 2 2 2 2 3 4 2" xfId="16103"/>
    <cellStyle name="常规 3 4 2 2 2 2 3 5" xfId="16104"/>
    <cellStyle name="常规 3 4 2 2 2 2 4" xfId="16105"/>
    <cellStyle name="常规 3 4 2 2 2 2 4 2" xfId="16106"/>
    <cellStyle name="常规 3 4 2 2 2 2 4 2 2" xfId="16107"/>
    <cellStyle name="常规 3 4 2 2 2 2 4 2 2 2" xfId="16108"/>
    <cellStyle name="常规 3 4 2 2 2 2 4 2 2 2 2" xfId="16109"/>
    <cellStyle name="常规 3 4 2 2 2 2 4 2 2 3" xfId="16110"/>
    <cellStyle name="常规 3 4 2 2 2 2 4 2 3" xfId="16111"/>
    <cellStyle name="常规 3 4 2 2 2 2 4 2 3 2" xfId="16112"/>
    <cellStyle name="常规 3 4 2 2 2 2 4 2 4" xfId="16113"/>
    <cellStyle name="常规 3 4 2 2 2 2 4 3" xfId="16114"/>
    <cellStyle name="常规 3 4 2 2 2 2 4 3 2" xfId="16115"/>
    <cellStyle name="常规 3 4 2 2 2 2 4 3 2 2" xfId="16116"/>
    <cellStyle name="常规 3 4 2 2 2 2 4 3 3" xfId="16117"/>
    <cellStyle name="常规 3 4 2 2 2 2 4 4" xfId="16118"/>
    <cellStyle name="常规 3 4 2 2 2 2 4 4 2" xfId="16119"/>
    <cellStyle name="常规 3 4 2 2 2 2 4 5" xfId="16120"/>
    <cellStyle name="常规 3 4 2 2 2 2 5" xfId="16121"/>
    <cellStyle name="常规 3 4 2 2 2 2 5 2" xfId="16122"/>
    <cellStyle name="常规 3 4 2 2 2 2 5 2 2" xfId="16123"/>
    <cellStyle name="常规 3 4 2 2 2 2 5 2 2 2" xfId="16124"/>
    <cellStyle name="常规 3 4 2 2 2 2 5 2 3" xfId="16125"/>
    <cellStyle name="常规 3 4 2 2 2 2 5 3" xfId="16126"/>
    <cellStyle name="常规 3 4 2 2 2 2 5 3 2" xfId="16127"/>
    <cellStyle name="常规 3 4 2 2 2 2 5 4" xfId="16128"/>
    <cellStyle name="常规 3 4 2 2 2 2 6" xfId="16129"/>
    <cellStyle name="常规 3 4 2 2 2 2 6 2" xfId="16130"/>
    <cellStyle name="常规 3 4 2 2 2 2 6 2 2" xfId="16131"/>
    <cellStyle name="常规 3 4 2 2 2 2 6 3" xfId="16132"/>
    <cellStyle name="常规 3 4 2 2 2 2 7" xfId="16133"/>
    <cellStyle name="常规 3 4 2 2 2 2 7 2" xfId="16134"/>
    <cellStyle name="常规 3 4 2 2 2 2 8" xfId="16135"/>
    <cellStyle name="常规 3 4 2 2 2 3" xfId="16136"/>
    <cellStyle name="常规 3 4 2 2 2 3 2" xfId="16137"/>
    <cellStyle name="常规 3 4 2 2 2 3 2 2" xfId="16138"/>
    <cellStyle name="常规 3 4 2 2 2 3 2 2 2" xfId="16139"/>
    <cellStyle name="常规 3 4 2 2 2 3 2 2 2 2" xfId="16140"/>
    <cellStyle name="常规 3 4 2 2 2 3 2 2 2 2 2" xfId="16141"/>
    <cellStyle name="常规 3 4 2 2 2 3 2 2 2 3" xfId="16142"/>
    <cellStyle name="常规 3 4 2 2 2 3 2 2 3" xfId="16143"/>
    <cellStyle name="常规 3 4 2 2 2 3 2 2 3 2" xfId="16144"/>
    <cellStyle name="常规 3 4 2 2 2 3 2 2 4" xfId="16145"/>
    <cellStyle name="常规 3 4 2 2 2 3 2 3" xfId="16146"/>
    <cellStyle name="常规 3 4 2 2 2 3 2 3 2" xfId="16147"/>
    <cellStyle name="常规 3 4 2 2 2 3 2 3 2 2" xfId="16148"/>
    <cellStyle name="常规 3 4 2 2 2 3 2 3 3" xfId="16149"/>
    <cellStyle name="常规 3 4 2 2 2 3 2 4" xfId="16150"/>
    <cellStyle name="常规 3 4 2 2 2 3 2 4 2" xfId="16151"/>
    <cellStyle name="常规 3 4 2 2 2 3 2 5" xfId="16152"/>
    <cellStyle name="常规 3 4 2 2 2 3 3" xfId="16153"/>
    <cellStyle name="常规 3 4 2 2 2 3 3 2" xfId="16154"/>
    <cellStyle name="常规 3 4 2 2 2 3 3 2 2" xfId="16155"/>
    <cellStyle name="常规 3 4 2 2 2 3 3 2 2 2" xfId="16156"/>
    <cellStyle name="常规 3 4 2 2 2 3 3 2 2 2 2" xfId="16157"/>
    <cellStyle name="常规 3 4 2 2 2 3 3 2 2 3" xfId="16158"/>
    <cellStyle name="常规 3 4 2 2 2 3 3 2 3" xfId="16159"/>
    <cellStyle name="常规 3 4 2 2 2 3 3 2 3 2" xfId="16160"/>
    <cellStyle name="常规 3 4 2 2 2 3 3 2 4" xfId="16161"/>
    <cellStyle name="常规 3 4 2 2 2 3 3 3" xfId="16162"/>
    <cellStyle name="常规 3 4 2 2 2 3 3 3 2" xfId="16163"/>
    <cellStyle name="常规 3 4 2 2 2 3 3 3 2 2" xfId="16164"/>
    <cellStyle name="常规 3 4 2 2 2 3 3 3 3" xfId="16165"/>
    <cellStyle name="常规 3 4 2 2 2 3 3 4" xfId="16166"/>
    <cellStyle name="常规 3 4 2 2 2 3 3 4 2" xfId="16167"/>
    <cellStyle name="常规 3 4 2 2 2 3 3 5" xfId="16168"/>
    <cellStyle name="常规 3 4 2 2 2 3 4" xfId="16169"/>
    <cellStyle name="常规 3 4 2 2 2 3 4 2" xfId="16170"/>
    <cellStyle name="常规 3 4 2 2 2 3 4 2 2" xfId="16171"/>
    <cellStyle name="常规 3 4 2 2 2 3 4 2 2 2" xfId="16172"/>
    <cellStyle name="常规 3 4 2 2 2 3 4 2 3" xfId="16173"/>
    <cellStyle name="常规 3 4 2 2 2 3 4 3" xfId="16174"/>
    <cellStyle name="常规 3 4 2 2 2 3 4 3 2" xfId="16175"/>
    <cellStyle name="常规 3 4 2 2 2 3 4 4" xfId="16176"/>
    <cellStyle name="常规 3 4 2 2 2 3 5" xfId="16177"/>
    <cellStyle name="常规 3 4 2 2 2 3 5 2" xfId="16178"/>
    <cellStyle name="常规 3 4 2 2 2 3 5 2 2" xfId="16179"/>
    <cellStyle name="常规 3 4 2 2 2 3 5 3" xfId="16180"/>
    <cellStyle name="常规 3 4 2 2 2 3 6" xfId="16181"/>
    <cellStyle name="常规 3 4 2 2 2 3 6 2" xfId="16182"/>
    <cellStyle name="常规 3 4 2 2 2 3 7" xfId="16183"/>
    <cellStyle name="常规 3 4 2 2 2 4" xfId="16184"/>
    <cellStyle name="常规 3 4 2 2 2 4 2" xfId="16185"/>
    <cellStyle name="常规 3 4 2 2 2 4 2 2" xfId="16186"/>
    <cellStyle name="常规 3 4 2 2 2 4 2 2 2" xfId="16187"/>
    <cellStyle name="常规 3 4 2 2 2 4 2 2 2 2" xfId="16188"/>
    <cellStyle name="常规 3 4 2 2 2 4 2 2 3" xfId="16189"/>
    <cellStyle name="常规 3 4 2 2 2 4 2 3" xfId="16190"/>
    <cellStyle name="常规 3 4 2 2 2 4 2 3 2" xfId="16191"/>
    <cellStyle name="常规 3 4 2 2 2 4 2 4" xfId="16192"/>
    <cellStyle name="常规 3 4 2 2 2 4 3" xfId="16193"/>
    <cellStyle name="常规 3 4 2 2 2 4 3 2" xfId="16194"/>
    <cellStyle name="常规 3 4 2 2 2 4 3 2 2" xfId="16195"/>
    <cellStyle name="常规 3 4 2 2 2 4 3 3" xfId="16196"/>
    <cellStyle name="常规 3 4 2 2 2 4 4" xfId="16197"/>
    <cellStyle name="常规 3 4 2 2 2 4 4 2" xfId="16198"/>
    <cellStyle name="常规 3 4 2 2 2 4 5" xfId="16199"/>
    <cellStyle name="常规 3 4 2 2 2 5" xfId="16200"/>
    <cellStyle name="常规 3 4 2 2 2 5 2" xfId="16201"/>
    <cellStyle name="常规 3 4 2 2 2 5 2 2" xfId="16202"/>
    <cellStyle name="常规 3 4 2 2 2 5 2 2 2" xfId="16203"/>
    <cellStyle name="常规 3 4 2 2 2 5 2 2 2 2" xfId="16204"/>
    <cellStyle name="常规 3 4 2 2 2 5 2 2 3" xfId="16205"/>
    <cellStyle name="常规 3 4 2 2 2 5 2 3" xfId="16206"/>
    <cellStyle name="常规 3 4 2 2 2 5 2 3 2" xfId="16207"/>
    <cellStyle name="常规 3 4 2 2 2 5 2 4" xfId="16208"/>
    <cellStyle name="常规 3 4 2 2 2 5 3" xfId="16209"/>
    <cellStyle name="常规 3 4 2 2 2 5 3 2" xfId="16210"/>
    <cellStyle name="常规 3 4 2 2 2 5 3 2 2" xfId="16211"/>
    <cellStyle name="常规 3 4 2 2 2 5 3 3" xfId="16212"/>
    <cellStyle name="常规 3 4 2 2 2 5 4" xfId="16213"/>
    <cellStyle name="常规 3 4 2 2 2 5 4 2" xfId="16214"/>
    <cellStyle name="常规 3 4 2 2 2 5 5" xfId="16215"/>
    <cellStyle name="常规 3 4 2 2 2 6" xfId="16216"/>
    <cellStyle name="常规 3 4 2 2 2 6 2" xfId="16217"/>
    <cellStyle name="常规 3 4 2 2 2 6 2 2" xfId="16218"/>
    <cellStyle name="常规 3 4 2 2 2 6 2 2 2" xfId="16219"/>
    <cellStyle name="常规 3 4 2 2 2 6 2 3" xfId="16220"/>
    <cellStyle name="常规 3 4 2 2 2 6 3" xfId="16221"/>
    <cellStyle name="常规 3 4 2 2 2 6 3 2" xfId="16222"/>
    <cellStyle name="常规 3 4 2 2 2 6 4" xfId="16223"/>
    <cellStyle name="常规 3 4 2 2 2 7" xfId="16224"/>
    <cellStyle name="常规 3 4 2 2 2 7 2" xfId="16225"/>
    <cellStyle name="常规 3 4 2 2 2 7 2 2" xfId="16226"/>
    <cellStyle name="常规 3 4 2 2 2 7 3" xfId="16227"/>
    <cellStyle name="常规 3 4 2 2 2 8" xfId="16228"/>
    <cellStyle name="常规 3 4 2 2 2 8 2" xfId="16229"/>
    <cellStyle name="常规 3 4 2 2 2 9" xfId="16230"/>
    <cellStyle name="常规 3 4 2 2 3" xfId="16231"/>
    <cellStyle name="常规 3 4 2 2 3 2" xfId="16232"/>
    <cellStyle name="常规 3 4 2 2 3 2 2" xfId="16233"/>
    <cellStyle name="常规 3 4 2 2 3 2 2 2" xfId="16234"/>
    <cellStyle name="常规 3 4 2 2 3 2 2 2 2" xfId="16235"/>
    <cellStyle name="常规 3 4 2 2 3 2 2 2 2 2" xfId="16236"/>
    <cellStyle name="常规 3 4 2 2 3 2 2 2 2 2 2" xfId="16237"/>
    <cellStyle name="常规 3 4 2 2 3 2 2 2 2 2 2 2" xfId="16238"/>
    <cellStyle name="常规 3 4 2 2 3 2 2 2 2 2 3" xfId="16239"/>
    <cellStyle name="常规 3 4 2 2 3 2 2 2 2 3" xfId="16240"/>
    <cellStyle name="常规 3 4 2 2 3 2 2 2 2 3 2" xfId="16241"/>
    <cellStyle name="常规 3 4 2 2 3 2 2 2 2 4" xfId="16242"/>
    <cellStyle name="常规 3 4 2 2 3 2 2 2 3" xfId="16243"/>
    <cellStyle name="常规 3 4 2 2 3 2 2 2 3 2" xfId="16244"/>
    <cellStyle name="常规 3 4 2 2 3 2 2 2 3 2 2" xfId="16245"/>
    <cellStyle name="常规 3 4 2 2 3 2 2 2 3 3" xfId="16246"/>
    <cellStyle name="常规 3 4 2 2 3 2 2 2 4" xfId="16247"/>
    <cellStyle name="常规 3 4 2 2 3 2 2 2 4 2" xfId="16248"/>
    <cellStyle name="常规 3 4 2 2 3 2 2 2 5" xfId="16249"/>
    <cellStyle name="常规 3 4 2 2 3 2 2 3" xfId="16250"/>
    <cellStyle name="常规 3 4 2 2 3 2 2 3 2" xfId="16251"/>
    <cellStyle name="常规 3 4 2 2 3 2 2 3 2 2" xfId="16252"/>
    <cellStyle name="常规 3 4 2 2 3 2 2 3 2 2 2" xfId="16253"/>
    <cellStyle name="常规 3 4 2 2 3 2 2 3 2 2 2 2" xfId="16254"/>
    <cellStyle name="常规 3 4 2 2 3 2 2 3 2 2 3" xfId="16255"/>
    <cellStyle name="常规 3 4 2 2 3 2 2 3 2 3" xfId="16256"/>
    <cellStyle name="常规 3 4 2 2 3 2 2 3 2 3 2" xfId="16257"/>
    <cellStyle name="常规 3 4 2 2 3 2 2 3 2 4" xfId="16258"/>
    <cellStyle name="常规 3 4 2 2 3 2 2 3 3" xfId="16259"/>
    <cellStyle name="常规 3 4 2 2 3 2 2 3 3 2" xfId="16260"/>
    <cellStyle name="常规 3 4 2 2 3 2 2 3 3 2 2" xfId="16261"/>
    <cellStyle name="常规 3 4 2 2 3 2 2 3 3 3" xfId="16262"/>
    <cellStyle name="常规 3 4 2 2 3 2 2 3 4" xfId="16263"/>
    <cellStyle name="常规 3 4 2 2 3 2 2 3 4 2" xfId="16264"/>
    <cellStyle name="常规 3 4 2 2 3 2 2 3 5" xfId="16265"/>
    <cellStyle name="常规 3 4 2 2 3 2 2 4" xfId="16266"/>
    <cellStyle name="常规 3 4 2 2 3 2 2 4 2" xfId="16267"/>
    <cellStyle name="常规 3 4 2 2 3 2 2 4 2 2" xfId="16268"/>
    <cellStyle name="常规 3 4 2 2 3 2 2 4 2 2 2" xfId="16269"/>
    <cellStyle name="常规 3 4 2 2 3 2 2 4 2 3" xfId="16270"/>
    <cellStyle name="常规 3 4 2 2 3 2 2 4 3" xfId="16271"/>
    <cellStyle name="常规 3 4 2 2 3 2 2 4 3 2" xfId="16272"/>
    <cellStyle name="常规 3 4 2 2 3 2 2 4 4" xfId="16273"/>
    <cellStyle name="常规 3 4 2 2 3 2 2 5" xfId="16274"/>
    <cellStyle name="常规 3 4 2 2 3 2 2 5 2" xfId="16275"/>
    <cellStyle name="常规 3 4 2 2 3 2 2 5 2 2" xfId="16276"/>
    <cellStyle name="常规 3 4 2 2 3 2 2 5 3" xfId="16277"/>
    <cellStyle name="常规 3 4 2 2 3 2 2 6" xfId="16278"/>
    <cellStyle name="常规 3 4 2 2 3 2 2 6 2" xfId="16279"/>
    <cellStyle name="常规 3 4 2 2 3 2 2 7" xfId="16280"/>
    <cellStyle name="常规 3 4 2 2 3 2 3" xfId="16281"/>
    <cellStyle name="常规 3 4 2 2 3 2 3 2" xfId="16282"/>
    <cellStyle name="常规 3 4 2 2 3 2 3 2 2" xfId="16283"/>
    <cellStyle name="常规 3 4 2 2 3 2 3 2 2 2" xfId="16284"/>
    <cellStyle name="常规 3 4 2 2 3 2 3 2 2 2 2" xfId="16285"/>
    <cellStyle name="常规 3 4 2 2 3 2 3 2 2 3" xfId="16286"/>
    <cellStyle name="常规 3 4 2 2 3 2 3 2 3" xfId="16287"/>
    <cellStyle name="常规 3 4 2 2 3 2 3 2 3 2" xfId="16288"/>
    <cellStyle name="常规 3 4 2 2 3 2 3 2 4" xfId="16289"/>
    <cellStyle name="常规 3 4 2 2 3 2 3 3" xfId="16290"/>
    <cellStyle name="常规 3 4 2 2 3 2 3 3 2" xfId="16291"/>
    <cellStyle name="常规 3 4 2 2 3 2 3 3 2 2" xfId="16292"/>
    <cellStyle name="常规 3 4 2 2 3 2 3 3 3" xfId="16293"/>
    <cellStyle name="常规 3 4 2 2 3 2 3 4" xfId="16294"/>
    <cellStyle name="常规 3 4 2 2 3 2 3 4 2" xfId="16295"/>
    <cellStyle name="常规 3 4 2 2 3 2 3 5" xfId="16296"/>
    <cellStyle name="常规 3 4 2 2 3 2 4" xfId="16297"/>
    <cellStyle name="常规 3 4 2 2 3 2 4 2" xfId="16298"/>
    <cellStyle name="常规 3 4 2 2 3 2 4 2 2" xfId="16299"/>
    <cellStyle name="常规 3 4 2 2 3 2 4 2 2 2" xfId="16300"/>
    <cellStyle name="常规 3 4 2 2 3 2 4 2 2 2 2" xfId="16301"/>
    <cellStyle name="常规 3 4 2 2 3 2 4 2 2 3" xfId="16302"/>
    <cellStyle name="常规 3 4 2 2 3 2 4 2 3" xfId="16303"/>
    <cellStyle name="常规 3 4 2 2 3 2 4 2 3 2" xfId="16304"/>
    <cellStyle name="常规 3 4 2 2 3 2 4 2 4" xfId="16305"/>
    <cellStyle name="常规 3 4 2 2 3 2 4 3" xfId="16306"/>
    <cellStyle name="常规 3 4 2 2 3 2 4 3 2" xfId="16307"/>
    <cellStyle name="常规 3 4 2 2 3 2 4 3 2 2" xfId="16308"/>
    <cellStyle name="常规 3 4 2 2 3 2 4 3 3" xfId="16309"/>
    <cellStyle name="常规 3 4 2 2 3 2 4 4" xfId="16310"/>
    <cellStyle name="常规 3 4 2 2 3 2 4 4 2" xfId="16311"/>
    <cellStyle name="常规 3 4 2 2 3 2 4 5" xfId="16312"/>
    <cellStyle name="常规 3 4 2 2 3 2 5" xfId="16313"/>
    <cellStyle name="常规 3 4 2 2 3 2 5 2" xfId="16314"/>
    <cellStyle name="常规 3 4 2 2 3 2 5 2 2" xfId="16315"/>
    <cellStyle name="常规 3 4 2 2 3 2 5 2 2 2" xfId="16316"/>
    <cellStyle name="常规 3 4 2 2 3 2 5 2 3" xfId="16317"/>
    <cellStyle name="常规 3 4 2 2 3 2 5 3" xfId="16318"/>
    <cellStyle name="常规 3 4 2 2 3 2 5 3 2" xfId="16319"/>
    <cellStyle name="常规 3 4 2 2 3 2 5 4" xfId="16320"/>
    <cellStyle name="常规 3 4 2 2 3 2 6" xfId="16321"/>
    <cellStyle name="常规 3 4 2 2 3 2 6 2" xfId="16322"/>
    <cellStyle name="常规 3 4 2 2 3 2 6 2 2" xfId="16323"/>
    <cellStyle name="常规 3 4 2 2 3 2 6 3" xfId="16324"/>
    <cellStyle name="常规 3 4 2 2 3 2 7" xfId="16325"/>
    <cellStyle name="常规 3 4 2 2 3 2 7 2" xfId="16326"/>
    <cellStyle name="常规 3 4 2 2 3 2 8" xfId="16327"/>
    <cellStyle name="常规 3 4 2 2 3 3" xfId="16328"/>
    <cellStyle name="常规 3 4 2 2 3 3 2" xfId="16329"/>
    <cellStyle name="常规 3 4 2 2 3 3 2 2" xfId="16330"/>
    <cellStyle name="常规 3 4 2 2 3 3 2 2 2" xfId="16331"/>
    <cellStyle name="常规 3 4 2 2 3 3 2 2 2 2" xfId="16332"/>
    <cellStyle name="常规 3 4 2 2 3 3 2 2 2 2 2" xfId="16333"/>
    <cellStyle name="常规 3 4 2 2 3 3 2 2 2 3" xfId="16334"/>
    <cellStyle name="常规 3 4 2 2 3 3 2 2 3" xfId="16335"/>
    <cellStyle name="常规 3 4 2 2 3 3 2 2 3 2" xfId="16336"/>
    <cellStyle name="常规 3 4 2 2 3 3 2 2 4" xfId="16337"/>
    <cellStyle name="常规 3 4 2 2 3 3 2 3" xfId="16338"/>
    <cellStyle name="常规 3 4 2 2 3 3 2 3 2" xfId="16339"/>
    <cellStyle name="常规 3 4 2 2 3 3 2 3 2 2" xfId="16340"/>
    <cellStyle name="常规 3 4 2 2 3 3 2 3 3" xfId="16341"/>
    <cellStyle name="常规 3 4 2 2 3 3 2 4" xfId="16342"/>
    <cellStyle name="常规 3 4 2 2 3 3 2 4 2" xfId="16343"/>
    <cellStyle name="常规 3 4 2 2 3 3 2 5" xfId="16344"/>
    <cellStyle name="常规 3 4 2 2 3 3 3" xfId="16345"/>
    <cellStyle name="常规 3 4 2 2 3 3 3 2" xfId="16346"/>
    <cellStyle name="常规 3 4 2 2 3 3 3 2 2" xfId="16347"/>
    <cellStyle name="常规 3 4 2 2 3 3 3 2 2 2" xfId="16348"/>
    <cellStyle name="常规 3 4 2 2 3 3 3 2 2 2 2" xfId="16349"/>
    <cellStyle name="常规 3 4 2 2 3 3 3 2 2 3" xfId="16350"/>
    <cellStyle name="常规 3 4 2 2 3 3 3 2 3" xfId="16351"/>
    <cellStyle name="常规 3 4 2 2 3 3 3 2 3 2" xfId="16352"/>
    <cellStyle name="常规 3 4 2 2 3 3 3 2 4" xfId="16353"/>
    <cellStyle name="常规 3 4 2 2 3 3 3 3" xfId="16354"/>
    <cellStyle name="常规 3 4 2 2 3 3 3 3 2" xfId="16355"/>
    <cellStyle name="常规 3 4 2 2 3 3 3 3 2 2" xfId="16356"/>
    <cellStyle name="常规 3 4 2 2 3 3 3 3 3" xfId="16357"/>
    <cellStyle name="常规 3 4 2 2 3 3 3 4" xfId="16358"/>
    <cellStyle name="常规 3 4 2 2 3 3 3 4 2" xfId="16359"/>
    <cellStyle name="常规 3 4 2 2 3 3 3 5" xfId="16360"/>
    <cellStyle name="常规 3 4 2 2 3 3 4" xfId="16361"/>
    <cellStyle name="常规 3 4 2 2 3 3 4 2" xfId="16362"/>
    <cellStyle name="常规 3 4 2 2 3 3 4 2 2" xfId="16363"/>
    <cellStyle name="常规 3 4 2 2 3 3 4 2 2 2" xfId="16364"/>
    <cellStyle name="常规 3 4 2 2 3 3 4 2 3" xfId="16365"/>
    <cellStyle name="常规 3 4 2 2 3 3 4 3" xfId="16366"/>
    <cellStyle name="常规 3 4 2 2 3 3 4 3 2" xfId="16367"/>
    <cellStyle name="常规 3 4 2 2 3 3 4 4" xfId="16368"/>
    <cellStyle name="常规 3 4 2 2 3 3 5" xfId="16369"/>
    <cellStyle name="常规 3 4 2 2 3 3 5 2" xfId="16370"/>
    <cellStyle name="常规 3 4 2 2 3 3 5 2 2" xfId="16371"/>
    <cellStyle name="常规 3 4 2 2 3 3 5 3" xfId="16372"/>
    <cellStyle name="常规 3 4 2 2 3 3 6" xfId="16373"/>
    <cellStyle name="常规 3 4 2 2 3 3 6 2" xfId="16374"/>
    <cellStyle name="常规 3 4 2 2 3 3 7" xfId="16375"/>
    <cellStyle name="常规 3 4 2 2 3 4" xfId="16376"/>
    <cellStyle name="常规 3 4 2 2 3 4 2" xfId="16377"/>
    <cellStyle name="常规 3 4 2 2 3 4 2 2" xfId="16378"/>
    <cellStyle name="常规 3 4 2 2 3 4 2 2 2" xfId="16379"/>
    <cellStyle name="常规 3 4 2 2 3 4 2 2 2 2" xfId="16380"/>
    <cellStyle name="常规 3 4 2 2 3 4 2 2 3" xfId="16381"/>
    <cellStyle name="常规 3 4 2 2 3 4 2 3" xfId="16382"/>
    <cellStyle name="常规 3 4 2 2 3 4 2 3 2" xfId="16383"/>
    <cellStyle name="常规 3 4 2 2 3 4 2 4" xfId="16384"/>
    <cellStyle name="常规 3 4 2 2 3 4 3" xfId="16385"/>
    <cellStyle name="常规 3 4 2 2 3 4 3 2" xfId="16386"/>
    <cellStyle name="常规 3 4 2 2 3 4 3 2 2" xfId="16387"/>
    <cellStyle name="常规 3 4 2 2 3 4 3 3" xfId="16388"/>
    <cellStyle name="常规 3 4 2 2 3 4 4" xfId="16389"/>
    <cellStyle name="常规 3 4 2 2 3 4 4 2" xfId="16390"/>
    <cellStyle name="常规 3 4 2 2 3 4 5" xfId="16391"/>
    <cellStyle name="常规 3 4 2 2 3 5" xfId="16392"/>
    <cellStyle name="常规 3 4 2 2 3 5 2" xfId="16393"/>
    <cellStyle name="常规 3 4 2 2 3 5 2 2" xfId="16394"/>
    <cellStyle name="常规 3 4 2 2 3 5 2 2 2" xfId="16395"/>
    <cellStyle name="常规 3 4 2 2 3 5 2 2 2 2" xfId="16396"/>
    <cellStyle name="常规 3 4 2 2 3 5 2 2 3" xfId="16397"/>
    <cellStyle name="常规 3 4 2 2 3 5 2 3" xfId="16398"/>
    <cellStyle name="常规 3 4 2 2 3 5 2 3 2" xfId="16399"/>
    <cellStyle name="常规 3 4 2 2 3 5 2 4" xfId="16400"/>
    <cellStyle name="常规 3 4 2 2 3 5 3" xfId="16401"/>
    <cellStyle name="常规 3 4 2 2 3 5 3 2" xfId="16402"/>
    <cellStyle name="常规 3 4 2 2 3 5 3 2 2" xfId="16403"/>
    <cellStyle name="常规 3 4 2 2 3 5 3 3" xfId="16404"/>
    <cellStyle name="常规 3 4 2 2 3 5 4" xfId="16405"/>
    <cellStyle name="常规 3 4 2 2 3 5 4 2" xfId="16406"/>
    <cellStyle name="常规 3 4 2 2 3 5 5" xfId="16407"/>
    <cellStyle name="常规 3 4 2 2 3 6" xfId="16408"/>
    <cellStyle name="常规 3 4 2 2 3 6 2" xfId="16409"/>
    <cellStyle name="常规 3 4 2 2 3 6 2 2" xfId="16410"/>
    <cellStyle name="常规 3 4 2 2 3 6 2 2 2" xfId="16411"/>
    <cellStyle name="常规 3 4 2 2 3 6 2 3" xfId="16412"/>
    <cellStyle name="常规 3 4 2 2 3 6 3" xfId="16413"/>
    <cellStyle name="常规 3 4 2 2 3 6 3 2" xfId="16414"/>
    <cellStyle name="常规 3 4 2 2 3 6 4" xfId="16415"/>
    <cellStyle name="常规 3 4 2 2 3 7" xfId="16416"/>
    <cellStyle name="常规 3 4 2 2 3 7 2" xfId="16417"/>
    <cellStyle name="常规 3 4 2 2 3 7 2 2" xfId="16418"/>
    <cellStyle name="常规 3 4 2 2 3 7 3" xfId="16419"/>
    <cellStyle name="常规 3 4 2 2 3 8" xfId="16420"/>
    <cellStyle name="常规 3 4 2 2 3 8 2" xfId="16421"/>
    <cellStyle name="常规 3 4 2 2 3 9" xfId="16422"/>
    <cellStyle name="常规 3 4 2 2 4" xfId="16423"/>
    <cellStyle name="常规 3 4 2 2 4 2" xfId="16424"/>
    <cellStyle name="常规 3 4 2 2 4 2 2" xfId="16425"/>
    <cellStyle name="常规 3 4 2 2 4 2 2 2" xfId="16426"/>
    <cellStyle name="常规 3 4 2 2 4 2 2 2 2" xfId="16427"/>
    <cellStyle name="常规 3 4 2 2 4 2 2 2 2 2" xfId="16428"/>
    <cellStyle name="常规 3 4 2 2 4 2 2 2 2 2 2" xfId="16429"/>
    <cellStyle name="常规 3 4 2 2 4 2 2 2 2 3" xfId="16430"/>
    <cellStyle name="常规 3 4 2 2 4 2 2 2 3" xfId="16431"/>
    <cellStyle name="常规 3 4 2 2 4 2 2 2 3 2" xfId="16432"/>
    <cellStyle name="常规 3 4 2 2 4 2 2 2 4" xfId="16433"/>
    <cellStyle name="常规 3 4 2 2 4 2 2 3" xfId="16434"/>
    <cellStyle name="常规 3 4 2 2 4 2 2 3 2" xfId="16435"/>
    <cellStyle name="常规 3 4 2 2 4 2 2 3 2 2" xfId="16436"/>
    <cellStyle name="常规 3 4 2 2 4 2 2 3 3" xfId="16437"/>
    <cellStyle name="常规 3 4 2 2 4 2 2 4" xfId="16438"/>
    <cellStyle name="常规 3 4 2 2 4 2 2 4 2" xfId="16439"/>
    <cellStyle name="常规 3 4 2 2 4 2 2 5" xfId="16440"/>
    <cellStyle name="常规 3 4 2 2 4 2 3" xfId="16441"/>
    <cellStyle name="常规 3 4 2 2 4 2 3 2" xfId="16442"/>
    <cellStyle name="常规 3 4 2 2 4 2 3 2 2" xfId="16443"/>
    <cellStyle name="常规 3 4 2 2 4 2 3 2 2 2" xfId="16444"/>
    <cellStyle name="常规 3 4 2 2 4 2 3 2 2 2 2" xfId="16445"/>
    <cellStyle name="常规 3 4 2 2 4 2 3 2 2 3" xfId="16446"/>
    <cellStyle name="常规 3 4 2 2 4 2 3 2 3" xfId="16447"/>
    <cellStyle name="常规 3 4 2 2 4 2 3 2 3 2" xfId="16448"/>
    <cellStyle name="常规 3 4 2 2 4 2 3 2 4" xfId="16449"/>
    <cellStyle name="常规 3 4 2 2 4 2 3 3" xfId="16450"/>
    <cellStyle name="常规 3 4 2 2 4 2 3 3 2" xfId="16451"/>
    <cellStyle name="常规 3 4 2 2 4 2 3 3 2 2" xfId="16452"/>
    <cellStyle name="常规 3 4 2 2 4 2 3 3 3" xfId="16453"/>
    <cellStyle name="常规 3 4 2 2 4 2 3 4" xfId="16454"/>
    <cellStyle name="常规 3 4 2 2 4 2 3 4 2" xfId="16455"/>
    <cellStyle name="常规 3 4 2 2 4 2 3 5" xfId="16456"/>
    <cellStyle name="常规 3 4 2 2 4 2 4" xfId="16457"/>
    <cellStyle name="常规 3 4 2 2 4 2 4 2" xfId="16458"/>
    <cellStyle name="常规 3 4 2 2 4 2 4 2 2" xfId="16459"/>
    <cellStyle name="常规 3 4 2 2 4 2 4 2 2 2" xfId="16460"/>
    <cellStyle name="常规 3 4 2 2 4 2 4 2 3" xfId="16461"/>
    <cellStyle name="常规 3 4 2 2 4 2 4 3" xfId="16462"/>
    <cellStyle name="常规 3 4 2 2 4 2 4 3 2" xfId="16463"/>
    <cellStyle name="常规 3 4 2 2 4 2 4 4" xfId="16464"/>
    <cellStyle name="常规 3 4 2 2 4 2 5" xfId="16465"/>
    <cellStyle name="常规 3 4 2 2 4 2 5 2" xfId="16466"/>
    <cellStyle name="常规 3 4 2 2 4 2 5 2 2" xfId="16467"/>
    <cellStyle name="常规 3 4 2 2 4 2 5 3" xfId="16468"/>
    <cellStyle name="常规 3 4 2 2 4 2 6" xfId="16469"/>
    <cellStyle name="常规 3 4 2 2 4 2 6 2" xfId="16470"/>
    <cellStyle name="常规 3 4 2 2 4 2 7" xfId="16471"/>
    <cellStyle name="常规 3 4 2 2 4 3" xfId="16472"/>
    <cellStyle name="常规 3 4 2 2 4 3 2" xfId="16473"/>
    <cellStyle name="常规 3 4 2 2 4 3 2 2" xfId="16474"/>
    <cellStyle name="常规 3 4 2 2 4 3 2 2 2" xfId="16475"/>
    <cellStyle name="常规 3 4 2 2 4 3 2 2 2 2" xfId="16476"/>
    <cellStyle name="常规 3 4 2 2 4 3 2 2 3" xfId="16477"/>
    <cellStyle name="常规 3 4 2 2 4 3 2 3" xfId="16478"/>
    <cellStyle name="常规 3 4 2 2 4 3 2 3 2" xfId="16479"/>
    <cellStyle name="常规 3 4 2 2 4 3 2 4" xfId="16480"/>
    <cellStyle name="常规 3 4 2 2 4 3 3" xfId="16481"/>
    <cellStyle name="常规 3 4 2 2 4 3 3 2" xfId="16482"/>
    <cellStyle name="常规 3 4 2 2 4 3 3 2 2" xfId="16483"/>
    <cellStyle name="常规 3 4 2 2 4 3 3 3" xfId="16484"/>
    <cellStyle name="常规 3 4 2 2 4 3 4" xfId="16485"/>
    <cellStyle name="常规 3 4 2 2 4 3 4 2" xfId="16486"/>
    <cellStyle name="常规 3 4 2 2 4 3 5" xfId="16487"/>
    <cellStyle name="常规 3 4 2 2 4 4" xfId="16488"/>
    <cellStyle name="常规 3 4 2 2 4 4 2" xfId="16489"/>
    <cellStyle name="常规 3 4 2 2 4 4 2 2" xfId="16490"/>
    <cellStyle name="常规 3 4 2 2 4 4 2 2 2" xfId="16491"/>
    <cellStyle name="常规 3 4 2 2 4 4 2 2 2 2" xfId="16492"/>
    <cellStyle name="常规 3 4 2 2 4 4 2 2 3" xfId="16493"/>
    <cellStyle name="常规 3 4 2 2 4 4 2 3" xfId="16494"/>
    <cellStyle name="常规 3 4 2 2 4 4 2 3 2" xfId="16495"/>
    <cellStyle name="常规 3 4 2 2 4 4 2 4" xfId="16496"/>
    <cellStyle name="常规 3 4 2 2 4 4 3" xfId="16497"/>
    <cellStyle name="常规 3 4 2 2 4 4 3 2" xfId="16498"/>
    <cellStyle name="常规 3 4 2 2 4 4 3 2 2" xfId="16499"/>
    <cellStyle name="常规 3 4 2 2 4 4 3 3" xfId="16500"/>
    <cellStyle name="常规 3 4 2 2 4 4 4" xfId="16501"/>
    <cellStyle name="常规 3 4 2 2 4 4 4 2" xfId="16502"/>
    <cellStyle name="常规 3 4 2 2 4 4 5" xfId="16503"/>
    <cellStyle name="常规 3 4 2 2 4 5" xfId="16504"/>
    <cellStyle name="常规 3 4 2 2 4 5 2" xfId="16505"/>
    <cellStyle name="常规 3 4 2 2 4 5 2 2" xfId="16506"/>
    <cellStyle name="常规 3 4 2 2 4 5 2 2 2" xfId="16507"/>
    <cellStyle name="常规 3 4 2 2 4 5 2 3" xfId="16508"/>
    <cellStyle name="常规 3 4 2 2 4 5 3" xfId="16509"/>
    <cellStyle name="常规 3 4 2 2 4 5 3 2" xfId="16510"/>
    <cellStyle name="常规 3 4 2 2 4 5 4" xfId="16511"/>
    <cellStyle name="常规 3 4 2 2 4 6" xfId="16512"/>
    <cellStyle name="常规 3 4 2 2 4 6 2" xfId="16513"/>
    <cellStyle name="常规 3 4 2 2 4 6 2 2" xfId="16514"/>
    <cellStyle name="常规 3 4 2 2 4 6 3" xfId="16515"/>
    <cellStyle name="常规 3 4 2 2 4 7" xfId="16516"/>
    <cellStyle name="常规 3 4 2 2 4 7 2" xfId="16517"/>
    <cellStyle name="常规 3 4 2 2 4 8" xfId="16518"/>
    <cellStyle name="常规 3 4 2 2 5" xfId="16519"/>
    <cellStyle name="常规 3 4 2 2 5 2" xfId="16520"/>
    <cellStyle name="常规 3 4 2 2 5 2 2" xfId="16521"/>
    <cellStyle name="常规 3 4 2 2 5 2 2 2" xfId="16522"/>
    <cellStyle name="常规 3 4 2 2 5 2 2 2 2" xfId="16523"/>
    <cellStyle name="常规 3 4 2 2 5 2 2 2 2 2" xfId="16524"/>
    <cellStyle name="常规 3 4 2 2 5 2 2 2 3" xfId="16525"/>
    <cellStyle name="常规 3 4 2 2 5 2 2 3" xfId="16526"/>
    <cellStyle name="常规 3 4 2 2 5 2 2 3 2" xfId="16527"/>
    <cellStyle name="常规 3 4 2 2 5 2 2 4" xfId="16528"/>
    <cellStyle name="常规 3 4 2 2 5 2 3" xfId="16529"/>
    <cellStyle name="常规 3 4 2 2 5 2 3 2" xfId="16530"/>
    <cellStyle name="常规 3 4 2 2 5 2 3 2 2" xfId="16531"/>
    <cellStyle name="常规 3 4 2 2 5 2 3 3" xfId="16532"/>
    <cellStyle name="常规 3 4 2 2 5 2 4" xfId="16533"/>
    <cellStyle name="常规 3 4 2 2 5 2 4 2" xfId="16534"/>
    <cellStyle name="常规 3 4 2 2 5 2 5" xfId="16535"/>
    <cellStyle name="常规 3 4 2 2 5 3" xfId="16536"/>
    <cellStyle name="常规 3 4 2 2 5 3 2" xfId="16537"/>
    <cellStyle name="常规 3 4 2 2 5 3 2 2" xfId="16538"/>
    <cellStyle name="常规 3 4 2 2 5 3 2 2 2" xfId="16539"/>
    <cellStyle name="常规 3 4 2 2 5 3 2 2 2 2" xfId="16540"/>
    <cellStyle name="常规 3 4 2 2 5 3 2 2 3" xfId="16541"/>
    <cellStyle name="常规 3 4 2 2 5 3 2 3" xfId="16542"/>
    <cellStyle name="常规 3 4 2 2 5 3 2 3 2" xfId="16543"/>
    <cellStyle name="常规 3 4 2 2 5 3 2 4" xfId="16544"/>
    <cellStyle name="常规 3 4 2 2 5 3 3" xfId="16545"/>
    <cellStyle name="常规 3 4 2 2 5 3 3 2" xfId="16546"/>
    <cellStyle name="常规 3 4 2 2 5 3 3 2 2" xfId="16547"/>
    <cellStyle name="常规 3 4 2 2 5 3 3 3" xfId="16548"/>
    <cellStyle name="常规 3 4 2 2 5 3 4" xfId="16549"/>
    <cellStyle name="常规 3 4 2 2 5 3 4 2" xfId="16550"/>
    <cellStyle name="常规 3 4 2 2 5 3 5" xfId="16551"/>
    <cellStyle name="常规 3 4 2 2 5 4" xfId="16552"/>
    <cellStyle name="常规 3 4 2 2 5 4 2" xfId="16553"/>
    <cellStyle name="常规 3 4 2 2 5 4 2 2" xfId="16554"/>
    <cellStyle name="常规 3 4 2 2 5 4 2 2 2" xfId="16555"/>
    <cellStyle name="常规 3 4 2 2 5 4 2 3" xfId="16556"/>
    <cellStyle name="常规 3 4 2 2 5 4 3" xfId="16557"/>
    <cellStyle name="常规 3 4 2 2 5 4 3 2" xfId="16558"/>
    <cellStyle name="常规 3 4 2 2 5 4 4" xfId="16559"/>
    <cellStyle name="常规 3 4 2 2 5 5" xfId="16560"/>
    <cellStyle name="常规 3 4 2 2 5 5 2" xfId="16561"/>
    <cellStyle name="常规 3 4 2 2 5 5 2 2" xfId="16562"/>
    <cellStyle name="常规 3 4 2 2 5 5 3" xfId="16563"/>
    <cellStyle name="常规 3 4 2 2 5 6" xfId="16564"/>
    <cellStyle name="常规 3 4 2 2 5 6 2" xfId="16565"/>
    <cellStyle name="常规 3 4 2 2 5 7" xfId="16566"/>
    <cellStyle name="常规 3 4 2 2 6" xfId="16567"/>
    <cellStyle name="常规 3 4 2 2 6 2" xfId="16568"/>
    <cellStyle name="常规 3 4 2 2 6 2 2" xfId="16569"/>
    <cellStyle name="常规 3 4 2 2 6 2 2 2" xfId="16570"/>
    <cellStyle name="常规 3 4 2 2 6 2 2 2 2" xfId="16571"/>
    <cellStyle name="常规 3 4 2 2 6 2 2 3" xfId="16572"/>
    <cellStyle name="常规 3 4 2 2 6 2 3" xfId="16573"/>
    <cellStyle name="常规 3 4 2 2 6 2 3 2" xfId="16574"/>
    <cellStyle name="常规 3 4 2 2 6 2 4" xfId="16575"/>
    <cellStyle name="常规 3 4 2 2 6 3" xfId="16576"/>
    <cellStyle name="常规 3 4 2 2 6 3 2" xfId="16577"/>
    <cellStyle name="常规 3 4 2 2 6 3 2 2" xfId="16578"/>
    <cellStyle name="常规 3 4 2 2 6 3 3" xfId="16579"/>
    <cellStyle name="常规 3 4 2 2 6 4" xfId="16580"/>
    <cellStyle name="常规 3 4 2 2 6 4 2" xfId="16581"/>
    <cellStyle name="常规 3 4 2 2 6 5" xfId="16582"/>
    <cellStyle name="常规 3 4 2 2 7" xfId="16583"/>
    <cellStyle name="常规 3 4 2 2 7 2" xfId="16584"/>
    <cellStyle name="常规 3 4 2 2 7 2 2" xfId="16585"/>
    <cellStyle name="常规 3 4 2 2 7 2 2 2" xfId="16586"/>
    <cellStyle name="常规 3 4 2 2 7 2 2 2 2" xfId="16587"/>
    <cellStyle name="常规 3 4 2 2 7 2 2 3" xfId="16588"/>
    <cellStyle name="常规 3 4 2 2 7 2 3" xfId="16589"/>
    <cellStyle name="常规 3 4 2 2 7 2 3 2" xfId="16590"/>
    <cellStyle name="常规 3 4 2 2 7 2 4" xfId="16591"/>
    <cellStyle name="常规 3 4 2 2 7 3" xfId="16592"/>
    <cellStyle name="常规 3 4 2 2 7 3 2" xfId="16593"/>
    <cellStyle name="常规 3 4 2 2 7 3 2 2" xfId="16594"/>
    <cellStyle name="常规 3 4 2 2 7 3 3" xfId="16595"/>
    <cellStyle name="常规 3 4 2 2 7 4" xfId="16596"/>
    <cellStyle name="常规 3 4 2 2 7 4 2" xfId="16597"/>
    <cellStyle name="常规 3 4 2 2 7 5" xfId="16598"/>
    <cellStyle name="常规 3 4 2 2 8" xfId="16599"/>
    <cellStyle name="常规 3 4 2 2 8 2" xfId="16600"/>
    <cellStyle name="常规 3 4 2 2 8 2 2" xfId="16601"/>
    <cellStyle name="常规 3 4 2 2 8 2 2 2" xfId="16602"/>
    <cellStyle name="常规 3 4 2 2 8 2 3" xfId="16603"/>
    <cellStyle name="常规 3 4 2 2 8 3" xfId="16604"/>
    <cellStyle name="常规 3 4 2 2 8 3 2" xfId="16605"/>
    <cellStyle name="常规 3 4 2 2 8 4" xfId="16606"/>
    <cellStyle name="常规 3 4 2 2 9" xfId="16607"/>
    <cellStyle name="常规 3 4 2 2 9 2" xfId="16608"/>
    <cellStyle name="常规 3 4 2 2 9 2 2" xfId="16609"/>
    <cellStyle name="常规 3 4 2 2 9 3" xfId="16610"/>
    <cellStyle name="常规 3 4 2 3" xfId="16611"/>
    <cellStyle name="常规 3 4 2 3 2" xfId="16612"/>
    <cellStyle name="常规 3 4 2 3 2 2" xfId="16613"/>
    <cellStyle name="常规 3 4 2 3 2 2 2" xfId="16614"/>
    <cellStyle name="常规 3 4 2 3 2 2 2 2" xfId="16615"/>
    <cellStyle name="常规 3 4 2 3 2 2 2 2 2" xfId="16616"/>
    <cellStyle name="常规 3 4 2 3 2 2 2 2 2 2" xfId="16617"/>
    <cellStyle name="常规 3 4 2 3 2 2 2 2 2 2 2" xfId="16618"/>
    <cellStyle name="常规 3 4 2 3 2 2 2 2 2 3" xfId="16619"/>
    <cellStyle name="常规 3 4 2 3 2 2 2 2 3" xfId="16620"/>
    <cellStyle name="常规 3 4 2 3 2 2 2 2 3 2" xfId="16621"/>
    <cellStyle name="常规 3 4 2 3 2 2 2 2 4" xfId="16622"/>
    <cellStyle name="常规 3 4 2 3 2 2 2 3" xfId="16623"/>
    <cellStyle name="常规 3 4 2 3 2 2 2 3 2" xfId="16624"/>
    <cellStyle name="常规 3 4 2 3 2 2 2 3 2 2" xfId="16625"/>
    <cellStyle name="常规 3 4 2 3 2 2 2 3 3" xfId="16626"/>
    <cellStyle name="常规 3 4 2 3 2 2 2 4" xfId="16627"/>
    <cellStyle name="常规 3 4 2 3 2 2 2 4 2" xfId="16628"/>
    <cellStyle name="常规 3 4 2 3 2 2 2 5" xfId="16629"/>
    <cellStyle name="常规 3 4 2 3 2 2 3" xfId="16630"/>
    <cellStyle name="常规 3 4 2 3 2 2 3 2" xfId="16631"/>
    <cellStyle name="常规 3 4 2 3 2 2 3 2 2" xfId="16632"/>
    <cellStyle name="常规 3 4 2 3 2 2 3 2 2 2" xfId="16633"/>
    <cellStyle name="常规 3 4 2 3 2 2 3 2 2 2 2" xfId="16634"/>
    <cellStyle name="常规 3 4 2 3 2 2 3 2 2 3" xfId="16635"/>
    <cellStyle name="常规 3 4 2 3 2 2 3 2 3" xfId="16636"/>
    <cellStyle name="常规 3 4 2 3 2 2 3 2 3 2" xfId="16637"/>
    <cellStyle name="常规 3 4 2 3 2 2 3 2 4" xfId="16638"/>
    <cellStyle name="常规 3 4 2 3 2 2 3 3" xfId="16639"/>
    <cellStyle name="常规 3 4 2 3 2 2 3 3 2" xfId="16640"/>
    <cellStyle name="常规 3 4 2 3 2 2 3 3 2 2" xfId="16641"/>
    <cellStyle name="常规 3 4 2 3 2 2 3 3 3" xfId="16642"/>
    <cellStyle name="常规 3 4 2 3 2 2 3 4" xfId="16643"/>
    <cellStyle name="常规 3 4 2 3 2 2 3 4 2" xfId="16644"/>
    <cellStyle name="常规 3 4 2 3 2 2 3 5" xfId="16645"/>
    <cellStyle name="常规 3 4 2 3 2 2 4" xfId="16646"/>
    <cellStyle name="常规 3 4 2 3 2 2 4 2" xfId="16647"/>
    <cellStyle name="常规 3 4 2 3 2 2 4 2 2" xfId="16648"/>
    <cellStyle name="常规 3 4 2 3 2 2 4 2 2 2" xfId="16649"/>
    <cellStyle name="常规 3 4 2 3 2 2 4 2 3" xfId="16650"/>
    <cellStyle name="常规 3 4 2 3 2 2 4 3" xfId="16651"/>
    <cellStyle name="常规 3 4 2 3 2 2 4 3 2" xfId="16652"/>
    <cellStyle name="常规 3 4 2 3 2 2 4 4" xfId="16653"/>
    <cellStyle name="常规 3 4 2 3 2 2 5" xfId="16654"/>
    <cellStyle name="常规 3 4 2 3 2 2 5 2" xfId="16655"/>
    <cellStyle name="常规 3 4 2 3 2 2 5 2 2" xfId="16656"/>
    <cellStyle name="常规 3 4 2 3 2 2 5 3" xfId="16657"/>
    <cellStyle name="常规 3 4 2 3 2 2 6" xfId="16658"/>
    <cellStyle name="常规 3 4 2 3 2 2 6 2" xfId="16659"/>
    <cellStyle name="常规 3 4 2 3 2 2 7" xfId="16660"/>
    <cellStyle name="常规 3 4 2 3 2 3" xfId="16661"/>
    <cellStyle name="常规 3 4 2 3 2 3 2" xfId="16662"/>
    <cellStyle name="常规 3 4 2 3 2 3 2 2" xfId="16663"/>
    <cellStyle name="常规 3 4 2 3 2 3 2 2 2" xfId="16664"/>
    <cellStyle name="常规 3 4 2 3 2 3 2 2 2 2" xfId="16665"/>
    <cellStyle name="常规 3 4 2 3 2 3 2 2 3" xfId="16666"/>
    <cellStyle name="常规 3 4 2 3 2 3 2 3" xfId="16667"/>
    <cellStyle name="常规 3 4 2 3 2 3 2 3 2" xfId="16668"/>
    <cellStyle name="常规 3 4 2 3 2 3 2 4" xfId="16669"/>
    <cellStyle name="常规 3 4 2 3 2 3 3" xfId="16670"/>
    <cellStyle name="常规 3 4 2 3 2 3 3 2" xfId="16671"/>
    <cellStyle name="常规 3 4 2 3 2 3 3 2 2" xfId="16672"/>
    <cellStyle name="常规 3 4 2 3 2 3 3 3" xfId="16673"/>
    <cellStyle name="常规 3 4 2 3 2 3 4" xfId="16674"/>
    <cellStyle name="常规 3 4 2 3 2 3 4 2" xfId="16675"/>
    <cellStyle name="常规 3 4 2 3 2 3 5" xfId="16676"/>
    <cellStyle name="常规 3 4 2 3 2 4" xfId="16677"/>
    <cellStyle name="常规 3 4 2 3 2 4 2" xfId="16678"/>
    <cellStyle name="常规 3 4 2 3 2 4 2 2" xfId="16679"/>
    <cellStyle name="常规 3 4 2 3 2 4 2 2 2" xfId="16680"/>
    <cellStyle name="常规 3 4 2 3 2 4 2 2 2 2" xfId="16681"/>
    <cellStyle name="常规 3 4 2 3 2 4 2 2 3" xfId="16682"/>
    <cellStyle name="常规 3 4 2 3 2 4 2 3" xfId="16683"/>
    <cellStyle name="常规 3 4 2 3 2 4 2 3 2" xfId="16684"/>
    <cellStyle name="常规 3 4 2 3 2 4 2 4" xfId="16685"/>
    <cellStyle name="常规 3 4 2 3 2 4 3" xfId="16686"/>
    <cellStyle name="常规 3 4 2 3 2 4 3 2" xfId="16687"/>
    <cellStyle name="常规 3 4 2 3 2 4 3 2 2" xfId="16688"/>
    <cellStyle name="常规 3 4 2 3 2 4 3 3" xfId="16689"/>
    <cellStyle name="常规 3 4 2 3 2 4 4" xfId="16690"/>
    <cellStyle name="常规 3 4 2 3 2 4 4 2" xfId="16691"/>
    <cellStyle name="常规 3 4 2 3 2 4 5" xfId="16692"/>
    <cellStyle name="常规 3 4 2 3 2 5" xfId="16693"/>
    <cellStyle name="常规 3 4 2 3 2 5 2" xfId="16694"/>
    <cellStyle name="常规 3 4 2 3 2 5 2 2" xfId="16695"/>
    <cellStyle name="常规 3 4 2 3 2 5 2 2 2" xfId="16696"/>
    <cellStyle name="常规 3 4 2 3 2 5 2 3" xfId="16697"/>
    <cellStyle name="常规 3 4 2 3 2 5 3" xfId="16698"/>
    <cellStyle name="常规 3 4 2 3 2 5 3 2" xfId="16699"/>
    <cellStyle name="常规 3 4 2 3 2 5 4" xfId="16700"/>
    <cellStyle name="常规 3 4 2 3 2 6" xfId="16701"/>
    <cellStyle name="常规 3 4 2 3 2 6 2" xfId="16702"/>
    <cellStyle name="常规 3 4 2 3 2 6 2 2" xfId="16703"/>
    <cellStyle name="常规 3 4 2 3 2 6 3" xfId="16704"/>
    <cellStyle name="常规 3 4 2 3 2 7" xfId="16705"/>
    <cellStyle name="常规 3 4 2 3 2 7 2" xfId="16706"/>
    <cellStyle name="常规 3 4 2 3 2 8" xfId="16707"/>
    <cellStyle name="常规 3 4 2 3 3" xfId="16708"/>
    <cellStyle name="常规 3 4 2 3 3 2" xfId="16709"/>
    <cellStyle name="常规 3 4 2 3 3 2 2" xfId="16710"/>
    <cellStyle name="常规 3 4 2 3 3 2 2 2" xfId="16711"/>
    <cellStyle name="常规 3 4 2 3 3 2 2 2 2" xfId="16712"/>
    <cellStyle name="常规 3 4 2 3 3 2 2 2 2 2" xfId="16713"/>
    <cellStyle name="常规 3 4 2 3 3 2 2 2 3" xfId="16714"/>
    <cellStyle name="常规 3 4 2 3 3 2 2 3" xfId="16715"/>
    <cellStyle name="常规 3 4 2 3 3 2 2 3 2" xfId="16716"/>
    <cellStyle name="常规 3 4 2 3 3 2 2 4" xfId="16717"/>
    <cellStyle name="常规 3 4 2 3 3 2 3" xfId="16718"/>
    <cellStyle name="常规 3 4 2 3 3 2 3 2" xfId="16719"/>
    <cellStyle name="常规 3 4 2 3 3 2 3 2 2" xfId="16720"/>
    <cellStyle name="常规 3 4 2 3 3 2 3 3" xfId="16721"/>
    <cellStyle name="常规 3 4 2 3 3 2 4" xfId="16722"/>
    <cellStyle name="常规 3 4 2 3 3 2 4 2" xfId="16723"/>
    <cellStyle name="常规 3 4 2 3 3 2 5" xfId="16724"/>
    <cellStyle name="常规 3 4 2 3 3 3" xfId="16725"/>
    <cellStyle name="常规 3 4 2 3 3 3 2" xfId="16726"/>
    <cellStyle name="常规 3 4 2 3 3 3 2 2" xfId="16727"/>
    <cellStyle name="常规 3 4 2 3 3 3 2 2 2" xfId="16728"/>
    <cellStyle name="常规 3 4 2 3 3 3 2 2 2 2" xfId="16729"/>
    <cellStyle name="常规 3 4 2 3 3 3 2 2 3" xfId="16730"/>
    <cellStyle name="常规 3 4 2 3 3 3 2 3" xfId="16731"/>
    <cellStyle name="常规 3 4 2 3 3 3 2 3 2" xfId="16732"/>
    <cellStyle name="常规 3 4 2 3 3 3 2 4" xfId="16733"/>
    <cellStyle name="常规 3 4 2 3 3 3 3" xfId="16734"/>
    <cellStyle name="常规 3 4 2 3 3 3 3 2" xfId="16735"/>
    <cellStyle name="常规 3 4 2 3 3 3 3 2 2" xfId="16736"/>
    <cellStyle name="常规 3 4 2 3 3 3 3 3" xfId="16737"/>
    <cellStyle name="常规 3 4 2 3 3 3 4" xfId="16738"/>
    <cellStyle name="常规 3 4 2 3 3 3 4 2" xfId="16739"/>
    <cellStyle name="常规 3 4 2 3 3 3 5" xfId="16740"/>
    <cellStyle name="常规 3 4 2 3 3 4" xfId="16741"/>
    <cellStyle name="常规 3 4 2 3 3 4 2" xfId="16742"/>
    <cellStyle name="常规 3 4 2 3 3 4 2 2" xfId="16743"/>
    <cellStyle name="常规 3 4 2 3 3 4 2 2 2" xfId="16744"/>
    <cellStyle name="常规 3 4 2 3 3 4 2 3" xfId="16745"/>
    <cellStyle name="常规 3 4 2 3 3 4 3" xfId="16746"/>
    <cellStyle name="常规 3 4 2 3 3 4 3 2" xfId="16747"/>
    <cellStyle name="常规 3 4 2 3 3 4 4" xfId="16748"/>
    <cellStyle name="常规 3 4 2 3 3 5" xfId="16749"/>
    <cellStyle name="常规 3 4 2 3 3 5 2" xfId="16750"/>
    <cellStyle name="常规 3 4 2 3 3 5 2 2" xfId="16751"/>
    <cellStyle name="常规 3 4 2 3 3 5 3" xfId="16752"/>
    <cellStyle name="常规 3 4 2 3 3 6" xfId="16753"/>
    <cellStyle name="常规 3 4 2 3 3 6 2" xfId="16754"/>
    <cellStyle name="常规 3 4 2 3 3 7" xfId="16755"/>
    <cellStyle name="常规 3 4 2 3 4" xfId="16756"/>
    <cellStyle name="常规 3 4 2 3 4 2" xfId="16757"/>
    <cellStyle name="常规 3 4 2 3 4 2 2" xfId="16758"/>
    <cellStyle name="常规 3 4 2 3 4 2 2 2" xfId="16759"/>
    <cellStyle name="常规 3 4 2 3 4 2 2 2 2" xfId="16760"/>
    <cellStyle name="常规 3 4 2 3 4 2 2 3" xfId="16761"/>
    <cellStyle name="常规 3 4 2 3 4 2 3" xfId="16762"/>
    <cellStyle name="常规 3 4 2 3 4 2 3 2" xfId="16763"/>
    <cellStyle name="常规 3 4 2 3 4 2 4" xfId="16764"/>
    <cellStyle name="常规 3 4 2 3 4 3" xfId="16765"/>
    <cellStyle name="常规 3 4 2 3 4 3 2" xfId="16766"/>
    <cellStyle name="常规 3 4 2 3 4 3 2 2" xfId="16767"/>
    <cellStyle name="常规 3 4 2 3 4 3 3" xfId="16768"/>
    <cellStyle name="常规 3 4 2 3 4 4" xfId="16769"/>
    <cellStyle name="常规 3 4 2 3 4 4 2" xfId="16770"/>
    <cellStyle name="常规 3 4 2 3 4 5" xfId="16771"/>
    <cellStyle name="常规 3 4 2 3 5" xfId="16772"/>
    <cellStyle name="常规 3 4 2 3 5 2" xfId="16773"/>
    <cellStyle name="常规 3 4 2 3 5 2 2" xfId="16774"/>
    <cellStyle name="常规 3 4 2 3 5 2 2 2" xfId="16775"/>
    <cellStyle name="常规 3 4 2 3 5 2 2 2 2" xfId="16776"/>
    <cellStyle name="常规 3 4 2 3 5 2 2 3" xfId="16777"/>
    <cellStyle name="常规 3 4 2 3 5 2 3" xfId="16778"/>
    <cellStyle name="常规 3 4 2 3 5 2 3 2" xfId="16779"/>
    <cellStyle name="常规 3 4 2 3 5 2 4" xfId="16780"/>
    <cellStyle name="常规 3 4 2 3 5 3" xfId="16781"/>
    <cellStyle name="常规 3 4 2 3 5 3 2" xfId="16782"/>
    <cellStyle name="常规 3 4 2 3 5 3 2 2" xfId="16783"/>
    <cellStyle name="常规 3 4 2 3 5 3 3" xfId="16784"/>
    <cellStyle name="常规 3 4 2 3 5 4" xfId="16785"/>
    <cellStyle name="常规 3 4 2 3 5 4 2" xfId="16786"/>
    <cellStyle name="常规 3 4 2 3 5 5" xfId="16787"/>
    <cellStyle name="常规 3 4 2 3 6" xfId="16788"/>
    <cellStyle name="常规 3 4 2 3 6 2" xfId="16789"/>
    <cellStyle name="常规 3 4 2 3 6 2 2" xfId="16790"/>
    <cellStyle name="常规 3 4 2 3 6 2 2 2" xfId="16791"/>
    <cellStyle name="常规 3 4 2 3 6 2 3" xfId="16792"/>
    <cellStyle name="常规 3 4 2 3 6 3" xfId="16793"/>
    <cellStyle name="常规 3 4 2 3 6 3 2" xfId="16794"/>
    <cellStyle name="常规 3 4 2 3 6 4" xfId="16795"/>
    <cellStyle name="常规 3 4 2 3 7" xfId="16796"/>
    <cellStyle name="常规 3 4 2 3 7 2" xfId="16797"/>
    <cellStyle name="常规 3 4 2 3 7 2 2" xfId="16798"/>
    <cellStyle name="常规 3 4 2 3 7 3" xfId="16799"/>
    <cellStyle name="常规 3 4 2 3 8" xfId="16800"/>
    <cellStyle name="常规 3 4 2 3 8 2" xfId="16801"/>
    <cellStyle name="常规 3 4 2 3 9" xfId="16802"/>
    <cellStyle name="常规 3 4 2 4" xfId="16803"/>
    <cellStyle name="常规 3 4 2 4 2" xfId="16804"/>
    <cellStyle name="常规 3 4 2 4 2 2" xfId="16805"/>
    <cellStyle name="常规 3 4 2 4 2 2 2" xfId="16806"/>
    <cellStyle name="常规 3 4 2 4 2 2 2 2" xfId="16807"/>
    <cellStyle name="常规 3 4 2 4 2 2 2 2 2" xfId="16808"/>
    <cellStyle name="常规 3 4 2 4 2 2 2 2 2 2" xfId="16809"/>
    <cellStyle name="常规 3 4 2 4 2 2 2 2 2 2 2" xfId="16810"/>
    <cellStyle name="常规 3 4 2 4 2 2 2 2 2 3" xfId="16811"/>
    <cellStyle name="常规 3 4 2 4 2 2 2 2 3" xfId="16812"/>
    <cellStyle name="常规 3 4 2 4 2 2 2 2 3 2" xfId="16813"/>
    <cellStyle name="常规 3 4 2 4 2 2 2 2 4" xfId="16814"/>
    <cellStyle name="常规 3 4 2 4 2 2 2 3" xfId="16815"/>
    <cellStyle name="常规 3 4 2 4 2 2 2 3 2" xfId="16816"/>
    <cellStyle name="常规 3 4 2 4 2 2 2 3 2 2" xfId="16817"/>
    <cellStyle name="常规 3 4 2 4 2 2 2 3 3" xfId="16818"/>
    <cellStyle name="常规 3 4 2 4 2 2 2 4" xfId="16819"/>
    <cellStyle name="常规 3 4 2 4 2 2 2 4 2" xfId="16820"/>
    <cellStyle name="常规 3 4 2 4 2 2 2 5" xfId="16821"/>
    <cellStyle name="常规 3 4 2 4 2 2 3" xfId="16822"/>
    <cellStyle name="常规 3 4 2 4 2 2 3 2" xfId="16823"/>
    <cellStyle name="常规 3 4 2 4 2 2 3 2 2" xfId="16824"/>
    <cellStyle name="常规 3 4 2 4 2 2 3 2 2 2" xfId="16825"/>
    <cellStyle name="常规 3 4 2 4 2 2 3 2 2 2 2" xfId="16826"/>
    <cellStyle name="常规 3 4 2 4 2 2 3 2 2 3" xfId="16827"/>
    <cellStyle name="常规 3 4 2 4 2 2 3 2 3" xfId="16828"/>
    <cellStyle name="常规 3 4 2 4 2 2 3 2 3 2" xfId="16829"/>
    <cellStyle name="常规 3 4 2 4 2 2 3 2 4" xfId="16830"/>
    <cellStyle name="常规 3 4 2 4 2 2 3 3" xfId="16831"/>
    <cellStyle name="常规 3 4 2 4 2 2 3 3 2" xfId="16832"/>
    <cellStyle name="常规 3 4 2 4 2 2 3 3 2 2" xfId="16833"/>
    <cellStyle name="常规 3 4 2 4 2 2 3 3 3" xfId="16834"/>
    <cellStyle name="常规 3 4 2 4 2 2 3 4" xfId="16835"/>
    <cellStyle name="常规 3 4 2 4 2 2 3 4 2" xfId="16836"/>
    <cellStyle name="常规 3 4 2 4 2 2 3 5" xfId="16837"/>
    <cellStyle name="常规 3 4 2 4 2 2 4" xfId="16838"/>
    <cellStyle name="常规 3 4 2 4 2 2 4 2" xfId="16839"/>
    <cellStyle name="常规 3 4 2 4 2 2 4 2 2" xfId="16840"/>
    <cellStyle name="常规 3 4 2 4 2 2 4 2 2 2" xfId="16841"/>
    <cellStyle name="常规 3 4 2 4 2 2 4 2 3" xfId="16842"/>
    <cellStyle name="常规 3 4 2 4 2 2 4 3" xfId="16843"/>
    <cellStyle name="常规 3 4 2 4 2 2 4 3 2" xfId="16844"/>
    <cellStyle name="常规 3 4 2 4 2 2 4 4" xfId="16845"/>
    <cellStyle name="常规 3 4 2 4 2 2 5" xfId="16846"/>
    <cellStyle name="常规 3 4 2 4 2 2 5 2" xfId="16847"/>
    <cellStyle name="常规 3 4 2 4 2 2 5 2 2" xfId="16848"/>
    <cellStyle name="常规 3 4 2 4 2 2 5 3" xfId="16849"/>
    <cellStyle name="常规 3 4 2 4 2 2 6" xfId="16850"/>
    <cellStyle name="常规 3 4 2 4 2 2 6 2" xfId="16851"/>
    <cellStyle name="常规 3 4 2 4 2 2 7" xfId="16852"/>
    <cellStyle name="常规 3 4 2 4 2 3" xfId="16853"/>
    <cellStyle name="常规 3 4 2 4 2 3 2" xfId="16854"/>
    <cellStyle name="常规 3 4 2 4 2 3 2 2" xfId="16855"/>
    <cellStyle name="常规 3 4 2 4 2 3 2 2 2" xfId="16856"/>
    <cellStyle name="常规 3 4 2 4 2 3 2 2 2 2" xfId="16857"/>
    <cellStyle name="常规 3 4 2 4 2 3 2 2 3" xfId="16858"/>
    <cellStyle name="常规 3 4 2 4 2 3 2 3" xfId="16859"/>
    <cellStyle name="常规 3 4 2 4 2 3 2 3 2" xfId="16860"/>
    <cellStyle name="常规 3 4 2 4 2 3 2 4" xfId="16861"/>
    <cellStyle name="常规 3 4 2 4 2 3 3" xfId="16862"/>
    <cellStyle name="常规 3 4 2 4 2 3 3 2" xfId="16863"/>
    <cellStyle name="常规 3 4 2 4 2 3 3 2 2" xfId="16864"/>
    <cellStyle name="常规 3 4 2 4 2 3 3 3" xfId="16865"/>
    <cellStyle name="常规 3 4 2 4 2 3 4" xfId="16866"/>
    <cellStyle name="常规 3 4 2 4 2 3 4 2" xfId="16867"/>
    <cellStyle name="常规 3 4 2 4 2 3 5" xfId="16868"/>
    <cellStyle name="常规 3 4 2 4 2 4" xfId="16869"/>
    <cellStyle name="常规 3 4 2 4 2 4 2" xfId="16870"/>
    <cellStyle name="常规 3 4 2 4 2 4 2 2" xfId="16871"/>
    <cellStyle name="常规 3 4 2 4 2 4 2 2 2" xfId="16872"/>
    <cellStyle name="常规 3 4 2 4 2 4 2 2 2 2" xfId="16873"/>
    <cellStyle name="常规 3 4 2 4 2 4 2 2 3" xfId="16874"/>
    <cellStyle name="常规 3 4 2 4 2 4 2 3" xfId="16875"/>
    <cellStyle name="常规 3 4 2 4 2 4 2 3 2" xfId="16876"/>
    <cellStyle name="常规 3 4 2 4 2 4 2 4" xfId="16877"/>
    <cellStyle name="常规 3 4 2 4 2 4 3" xfId="16878"/>
    <cellStyle name="常规 3 4 2 4 2 4 3 2" xfId="16879"/>
    <cellStyle name="常规 3 4 2 4 2 4 3 2 2" xfId="16880"/>
    <cellStyle name="常规 3 4 2 4 2 4 3 3" xfId="16881"/>
    <cellStyle name="常规 3 4 2 4 2 4 4" xfId="16882"/>
    <cellStyle name="常规 3 4 2 4 2 4 4 2" xfId="16883"/>
    <cellStyle name="常规 3 4 2 4 2 4 5" xfId="16884"/>
    <cellStyle name="常规 3 4 2 4 2 5" xfId="16885"/>
    <cellStyle name="常规 3 4 2 4 2 5 2" xfId="16886"/>
    <cellStyle name="常规 3 4 2 4 2 5 2 2" xfId="16887"/>
    <cellStyle name="常规 3 4 2 4 2 5 2 2 2" xfId="16888"/>
    <cellStyle name="常规 3 4 2 4 2 5 2 3" xfId="16889"/>
    <cellStyle name="常规 3 4 2 4 2 5 3" xfId="16890"/>
    <cellStyle name="常规 3 4 2 4 2 5 3 2" xfId="16891"/>
    <cellStyle name="常规 3 4 2 4 2 5 4" xfId="16892"/>
    <cellStyle name="常规 3 4 2 4 2 6" xfId="16893"/>
    <cellStyle name="常规 3 4 2 4 2 6 2" xfId="16894"/>
    <cellStyle name="常规 3 4 2 4 2 6 2 2" xfId="16895"/>
    <cellStyle name="常规 3 4 2 4 2 6 3" xfId="16896"/>
    <cellStyle name="常规 3 4 2 4 2 7" xfId="16897"/>
    <cellStyle name="常规 3 4 2 4 2 7 2" xfId="16898"/>
    <cellStyle name="常规 3 4 2 4 2 8" xfId="16899"/>
    <cellStyle name="常规 3 4 2 4 3" xfId="16900"/>
    <cellStyle name="常规 3 4 2 4 3 2" xfId="16901"/>
    <cellStyle name="常规 3 4 2 4 3 2 2" xfId="16902"/>
    <cellStyle name="常规 3 4 2 4 3 2 2 2" xfId="16903"/>
    <cellStyle name="常规 3 4 2 4 3 2 2 2 2" xfId="16904"/>
    <cellStyle name="常规 3 4 2 4 3 2 2 2 2 2" xfId="16905"/>
    <cellStyle name="常规 3 4 2 4 3 2 2 2 3" xfId="16906"/>
    <cellStyle name="常规 3 4 2 4 3 2 2 3" xfId="16907"/>
    <cellStyle name="常规 3 4 2 4 3 2 2 3 2" xfId="16908"/>
    <cellStyle name="常规 3 4 2 4 3 2 2 4" xfId="16909"/>
    <cellStyle name="常规 3 4 2 4 3 2 3" xfId="16910"/>
    <cellStyle name="常规 3 4 2 4 3 2 3 2" xfId="16911"/>
    <cellStyle name="常规 3 4 2 4 3 2 3 2 2" xfId="16912"/>
    <cellStyle name="常规 3 4 2 4 3 2 3 3" xfId="16913"/>
    <cellStyle name="常规 3 4 2 4 3 2 4" xfId="16914"/>
    <cellStyle name="常规 3 4 2 4 3 2 4 2" xfId="16915"/>
    <cellStyle name="常规 3 4 2 4 3 2 5" xfId="16916"/>
    <cellStyle name="常规 3 4 2 4 3 3" xfId="16917"/>
    <cellStyle name="常规 3 4 2 4 3 3 2" xfId="16918"/>
    <cellStyle name="常规 3 4 2 4 3 3 2 2" xfId="16919"/>
    <cellStyle name="常规 3 4 2 4 3 3 2 2 2" xfId="16920"/>
    <cellStyle name="常规 3 4 2 4 3 3 2 2 2 2" xfId="16921"/>
    <cellStyle name="常规 3 4 2 4 3 3 2 2 3" xfId="16922"/>
    <cellStyle name="常规 3 4 2 4 3 3 2 3" xfId="16923"/>
    <cellStyle name="常规 3 4 2 4 3 3 2 3 2" xfId="16924"/>
    <cellStyle name="常规 3 4 2 4 3 3 2 4" xfId="16925"/>
    <cellStyle name="常规 3 4 2 4 3 3 3" xfId="16926"/>
    <cellStyle name="常规 3 4 2 4 3 3 3 2" xfId="16927"/>
    <cellStyle name="常规 3 4 2 4 3 3 3 2 2" xfId="16928"/>
    <cellStyle name="常规 3 4 2 4 3 3 3 3" xfId="16929"/>
    <cellStyle name="常规 3 4 2 4 3 3 4" xfId="16930"/>
    <cellStyle name="常规 3 4 2 4 3 3 4 2" xfId="16931"/>
    <cellStyle name="常规 3 4 2 4 3 3 5" xfId="16932"/>
    <cellStyle name="常规 3 4 2 4 3 4" xfId="16933"/>
    <cellStyle name="常规 3 4 2 4 3 4 2" xfId="16934"/>
    <cellStyle name="常规 3 4 2 4 3 4 2 2" xfId="16935"/>
    <cellStyle name="常规 3 4 2 4 3 4 2 2 2" xfId="16936"/>
    <cellStyle name="常规 3 4 2 4 3 4 2 3" xfId="16937"/>
    <cellStyle name="常规 3 4 2 4 3 4 3" xfId="16938"/>
    <cellStyle name="常规 3 4 2 4 3 4 3 2" xfId="16939"/>
    <cellStyle name="常规 3 4 2 4 3 4 4" xfId="16940"/>
    <cellStyle name="常规 3 4 2 4 3 5" xfId="16941"/>
    <cellStyle name="常规 3 4 2 4 3 5 2" xfId="16942"/>
    <cellStyle name="常规 3 4 2 4 3 5 2 2" xfId="16943"/>
    <cellStyle name="常规 3 4 2 4 3 5 3" xfId="16944"/>
    <cellStyle name="常规 3 4 2 4 3 6" xfId="16945"/>
    <cellStyle name="常规 3 4 2 4 3 6 2" xfId="16946"/>
    <cellStyle name="常规 3 4 2 4 3 7" xfId="16947"/>
    <cellStyle name="常规 3 4 2 4 4" xfId="16948"/>
    <cellStyle name="常规 3 4 2 4 4 2" xfId="16949"/>
    <cellStyle name="常规 3 4 2 4 4 2 2" xfId="16950"/>
    <cellStyle name="常规 3 4 2 4 4 2 2 2" xfId="16951"/>
    <cellStyle name="常规 3 4 2 4 4 2 2 2 2" xfId="16952"/>
    <cellStyle name="常规 3 4 2 4 4 2 2 3" xfId="16953"/>
    <cellStyle name="常规 3 4 2 4 4 2 3" xfId="16954"/>
    <cellStyle name="常规 3 4 2 4 4 2 3 2" xfId="16955"/>
    <cellStyle name="常规 3 4 2 4 4 2 4" xfId="16956"/>
    <cellStyle name="常规 3 4 2 4 4 3" xfId="16957"/>
    <cellStyle name="常规 3 4 2 4 4 3 2" xfId="16958"/>
    <cellStyle name="常规 3 4 2 4 4 3 2 2" xfId="16959"/>
    <cellStyle name="常规 3 4 2 4 4 3 3" xfId="16960"/>
    <cellStyle name="常规 3 4 2 4 4 4" xfId="16961"/>
    <cellStyle name="常规 3 4 2 4 4 4 2" xfId="16962"/>
    <cellStyle name="常规 3 4 2 4 4 5" xfId="16963"/>
    <cellStyle name="常规 3 4 2 4 5" xfId="16964"/>
    <cellStyle name="常规 3 4 2 4 5 2" xfId="16965"/>
    <cellStyle name="常规 3 4 2 4 5 2 2" xfId="16966"/>
    <cellStyle name="常规 3 4 2 4 5 2 2 2" xfId="16967"/>
    <cellStyle name="常规 3 4 2 4 5 2 2 2 2" xfId="16968"/>
    <cellStyle name="常规 3 4 2 4 5 2 2 3" xfId="16969"/>
    <cellStyle name="常规 3 4 2 4 5 2 3" xfId="16970"/>
    <cellStyle name="常规 3 4 2 4 5 2 3 2" xfId="16971"/>
    <cellStyle name="常规 3 4 2 4 5 2 4" xfId="16972"/>
    <cellStyle name="常规 3 4 2 4 5 3" xfId="16973"/>
    <cellStyle name="常规 3 4 2 4 5 3 2" xfId="16974"/>
    <cellStyle name="常规 3 4 2 4 5 3 2 2" xfId="16975"/>
    <cellStyle name="常规 3 4 2 4 5 3 3" xfId="16976"/>
    <cellStyle name="常规 3 4 2 4 5 4" xfId="16977"/>
    <cellStyle name="常规 3 4 2 4 5 4 2" xfId="16978"/>
    <cellStyle name="常规 3 4 2 4 5 5" xfId="16979"/>
    <cellStyle name="常规 3 4 2 4 6" xfId="16980"/>
    <cellStyle name="常规 3 4 2 4 6 2" xfId="16981"/>
    <cellStyle name="常规 3 4 2 4 6 2 2" xfId="16982"/>
    <cellStyle name="常规 3 4 2 4 6 2 2 2" xfId="16983"/>
    <cellStyle name="常规 3 4 2 4 6 2 3" xfId="16984"/>
    <cellStyle name="常规 3 4 2 4 6 3" xfId="16985"/>
    <cellStyle name="常规 3 4 2 4 6 3 2" xfId="16986"/>
    <cellStyle name="常规 3 4 2 4 6 4" xfId="16987"/>
    <cellStyle name="常规 3 4 2 4 7" xfId="16988"/>
    <cellStyle name="常规 3 4 2 4 7 2" xfId="16989"/>
    <cellStyle name="常规 3 4 2 4 7 2 2" xfId="16990"/>
    <cellStyle name="常规 3 4 2 4 7 3" xfId="16991"/>
    <cellStyle name="常规 3 4 2 4 8" xfId="16992"/>
    <cellStyle name="常规 3 4 2 4 8 2" xfId="16993"/>
    <cellStyle name="常规 3 4 2 4 9" xfId="16994"/>
    <cellStyle name="常规 3 4 2 5" xfId="16995"/>
    <cellStyle name="常规 3 4 2 5 2" xfId="16996"/>
    <cellStyle name="常规 3 4 2 5 2 2" xfId="16997"/>
    <cellStyle name="常规 3 4 2 5 2 2 2" xfId="16998"/>
    <cellStyle name="常规 3 4 2 5 2 2 2 2" xfId="16999"/>
    <cellStyle name="常规 3 4 2 5 2 2 2 2 2" xfId="17000"/>
    <cellStyle name="常规 3 4 2 5 2 2 2 2 2 2" xfId="17001"/>
    <cellStyle name="常规 3 4 2 5 2 2 2 2 3" xfId="17002"/>
    <cellStyle name="常规 3 4 2 5 2 2 2 3" xfId="17003"/>
    <cellStyle name="常规 3 4 2 5 2 2 2 3 2" xfId="17004"/>
    <cellStyle name="常规 3 4 2 5 2 2 2 4" xfId="17005"/>
    <cellStyle name="常规 3 4 2 5 2 2 3" xfId="17006"/>
    <cellStyle name="常规 3 4 2 5 2 2 3 2" xfId="17007"/>
    <cellStyle name="常规 3 4 2 5 2 2 3 2 2" xfId="17008"/>
    <cellStyle name="常规 3 4 2 5 2 2 3 3" xfId="17009"/>
    <cellStyle name="常规 3 4 2 5 2 2 4" xfId="17010"/>
    <cellStyle name="常规 3 4 2 5 2 2 4 2" xfId="17011"/>
    <cellStyle name="常规 3 4 2 5 2 2 5" xfId="17012"/>
    <cellStyle name="常规 3 4 2 5 2 3" xfId="17013"/>
    <cellStyle name="常规 3 4 2 5 2 3 2" xfId="17014"/>
    <cellStyle name="常规 3 4 2 5 2 3 2 2" xfId="17015"/>
    <cellStyle name="常规 3 4 2 5 2 3 2 2 2" xfId="17016"/>
    <cellStyle name="常规 3 4 2 5 2 3 2 2 2 2" xfId="17017"/>
    <cellStyle name="常规 3 4 2 5 2 3 2 2 3" xfId="17018"/>
    <cellStyle name="常规 3 4 2 5 2 3 2 3" xfId="17019"/>
    <cellStyle name="常规 3 4 2 5 2 3 2 3 2" xfId="17020"/>
    <cellStyle name="常规 3 4 2 5 2 3 2 4" xfId="17021"/>
    <cellStyle name="常规 3 4 2 5 2 3 3" xfId="17022"/>
    <cellStyle name="常规 3 4 2 5 2 3 3 2" xfId="17023"/>
    <cellStyle name="常规 3 4 2 5 2 3 3 2 2" xfId="17024"/>
    <cellStyle name="常规 3 4 2 5 2 3 3 3" xfId="17025"/>
    <cellStyle name="常规 3 4 2 5 2 3 4" xfId="17026"/>
    <cellStyle name="常规 3 4 2 5 2 3 4 2" xfId="17027"/>
    <cellStyle name="常规 3 4 2 5 2 3 5" xfId="17028"/>
    <cellStyle name="常规 3 4 2 5 2 4" xfId="17029"/>
    <cellStyle name="常规 3 4 2 5 2 4 2" xfId="17030"/>
    <cellStyle name="常规 3 4 2 5 2 4 2 2" xfId="17031"/>
    <cellStyle name="常规 3 4 2 5 2 4 2 2 2" xfId="17032"/>
    <cellStyle name="常规 3 4 2 5 2 4 2 3" xfId="17033"/>
    <cellStyle name="常规 3 4 2 5 2 4 3" xfId="17034"/>
    <cellStyle name="常规 3 4 2 5 2 4 3 2" xfId="17035"/>
    <cellStyle name="常规 3 4 2 5 2 4 4" xfId="17036"/>
    <cellStyle name="常规 3 4 2 5 2 5" xfId="17037"/>
    <cellStyle name="常规 3 4 2 5 2 5 2" xfId="17038"/>
    <cellStyle name="常规 3 4 2 5 2 5 2 2" xfId="17039"/>
    <cellStyle name="常规 3 4 2 5 2 5 3" xfId="17040"/>
    <cellStyle name="常规 3 4 2 5 2 6" xfId="17041"/>
    <cellStyle name="常规 3 4 2 5 2 6 2" xfId="17042"/>
    <cellStyle name="常规 3 4 2 5 2 7" xfId="17043"/>
    <cellStyle name="常规 3 4 2 5 3" xfId="17044"/>
    <cellStyle name="常规 3 4 2 5 3 2" xfId="17045"/>
    <cellStyle name="常规 3 4 2 5 3 2 2" xfId="17046"/>
    <cellStyle name="常规 3 4 2 5 3 2 2 2" xfId="17047"/>
    <cellStyle name="常规 3 4 2 5 3 2 2 2 2" xfId="17048"/>
    <cellStyle name="常规 3 4 2 5 3 2 2 3" xfId="17049"/>
    <cellStyle name="常规 3 4 2 5 3 2 3" xfId="17050"/>
    <cellStyle name="常规 3 4 2 5 3 2 3 2" xfId="17051"/>
    <cellStyle name="常规 3 4 2 5 3 2 4" xfId="17052"/>
    <cellStyle name="常规 3 4 2 5 3 3" xfId="17053"/>
    <cellStyle name="常规 3 4 2 5 3 3 2" xfId="17054"/>
    <cellStyle name="常规 3 4 2 5 3 3 2 2" xfId="17055"/>
    <cellStyle name="常规 3 4 2 5 3 3 3" xfId="17056"/>
    <cellStyle name="常规 3 4 2 5 3 4" xfId="17057"/>
    <cellStyle name="常规 3 4 2 5 3 4 2" xfId="17058"/>
    <cellStyle name="常规 3 4 2 5 3 5" xfId="17059"/>
    <cellStyle name="常规 3 4 2 5 4" xfId="17060"/>
    <cellStyle name="常规 3 4 2 5 4 2" xfId="17061"/>
    <cellStyle name="常规 3 4 2 5 4 2 2" xfId="17062"/>
    <cellStyle name="常规 3 4 2 5 4 2 2 2" xfId="17063"/>
    <cellStyle name="常规 3 4 2 5 4 2 2 2 2" xfId="17064"/>
    <cellStyle name="常规 3 4 2 5 4 2 2 3" xfId="17065"/>
    <cellStyle name="常规 3 4 2 5 4 2 3" xfId="17066"/>
    <cellStyle name="常规 3 4 2 5 4 2 3 2" xfId="17067"/>
    <cellStyle name="常规 3 4 2 5 4 2 4" xfId="17068"/>
    <cellStyle name="常规 3 4 2 5 4 3" xfId="17069"/>
    <cellStyle name="常规 3 4 2 5 4 3 2" xfId="17070"/>
    <cellStyle name="常规 3 4 2 5 4 3 2 2" xfId="17071"/>
    <cellStyle name="常规 3 4 2 5 4 3 3" xfId="17072"/>
    <cellStyle name="常规 3 4 2 5 4 4" xfId="17073"/>
    <cellStyle name="常规 3 4 2 5 4 4 2" xfId="17074"/>
    <cellStyle name="常规 3 4 2 5 4 5" xfId="17075"/>
    <cellStyle name="常规 3 4 2 5 5" xfId="17076"/>
    <cellStyle name="常规 3 4 2 5 5 2" xfId="17077"/>
    <cellStyle name="常规 3 4 2 5 5 2 2" xfId="17078"/>
    <cellStyle name="常规 3 4 2 5 5 2 2 2" xfId="17079"/>
    <cellStyle name="常规 3 4 2 5 5 2 3" xfId="17080"/>
    <cellStyle name="常规 3 4 2 5 5 3" xfId="17081"/>
    <cellStyle name="常规 3 4 2 5 5 3 2" xfId="17082"/>
    <cellStyle name="常规 3 4 2 5 5 4" xfId="17083"/>
    <cellStyle name="常规 3 4 2 5 6" xfId="17084"/>
    <cellStyle name="常规 3 4 2 5 6 2" xfId="17085"/>
    <cellStyle name="常规 3 4 2 5 6 2 2" xfId="17086"/>
    <cellStyle name="常规 3 4 2 5 6 3" xfId="17087"/>
    <cellStyle name="常规 3 4 2 5 7" xfId="17088"/>
    <cellStyle name="常规 3 4 2 5 7 2" xfId="17089"/>
    <cellStyle name="常规 3 4 2 5 8" xfId="17090"/>
    <cellStyle name="常规 3 4 2 6" xfId="17091"/>
    <cellStyle name="常规 3 4 2 6 2" xfId="17092"/>
    <cellStyle name="常规 3 4 2 6 2 2" xfId="17093"/>
    <cellStyle name="常规 3 4 2 6 2 2 2" xfId="17094"/>
    <cellStyle name="常规 3 4 2 6 2 2 2 2" xfId="17095"/>
    <cellStyle name="常规 3 4 2 6 2 2 2 2 2" xfId="17096"/>
    <cellStyle name="常规 3 4 2 6 2 2 2 3" xfId="17097"/>
    <cellStyle name="常规 3 4 2 6 2 2 3" xfId="17098"/>
    <cellStyle name="常规 3 4 2 6 2 2 3 2" xfId="17099"/>
    <cellStyle name="常规 3 4 2 6 2 2 4" xfId="17100"/>
    <cellStyle name="常规 3 4 2 6 2 3" xfId="17101"/>
    <cellStyle name="常规 3 4 2 6 2 3 2" xfId="17102"/>
    <cellStyle name="常规 3 4 2 6 2 3 2 2" xfId="17103"/>
    <cellStyle name="常规 3 4 2 6 2 3 3" xfId="17104"/>
    <cellStyle name="常规 3 4 2 6 2 4" xfId="17105"/>
    <cellStyle name="常规 3 4 2 6 2 4 2" xfId="17106"/>
    <cellStyle name="常规 3 4 2 6 2 5" xfId="17107"/>
    <cellStyle name="常规 3 4 2 6 3" xfId="17108"/>
    <cellStyle name="常规 3 4 2 6 3 2" xfId="17109"/>
    <cellStyle name="常规 3 4 2 6 3 2 2" xfId="17110"/>
    <cellStyle name="常规 3 4 2 6 3 2 2 2" xfId="17111"/>
    <cellStyle name="常规 3 4 2 6 3 2 2 2 2" xfId="17112"/>
    <cellStyle name="常规 3 4 2 6 3 2 2 3" xfId="17113"/>
    <cellStyle name="常规 3 4 2 6 3 2 3" xfId="17114"/>
    <cellStyle name="常规 3 4 2 6 3 2 3 2" xfId="17115"/>
    <cellStyle name="常规 3 4 2 6 3 2 4" xfId="17116"/>
    <cellStyle name="常规 3 4 2 6 3 3" xfId="17117"/>
    <cellStyle name="常规 3 4 2 6 3 3 2" xfId="17118"/>
    <cellStyle name="常规 3 4 2 6 3 3 2 2" xfId="17119"/>
    <cellStyle name="常规 3 4 2 6 3 3 3" xfId="17120"/>
    <cellStyle name="常规 3 4 2 6 3 4" xfId="17121"/>
    <cellStyle name="常规 3 4 2 6 3 4 2" xfId="17122"/>
    <cellStyle name="常规 3 4 2 6 3 5" xfId="17123"/>
    <cellStyle name="常规 3 4 2 6 4" xfId="17124"/>
    <cellStyle name="常规 3 4 2 6 4 2" xfId="17125"/>
    <cellStyle name="常规 3 4 2 6 4 2 2" xfId="17126"/>
    <cellStyle name="常规 3 4 2 6 4 2 2 2" xfId="17127"/>
    <cellStyle name="常规 3 4 2 6 4 2 3" xfId="17128"/>
    <cellStyle name="常规 3 4 2 6 4 3" xfId="17129"/>
    <cellStyle name="常规 3 4 2 6 4 3 2" xfId="17130"/>
    <cellStyle name="常规 3 4 2 6 4 4" xfId="17131"/>
    <cellStyle name="常规 3 4 2 6 5" xfId="17132"/>
    <cellStyle name="常规 3 4 2 6 5 2" xfId="17133"/>
    <cellStyle name="常规 3 4 2 6 5 2 2" xfId="17134"/>
    <cellStyle name="常规 3 4 2 6 5 3" xfId="17135"/>
    <cellStyle name="常规 3 4 2 6 6" xfId="17136"/>
    <cellStyle name="常规 3 4 2 6 6 2" xfId="17137"/>
    <cellStyle name="常规 3 4 2 6 7" xfId="17138"/>
    <cellStyle name="常规 3 4 2 7" xfId="17139"/>
    <cellStyle name="常规 3 4 2 7 2" xfId="17140"/>
    <cellStyle name="常规 3 4 2 7 2 2" xfId="17141"/>
    <cellStyle name="常规 3 4 2 7 2 2 2" xfId="17142"/>
    <cellStyle name="常规 3 4 2 7 2 2 2 2" xfId="17143"/>
    <cellStyle name="常规 3 4 2 7 2 2 3" xfId="17144"/>
    <cellStyle name="常规 3 4 2 7 2 3" xfId="17145"/>
    <cellStyle name="常规 3 4 2 7 2 3 2" xfId="17146"/>
    <cellStyle name="常规 3 4 2 7 2 4" xfId="17147"/>
    <cellStyle name="常规 3 4 2 7 3" xfId="17148"/>
    <cellStyle name="常规 3 4 2 7 3 2" xfId="17149"/>
    <cellStyle name="常规 3 4 2 7 3 2 2" xfId="17150"/>
    <cellStyle name="常规 3 4 2 7 3 3" xfId="17151"/>
    <cellStyle name="常规 3 4 2 7 4" xfId="17152"/>
    <cellStyle name="常规 3 4 2 7 4 2" xfId="17153"/>
    <cellStyle name="常规 3 4 2 7 5" xfId="17154"/>
    <cellStyle name="常规 3 4 2 8" xfId="17155"/>
    <cellStyle name="常规 3 4 2 8 2" xfId="17156"/>
    <cellStyle name="常规 3 4 2 8 2 2" xfId="17157"/>
    <cellStyle name="常规 3 4 2 8 2 2 2" xfId="17158"/>
    <cellStyle name="常规 3 4 2 8 2 2 2 2" xfId="17159"/>
    <cellStyle name="常规 3 4 2 8 2 2 3" xfId="17160"/>
    <cellStyle name="常规 3 4 2 8 2 3" xfId="17161"/>
    <cellStyle name="常规 3 4 2 8 2 3 2" xfId="17162"/>
    <cellStyle name="常规 3 4 2 8 2 4" xfId="17163"/>
    <cellStyle name="常规 3 4 2 8 3" xfId="17164"/>
    <cellStyle name="常规 3 4 2 8 3 2" xfId="17165"/>
    <cellStyle name="常规 3 4 2 8 3 2 2" xfId="17166"/>
    <cellStyle name="常规 3 4 2 8 3 3" xfId="17167"/>
    <cellStyle name="常规 3 4 2 8 4" xfId="17168"/>
    <cellStyle name="常规 3 4 2 8 4 2" xfId="17169"/>
    <cellStyle name="常规 3 4 2 8 5" xfId="17170"/>
    <cellStyle name="常规 3 4 2 9" xfId="17171"/>
    <cellStyle name="常规 3 4 2 9 2" xfId="17172"/>
    <cellStyle name="常规 3 4 2 9 2 2" xfId="17173"/>
    <cellStyle name="常规 3 4 2 9 2 2 2" xfId="17174"/>
    <cellStyle name="常规 3 4 2 9 2 3" xfId="17175"/>
    <cellStyle name="常规 3 4 2 9 3" xfId="17176"/>
    <cellStyle name="常规 3 4 2 9 3 2" xfId="17177"/>
    <cellStyle name="常规 3 4 2 9 4" xfId="17178"/>
    <cellStyle name="常规 3 4 3" xfId="17179"/>
    <cellStyle name="常规 3 4 3 10" xfId="17180"/>
    <cellStyle name="常规 3 4 3 10 2" xfId="17181"/>
    <cellStyle name="常规 3 4 3 11" xfId="17182"/>
    <cellStyle name="常规 3 4 3 2" xfId="17183"/>
    <cellStyle name="常规 3 4 3 2 2" xfId="17184"/>
    <cellStyle name="常规 3 4 3 2 2 2" xfId="17185"/>
    <cellStyle name="常规 3 4 3 2 2 2 2" xfId="17186"/>
    <cellStyle name="常规 3 4 3 2 2 2 2 2" xfId="17187"/>
    <cellStyle name="常规 3 4 3 2 2 2 2 2 2" xfId="17188"/>
    <cellStyle name="常规 3 4 3 2 2 2 2 2 2 2" xfId="17189"/>
    <cellStyle name="常规 3 4 3 2 2 2 2 2 2 2 2" xfId="17190"/>
    <cellStyle name="常规 3 4 3 2 2 2 2 2 2 3" xfId="17191"/>
    <cellStyle name="常规 3 4 3 2 2 2 2 2 3" xfId="17192"/>
    <cellStyle name="常规 3 4 3 2 2 2 2 2 3 2" xfId="17193"/>
    <cellStyle name="常规 3 4 3 2 2 2 2 2 4" xfId="17194"/>
    <cellStyle name="常规 3 4 3 2 2 2 2 3" xfId="17195"/>
    <cellStyle name="常规 3 4 3 2 2 2 2 3 2" xfId="17196"/>
    <cellStyle name="常规 3 4 3 2 2 2 2 3 2 2" xfId="17197"/>
    <cellStyle name="常规 3 4 3 2 2 2 2 3 3" xfId="17198"/>
    <cellStyle name="常规 3 4 3 2 2 2 2 4" xfId="17199"/>
    <cellStyle name="常规 3 4 3 2 2 2 2 4 2" xfId="17200"/>
    <cellStyle name="常规 3 4 3 2 2 2 2 5" xfId="17201"/>
    <cellStyle name="常规 3 4 3 2 2 2 3" xfId="17202"/>
    <cellStyle name="常规 3 4 3 2 2 2 3 2" xfId="17203"/>
    <cellStyle name="常规 3 4 3 2 2 2 3 2 2" xfId="17204"/>
    <cellStyle name="常规 3 4 3 2 2 2 3 2 2 2" xfId="17205"/>
    <cellStyle name="常规 3 4 3 2 2 2 3 2 2 2 2" xfId="17206"/>
    <cellStyle name="常规 3 4 3 2 2 2 3 2 2 3" xfId="17207"/>
    <cellStyle name="常规 3 4 3 2 2 2 3 2 3" xfId="17208"/>
    <cellStyle name="常规 3 4 3 2 2 2 3 2 3 2" xfId="17209"/>
    <cellStyle name="常规 3 4 3 2 2 2 3 2 4" xfId="17210"/>
    <cellStyle name="常规 3 4 3 2 2 2 3 3" xfId="17211"/>
    <cellStyle name="常规 3 4 3 2 2 2 3 3 2" xfId="17212"/>
    <cellStyle name="常规 3 4 3 2 2 2 3 3 2 2" xfId="17213"/>
    <cellStyle name="常规 3 4 3 2 2 2 3 3 3" xfId="17214"/>
    <cellStyle name="常规 3 4 3 2 2 2 3 4" xfId="17215"/>
    <cellStyle name="常规 3 4 3 2 2 2 3 4 2" xfId="17216"/>
    <cellStyle name="常规 3 4 3 2 2 2 3 5" xfId="17217"/>
    <cellStyle name="常规 3 4 3 2 2 2 4" xfId="17218"/>
    <cellStyle name="常规 3 4 3 2 2 2 4 2" xfId="17219"/>
    <cellStyle name="常规 3 4 3 2 2 2 4 2 2" xfId="17220"/>
    <cellStyle name="常规 3 4 3 2 2 2 4 2 2 2" xfId="17221"/>
    <cellStyle name="常规 3 4 3 2 2 2 4 2 3" xfId="17222"/>
    <cellStyle name="常规 3 4 3 2 2 2 4 3" xfId="17223"/>
    <cellStyle name="常规 3 4 3 2 2 2 4 3 2" xfId="17224"/>
    <cellStyle name="常规 3 4 3 2 2 2 4 4" xfId="17225"/>
    <cellStyle name="常规 3 4 3 2 2 2 5" xfId="17226"/>
    <cellStyle name="常规 3 4 3 2 2 2 5 2" xfId="17227"/>
    <cellStyle name="常规 3 4 3 2 2 2 5 2 2" xfId="17228"/>
    <cellStyle name="常规 3 4 3 2 2 2 5 3" xfId="17229"/>
    <cellStyle name="常规 3 4 3 2 2 2 6" xfId="17230"/>
    <cellStyle name="常规 3 4 3 2 2 2 6 2" xfId="17231"/>
    <cellStyle name="常规 3 4 3 2 2 2 7" xfId="17232"/>
    <cellStyle name="常规 3 4 3 2 2 3" xfId="17233"/>
    <cellStyle name="常规 3 4 3 2 2 3 2" xfId="17234"/>
    <cellStyle name="常规 3 4 3 2 2 3 2 2" xfId="17235"/>
    <cellStyle name="常规 3 4 3 2 2 3 2 2 2" xfId="17236"/>
    <cellStyle name="常规 3 4 3 2 2 3 2 2 2 2" xfId="17237"/>
    <cellStyle name="常规 3 4 3 2 2 3 2 2 3" xfId="17238"/>
    <cellStyle name="常规 3 4 3 2 2 3 2 3" xfId="17239"/>
    <cellStyle name="常规 3 4 3 2 2 3 2 3 2" xfId="17240"/>
    <cellStyle name="常规 3 4 3 2 2 3 2 4" xfId="17241"/>
    <cellStyle name="常规 3 4 3 2 2 3 3" xfId="17242"/>
    <cellStyle name="常规 3 4 3 2 2 3 3 2" xfId="17243"/>
    <cellStyle name="常规 3 4 3 2 2 3 3 2 2" xfId="17244"/>
    <cellStyle name="常规 3 4 3 2 2 3 3 3" xfId="17245"/>
    <cellStyle name="常规 3 4 3 2 2 3 4" xfId="17246"/>
    <cellStyle name="常规 3 4 3 2 2 3 4 2" xfId="17247"/>
    <cellStyle name="常规 3 4 3 2 2 3 5" xfId="17248"/>
    <cellStyle name="常规 3 4 3 2 2 4" xfId="17249"/>
    <cellStyle name="常规 3 4 3 2 2 4 2" xfId="17250"/>
    <cellStyle name="常规 3 4 3 2 2 4 2 2" xfId="17251"/>
    <cellStyle name="常规 3 4 3 2 2 4 2 2 2" xfId="17252"/>
    <cellStyle name="常规 3 4 3 2 2 4 2 2 2 2" xfId="17253"/>
    <cellStyle name="常规 3 4 3 2 2 4 2 2 3" xfId="17254"/>
    <cellStyle name="常规 3 4 3 2 2 4 2 3" xfId="17255"/>
    <cellStyle name="常规 3 4 3 2 2 4 2 3 2" xfId="17256"/>
    <cellStyle name="常规 3 4 3 2 2 4 2 4" xfId="17257"/>
    <cellStyle name="常规 3 4 3 2 2 4 3" xfId="17258"/>
    <cellStyle name="常规 3 4 3 2 2 4 3 2" xfId="17259"/>
    <cellStyle name="常规 3 4 3 2 2 4 3 2 2" xfId="17260"/>
    <cellStyle name="常规 3 4 3 2 2 4 3 3" xfId="17261"/>
    <cellStyle name="常规 3 4 3 2 2 4 4" xfId="17262"/>
    <cellStyle name="常规 3 4 3 2 2 4 4 2" xfId="17263"/>
    <cellStyle name="常规 3 4 3 2 2 4 5" xfId="17264"/>
    <cellStyle name="常规 3 4 3 2 2 5" xfId="17265"/>
    <cellStyle name="常规 3 4 3 2 2 5 2" xfId="17266"/>
    <cellStyle name="常规 3 4 3 2 2 5 2 2" xfId="17267"/>
    <cellStyle name="常规 3 4 3 2 2 5 2 2 2" xfId="17268"/>
    <cellStyle name="常规 3 4 3 2 2 5 2 3" xfId="17269"/>
    <cellStyle name="常规 3 4 3 2 2 5 3" xfId="17270"/>
    <cellStyle name="常规 3 4 3 2 2 5 3 2" xfId="17271"/>
    <cellStyle name="常规 3 4 3 2 2 5 4" xfId="17272"/>
    <cellStyle name="常规 3 4 3 2 2 6" xfId="17273"/>
    <cellStyle name="常规 3 4 3 2 2 6 2" xfId="17274"/>
    <cellStyle name="常规 3 4 3 2 2 6 2 2" xfId="17275"/>
    <cellStyle name="常规 3 4 3 2 2 6 3" xfId="17276"/>
    <cellStyle name="常规 3 4 3 2 2 7" xfId="17277"/>
    <cellStyle name="常规 3 4 3 2 2 7 2" xfId="17278"/>
    <cellStyle name="常规 3 4 3 2 2 8" xfId="17279"/>
    <cellStyle name="常规 3 4 3 2 3" xfId="17280"/>
    <cellStyle name="常规 3 4 3 2 3 2" xfId="17281"/>
    <cellStyle name="常规 3 4 3 2 3 2 2" xfId="17282"/>
    <cellStyle name="常规 3 4 3 2 3 2 2 2" xfId="17283"/>
    <cellStyle name="常规 3 4 3 2 3 2 2 2 2" xfId="17284"/>
    <cellStyle name="常规 3 4 3 2 3 2 2 2 2 2" xfId="17285"/>
    <cellStyle name="常规 3 4 3 2 3 2 2 2 3" xfId="17286"/>
    <cellStyle name="常规 3 4 3 2 3 2 2 3" xfId="17287"/>
    <cellStyle name="常规 3 4 3 2 3 2 2 3 2" xfId="17288"/>
    <cellStyle name="常规 3 4 3 2 3 2 2 4" xfId="17289"/>
    <cellStyle name="常规 3 4 3 2 3 2 3" xfId="17290"/>
    <cellStyle name="常规 3 4 3 2 3 2 3 2" xfId="17291"/>
    <cellStyle name="常规 3 4 3 2 3 2 3 2 2" xfId="17292"/>
    <cellStyle name="常规 3 4 3 2 3 2 3 3" xfId="17293"/>
    <cellStyle name="常规 3 4 3 2 3 2 4" xfId="17294"/>
    <cellStyle name="常规 3 4 3 2 3 2 4 2" xfId="17295"/>
    <cellStyle name="常规 3 4 3 2 3 2 5" xfId="17296"/>
    <cellStyle name="常规 3 4 3 2 3 3" xfId="17297"/>
    <cellStyle name="常规 3 4 3 2 3 3 2" xfId="17298"/>
    <cellStyle name="常规 3 4 3 2 3 3 2 2" xfId="17299"/>
    <cellStyle name="常规 3 4 3 2 3 3 2 2 2" xfId="17300"/>
    <cellStyle name="常规 3 4 3 2 3 3 2 2 2 2" xfId="17301"/>
    <cellStyle name="常规 3 4 3 2 3 3 2 2 3" xfId="17302"/>
    <cellStyle name="常规 3 4 3 2 3 3 2 3" xfId="17303"/>
    <cellStyle name="常规 3 4 3 2 3 3 2 3 2" xfId="17304"/>
    <cellStyle name="常规 3 4 3 2 3 3 2 4" xfId="17305"/>
    <cellStyle name="常规 3 4 3 2 3 3 3" xfId="17306"/>
    <cellStyle name="常规 3 4 3 2 3 3 3 2" xfId="17307"/>
    <cellStyle name="常规 3 4 3 2 3 3 3 2 2" xfId="17308"/>
    <cellStyle name="常规 3 4 3 2 3 3 3 3" xfId="17309"/>
    <cellStyle name="常规 3 4 3 2 3 3 4" xfId="17310"/>
    <cellStyle name="常规 3 4 3 2 3 3 4 2" xfId="17311"/>
    <cellStyle name="常规 3 4 3 2 3 3 5" xfId="17312"/>
    <cellStyle name="常规 3 4 3 2 3 4" xfId="17313"/>
    <cellStyle name="常规 3 4 3 2 3 4 2" xfId="17314"/>
    <cellStyle name="常规 3 4 3 2 3 4 2 2" xfId="17315"/>
    <cellStyle name="常规 3 4 3 2 3 4 2 2 2" xfId="17316"/>
    <cellStyle name="常规 3 4 3 2 3 4 2 3" xfId="17317"/>
    <cellStyle name="常规 3 4 3 2 3 4 3" xfId="17318"/>
    <cellStyle name="常规 3 4 3 2 3 4 3 2" xfId="17319"/>
    <cellStyle name="常规 3 4 3 2 3 4 4" xfId="17320"/>
    <cellStyle name="常规 3 4 3 2 3 5" xfId="17321"/>
    <cellStyle name="常规 3 4 3 2 3 5 2" xfId="17322"/>
    <cellStyle name="常规 3 4 3 2 3 5 2 2" xfId="17323"/>
    <cellStyle name="常规 3 4 3 2 3 5 3" xfId="17324"/>
    <cellStyle name="常规 3 4 3 2 3 6" xfId="17325"/>
    <cellStyle name="常规 3 4 3 2 3 6 2" xfId="17326"/>
    <cellStyle name="常规 3 4 3 2 3 7" xfId="17327"/>
    <cellStyle name="常规 3 4 3 2 4" xfId="17328"/>
    <cellStyle name="常规 3 4 3 2 4 2" xfId="17329"/>
    <cellStyle name="常规 3 4 3 2 4 2 2" xfId="17330"/>
    <cellStyle name="常规 3 4 3 2 4 2 2 2" xfId="17331"/>
    <cellStyle name="常规 3 4 3 2 4 2 2 2 2" xfId="17332"/>
    <cellStyle name="常规 3 4 3 2 4 2 2 3" xfId="17333"/>
    <cellStyle name="常规 3 4 3 2 4 2 3" xfId="17334"/>
    <cellStyle name="常规 3 4 3 2 4 2 3 2" xfId="17335"/>
    <cellStyle name="常规 3 4 3 2 4 2 4" xfId="17336"/>
    <cellStyle name="常规 3 4 3 2 4 3" xfId="17337"/>
    <cellStyle name="常规 3 4 3 2 4 3 2" xfId="17338"/>
    <cellStyle name="常规 3 4 3 2 4 3 2 2" xfId="17339"/>
    <cellStyle name="常规 3 4 3 2 4 3 3" xfId="17340"/>
    <cellStyle name="常规 3 4 3 2 4 4" xfId="17341"/>
    <cellStyle name="常规 3 4 3 2 4 4 2" xfId="17342"/>
    <cellStyle name="常规 3 4 3 2 4 5" xfId="17343"/>
    <cellStyle name="常规 3 4 3 2 5" xfId="17344"/>
    <cellStyle name="常规 3 4 3 2 5 2" xfId="17345"/>
    <cellStyle name="常规 3 4 3 2 5 2 2" xfId="17346"/>
    <cellStyle name="常规 3 4 3 2 5 2 2 2" xfId="17347"/>
    <cellStyle name="常规 3 4 3 2 5 2 2 2 2" xfId="17348"/>
    <cellStyle name="常规 3 4 3 2 5 2 2 3" xfId="17349"/>
    <cellStyle name="常规 3 4 3 2 5 2 3" xfId="17350"/>
    <cellStyle name="常规 3 4 3 2 5 2 3 2" xfId="17351"/>
    <cellStyle name="常规 3 4 3 2 5 2 4" xfId="17352"/>
    <cellStyle name="常规 3 4 3 2 5 3" xfId="17353"/>
    <cellStyle name="常规 3 4 3 2 5 3 2" xfId="17354"/>
    <cellStyle name="常规 3 4 3 2 5 3 2 2" xfId="17355"/>
    <cellStyle name="常规 3 4 3 2 5 3 3" xfId="17356"/>
    <cellStyle name="常规 3 4 3 2 5 4" xfId="17357"/>
    <cellStyle name="常规 3 4 3 2 5 4 2" xfId="17358"/>
    <cellStyle name="常规 3 4 3 2 5 5" xfId="17359"/>
    <cellStyle name="常规 3 4 3 2 6" xfId="17360"/>
    <cellStyle name="常规 3 4 3 2 6 2" xfId="17361"/>
    <cellStyle name="常规 3 4 3 2 6 2 2" xfId="17362"/>
    <cellStyle name="常规 3 4 3 2 6 2 2 2" xfId="17363"/>
    <cellStyle name="常规 3 4 3 2 6 2 3" xfId="17364"/>
    <cellStyle name="常规 3 4 3 2 6 3" xfId="17365"/>
    <cellStyle name="常规 3 4 3 2 6 3 2" xfId="17366"/>
    <cellStyle name="常规 3 4 3 2 6 4" xfId="17367"/>
    <cellStyle name="常规 3 4 3 2 7" xfId="17368"/>
    <cellStyle name="常规 3 4 3 2 7 2" xfId="17369"/>
    <cellStyle name="常规 3 4 3 2 7 2 2" xfId="17370"/>
    <cellStyle name="常规 3 4 3 2 7 3" xfId="17371"/>
    <cellStyle name="常规 3 4 3 2 8" xfId="17372"/>
    <cellStyle name="常规 3 4 3 2 8 2" xfId="17373"/>
    <cellStyle name="常规 3 4 3 2 9" xfId="17374"/>
    <cellStyle name="常规 3 4 3 3" xfId="17375"/>
    <cellStyle name="常规 3 4 3 3 2" xfId="17376"/>
    <cellStyle name="常规 3 4 3 3 2 2" xfId="17377"/>
    <cellStyle name="常规 3 4 3 3 2 2 2" xfId="17378"/>
    <cellStyle name="常规 3 4 3 3 2 2 2 2" xfId="17379"/>
    <cellStyle name="常规 3 4 3 3 2 2 2 2 2" xfId="17380"/>
    <cellStyle name="常规 3 4 3 3 2 2 2 2 2 2" xfId="17381"/>
    <cellStyle name="常规 3 4 3 3 2 2 2 2 2 2 2" xfId="17382"/>
    <cellStyle name="常规 3 4 3 3 2 2 2 2 2 3" xfId="17383"/>
    <cellStyle name="常规 3 4 3 3 2 2 2 2 3" xfId="17384"/>
    <cellStyle name="常规 3 4 3 3 2 2 2 2 3 2" xfId="17385"/>
    <cellStyle name="常规 3 4 3 3 2 2 2 2 4" xfId="17386"/>
    <cellStyle name="常规 3 4 3 3 2 2 2 3" xfId="17387"/>
    <cellStyle name="常规 3 4 3 3 2 2 2 3 2" xfId="17388"/>
    <cellStyle name="常规 3 4 3 3 2 2 2 3 2 2" xfId="17389"/>
    <cellStyle name="常规 3 4 3 3 2 2 2 3 3" xfId="17390"/>
    <cellStyle name="常规 3 4 3 3 2 2 2 4" xfId="17391"/>
    <cellStyle name="常规 3 4 3 3 2 2 2 4 2" xfId="17392"/>
    <cellStyle name="常规 3 4 3 3 2 2 2 5" xfId="17393"/>
    <cellStyle name="常规 3 4 3 3 2 2 3" xfId="17394"/>
    <cellStyle name="常规 3 4 3 3 2 2 3 2" xfId="17395"/>
    <cellStyle name="常规 3 4 3 3 2 2 3 2 2" xfId="17396"/>
    <cellStyle name="常规 3 4 3 3 2 2 3 2 2 2" xfId="17397"/>
    <cellStyle name="常规 3 4 3 3 2 2 3 2 2 2 2" xfId="17398"/>
    <cellStyle name="常规 3 4 3 3 2 2 3 2 2 3" xfId="17399"/>
    <cellStyle name="常规 3 4 3 3 2 2 3 2 3" xfId="17400"/>
    <cellStyle name="常规 3 4 3 3 2 2 3 2 3 2" xfId="17401"/>
    <cellStyle name="常规 3 4 3 3 2 2 3 2 4" xfId="17402"/>
    <cellStyle name="常规 3 4 3 3 2 2 3 3" xfId="17403"/>
    <cellStyle name="常规 3 4 3 3 2 2 3 3 2" xfId="17404"/>
    <cellStyle name="常规 3 4 3 3 2 2 3 3 2 2" xfId="17405"/>
    <cellStyle name="常规 3 4 3 3 2 2 3 3 3" xfId="17406"/>
    <cellStyle name="常规 3 4 3 3 2 2 3 4" xfId="17407"/>
    <cellStyle name="常规 3 4 3 3 2 2 3 4 2" xfId="17408"/>
    <cellStyle name="常规 3 4 3 3 2 2 3 5" xfId="17409"/>
    <cellStyle name="常规 3 4 3 3 2 2 4" xfId="17410"/>
    <cellStyle name="常规 3 4 3 3 2 2 4 2" xfId="17411"/>
    <cellStyle name="常规 3 4 3 3 2 2 4 2 2" xfId="17412"/>
    <cellStyle name="常规 3 4 3 3 2 2 4 2 2 2" xfId="17413"/>
    <cellStyle name="常规 3 4 3 3 2 2 4 2 3" xfId="17414"/>
    <cellStyle name="常规 3 4 3 3 2 2 4 3" xfId="17415"/>
    <cellStyle name="常规 3 4 3 3 2 2 4 3 2" xfId="17416"/>
    <cellStyle name="常规 3 4 3 3 2 2 4 4" xfId="17417"/>
    <cellStyle name="常规 3 4 3 3 2 2 5" xfId="17418"/>
    <cellStyle name="常规 3 4 3 3 2 2 5 2" xfId="17419"/>
    <cellStyle name="常规 3 4 3 3 2 2 5 2 2" xfId="17420"/>
    <cellStyle name="常规 3 4 3 3 2 2 5 3" xfId="17421"/>
    <cellStyle name="常规 3 4 3 3 2 2 6" xfId="17422"/>
    <cellStyle name="常规 3 4 3 3 2 2 6 2" xfId="17423"/>
    <cellStyle name="常规 3 4 3 3 2 2 7" xfId="17424"/>
    <cellStyle name="常规 3 4 3 3 2 3" xfId="17425"/>
    <cellStyle name="常规 3 4 3 3 2 3 2" xfId="17426"/>
    <cellStyle name="常规 3 4 3 3 2 3 2 2" xfId="17427"/>
    <cellStyle name="常规 3 4 3 3 2 3 2 2 2" xfId="17428"/>
    <cellStyle name="常规 3 4 3 3 2 3 2 2 2 2" xfId="17429"/>
    <cellStyle name="常规 3 4 3 3 2 3 2 2 3" xfId="17430"/>
    <cellStyle name="常规 3 4 3 3 2 3 2 3" xfId="17431"/>
    <cellStyle name="常规 3 4 3 3 2 3 2 3 2" xfId="17432"/>
    <cellStyle name="常规 3 4 3 3 2 3 2 4" xfId="17433"/>
    <cellStyle name="常规 3 4 3 3 2 3 3" xfId="17434"/>
    <cellStyle name="常规 3 4 3 3 2 3 3 2" xfId="17435"/>
    <cellStyle name="常规 3 4 3 3 2 3 3 2 2" xfId="17436"/>
    <cellStyle name="常规 3 4 3 3 2 3 3 3" xfId="17437"/>
    <cellStyle name="常规 3 4 3 3 2 3 4" xfId="17438"/>
    <cellStyle name="常规 3 4 3 3 2 3 4 2" xfId="17439"/>
    <cellStyle name="常规 3 4 3 3 2 3 5" xfId="17440"/>
    <cellStyle name="常规 3 4 3 3 2 4" xfId="17441"/>
    <cellStyle name="常规 3 4 3 3 2 4 2" xfId="17442"/>
    <cellStyle name="常规 3 4 3 3 2 4 2 2" xfId="17443"/>
    <cellStyle name="常规 3 4 3 3 2 4 2 2 2" xfId="17444"/>
    <cellStyle name="常规 3 4 3 3 2 4 2 2 2 2" xfId="17445"/>
    <cellStyle name="常规 3 4 3 3 2 4 2 2 3" xfId="17446"/>
    <cellStyle name="常规 3 4 3 3 2 4 2 3" xfId="17447"/>
    <cellStyle name="常规 3 4 3 3 2 4 2 3 2" xfId="17448"/>
    <cellStyle name="常规 3 4 3 3 2 4 2 4" xfId="17449"/>
    <cellStyle name="常规 3 4 3 3 2 4 3" xfId="17450"/>
    <cellStyle name="常规 3 4 3 3 2 4 3 2" xfId="17451"/>
    <cellStyle name="常规 3 4 3 3 2 4 3 2 2" xfId="17452"/>
    <cellStyle name="常规 3 4 3 3 2 4 3 3" xfId="17453"/>
    <cellStyle name="常规 3 4 3 3 2 4 4" xfId="17454"/>
    <cellStyle name="常规 3 4 3 3 2 4 4 2" xfId="17455"/>
    <cellStyle name="常规 3 4 3 3 2 4 5" xfId="17456"/>
    <cellStyle name="常规 3 4 3 3 2 5" xfId="17457"/>
    <cellStyle name="常规 3 4 3 3 2 5 2" xfId="17458"/>
    <cellStyle name="常规 3 4 3 3 2 5 2 2" xfId="17459"/>
    <cellStyle name="常规 3 4 3 3 2 5 2 2 2" xfId="17460"/>
    <cellStyle name="常规 3 4 3 3 2 5 2 3" xfId="17461"/>
    <cellStyle name="常规 3 4 3 3 2 5 3" xfId="17462"/>
    <cellStyle name="常规 3 4 3 3 2 5 3 2" xfId="17463"/>
    <cellStyle name="常规 3 4 3 3 2 5 4" xfId="17464"/>
    <cellStyle name="常规 3 4 3 3 2 6" xfId="17465"/>
    <cellStyle name="常规 3 4 3 3 2 6 2" xfId="17466"/>
    <cellStyle name="常规 3 4 3 3 2 6 2 2" xfId="17467"/>
    <cellStyle name="常规 3 4 3 3 2 6 3" xfId="17468"/>
    <cellStyle name="常规 3 4 3 3 2 7" xfId="17469"/>
    <cellStyle name="常规 3 4 3 3 2 7 2" xfId="17470"/>
    <cellStyle name="常规 3 4 3 3 2 8" xfId="17471"/>
    <cellStyle name="常规 3 4 3 3 3" xfId="17472"/>
    <cellStyle name="常规 3 4 3 3 3 2" xfId="17473"/>
    <cellStyle name="常规 3 4 3 3 3 2 2" xfId="17474"/>
    <cellStyle name="常规 3 4 3 3 3 2 2 2" xfId="17475"/>
    <cellStyle name="常规 3 4 3 3 3 2 2 2 2" xfId="17476"/>
    <cellStyle name="常规 3 4 3 3 3 2 2 2 2 2" xfId="17477"/>
    <cellStyle name="常规 3 4 3 3 3 2 2 2 3" xfId="17478"/>
    <cellStyle name="常规 3 4 3 3 3 2 2 3" xfId="17479"/>
    <cellStyle name="常规 3 4 3 3 3 2 2 3 2" xfId="17480"/>
    <cellStyle name="常规 3 4 3 3 3 2 2 4" xfId="17481"/>
    <cellStyle name="常规 3 4 3 3 3 2 3" xfId="17482"/>
    <cellStyle name="常规 3 4 3 3 3 2 3 2" xfId="17483"/>
    <cellStyle name="常规 3 4 3 3 3 2 3 2 2" xfId="17484"/>
    <cellStyle name="常规 3 4 3 3 3 2 3 3" xfId="17485"/>
    <cellStyle name="常规 3 4 3 3 3 2 4" xfId="17486"/>
    <cellStyle name="常规 3 4 3 3 3 2 4 2" xfId="17487"/>
    <cellStyle name="常规 3 4 3 3 3 2 5" xfId="17488"/>
    <cellStyle name="常规 3 4 3 3 3 3" xfId="17489"/>
    <cellStyle name="常规 3 4 3 3 3 3 2" xfId="17490"/>
    <cellStyle name="常规 3 4 3 3 3 3 2 2" xfId="17491"/>
    <cellStyle name="常规 3 4 3 3 3 3 2 2 2" xfId="17492"/>
    <cellStyle name="常规 3 4 3 3 3 3 2 2 2 2" xfId="17493"/>
    <cellStyle name="常规 3 4 3 3 3 3 2 2 3" xfId="17494"/>
    <cellStyle name="常规 3 4 3 3 3 3 2 3" xfId="17495"/>
    <cellStyle name="常规 3 4 3 3 3 3 2 3 2" xfId="17496"/>
    <cellStyle name="常规 3 4 3 3 3 3 2 4" xfId="17497"/>
    <cellStyle name="常规 3 4 3 3 3 3 3" xfId="17498"/>
    <cellStyle name="常规 3 4 3 3 3 3 3 2" xfId="17499"/>
    <cellStyle name="常规 3 4 3 3 3 3 3 2 2" xfId="17500"/>
    <cellStyle name="常规 3 4 3 3 3 3 3 3" xfId="17501"/>
    <cellStyle name="常规 3 4 3 3 3 3 4" xfId="17502"/>
    <cellStyle name="常规 3 4 3 3 3 3 4 2" xfId="17503"/>
    <cellStyle name="常规 3 4 3 3 3 3 5" xfId="17504"/>
    <cellStyle name="常规 3 4 3 3 3 4" xfId="17505"/>
    <cellStyle name="常规 3 4 3 3 3 4 2" xfId="17506"/>
    <cellStyle name="常规 3 4 3 3 3 4 2 2" xfId="17507"/>
    <cellStyle name="常规 3 4 3 3 3 4 2 2 2" xfId="17508"/>
    <cellStyle name="常规 3 4 3 3 3 4 2 3" xfId="17509"/>
    <cellStyle name="常规 3 4 3 3 3 4 3" xfId="17510"/>
    <cellStyle name="常规 3 4 3 3 3 4 3 2" xfId="17511"/>
    <cellStyle name="常规 3 4 3 3 3 4 4" xfId="17512"/>
    <cellStyle name="常规 3 4 3 3 3 5" xfId="17513"/>
    <cellStyle name="常规 3 4 3 3 3 5 2" xfId="17514"/>
    <cellStyle name="常规 3 4 3 3 3 5 2 2" xfId="17515"/>
    <cellStyle name="常规 3 4 3 3 3 5 3" xfId="17516"/>
    <cellStyle name="常规 3 4 3 3 3 6" xfId="17517"/>
    <cellStyle name="常规 3 4 3 3 3 6 2" xfId="17518"/>
    <cellStyle name="常规 3 4 3 3 3 7" xfId="17519"/>
    <cellStyle name="常规 3 4 3 3 4" xfId="17520"/>
    <cellStyle name="常规 3 4 3 3 4 2" xfId="17521"/>
    <cellStyle name="常规 3 4 3 3 4 2 2" xfId="17522"/>
    <cellStyle name="常规 3 4 3 3 4 2 2 2" xfId="17523"/>
    <cellStyle name="常规 3 4 3 3 4 2 2 2 2" xfId="17524"/>
    <cellStyle name="常规 3 4 3 3 4 2 2 3" xfId="17525"/>
    <cellStyle name="常规 3 4 3 3 4 2 3" xfId="17526"/>
    <cellStyle name="常规 3 4 3 3 4 2 3 2" xfId="17527"/>
    <cellStyle name="常规 3 4 3 3 4 2 4" xfId="17528"/>
    <cellStyle name="常规 3 4 3 3 4 3" xfId="17529"/>
    <cellStyle name="常规 3 4 3 3 4 3 2" xfId="17530"/>
    <cellStyle name="常规 3 4 3 3 4 3 2 2" xfId="17531"/>
    <cellStyle name="常规 3 4 3 3 4 3 3" xfId="17532"/>
    <cellStyle name="常规 3 4 3 3 4 4" xfId="17533"/>
    <cellStyle name="常规 3 4 3 3 4 4 2" xfId="17534"/>
    <cellStyle name="常规 3 4 3 3 4 5" xfId="17535"/>
    <cellStyle name="常规 3 4 3 3 5" xfId="17536"/>
    <cellStyle name="常规 3 4 3 3 5 2" xfId="17537"/>
    <cellStyle name="常规 3 4 3 3 5 2 2" xfId="17538"/>
    <cellStyle name="常规 3 4 3 3 5 2 2 2" xfId="17539"/>
    <cellStyle name="常规 3 4 3 3 5 2 2 2 2" xfId="17540"/>
    <cellStyle name="常规 3 4 3 3 5 2 2 3" xfId="17541"/>
    <cellStyle name="常规 3 4 3 3 5 2 3" xfId="17542"/>
    <cellStyle name="常规 3 4 3 3 5 2 3 2" xfId="17543"/>
    <cellStyle name="常规 3 4 3 3 5 2 4" xfId="17544"/>
    <cellStyle name="常规 3 4 3 3 5 3" xfId="17545"/>
    <cellStyle name="常规 3 4 3 3 5 3 2" xfId="17546"/>
    <cellStyle name="常规 3 4 3 3 5 3 2 2" xfId="17547"/>
    <cellStyle name="常规 3 4 3 3 5 3 3" xfId="17548"/>
    <cellStyle name="常规 3 4 3 3 5 4" xfId="17549"/>
    <cellStyle name="常规 3 4 3 3 5 4 2" xfId="17550"/>
    <cellStyle name="常规 3 4 3 3 5 5" xfId="17551"/>
    <cellStyle name="常规 3 4 3 3 6" xfId="17552"/>
    <cellStyle name="常规 3 4 3 3 6 2" xfId="17553"/>
    <cellStyle name="常规 3 4 3 3 6 2 2" xfId="17554"/>
    <cellStyle name="常规 3 4 3 3 6 2 2 2" xfId="17555"/>
    <cellStyle name="常规 3 4 3 3 6 2 3" xfId="17556"/>
    <cellStyle name="常规 3 4 3 3 6 3" xfId="17557"/>
    <cellStyle name="常规 3 4 3 3 6 3 2" xfId="17558"/>
    <cellStyle name="常规 3 4 3 3 6 4" xfId="17559"/>
    <cellStyle name="常规 3 4 3 3 7" xfId="17560"/>
    <cellStyle name="常规 3 4 3 3 7 2" xfId="17561"/>
    <cellStyle name="常规 3 4 3 3 7 2 2" xfId="17562"/>
    <cellStyle name="常规 3 4 3 3 7 3" xfId="17563"/>
    <cellStyle name="常规 3 4 3 3 8" xfId="17564"/>
    <cellStyle name="常规 3 4 3 3 8 2" xfId="17565"/>
    <cellStyle name="常规 3 4 3 3 9" xfId="17566"/>
    <cellStyle name="常规 3 4 3 4" xfId="17567"/>
    <cellStyle name="常规 3 4 3 4 2" xfId="17568"/>
    <cellStyle name="常规 3 4 3 4 2 2" xfId="17569"/>
    <cellStyle name="常规 3 4 3 4 2 2 2" xfId="17570"/>
    <cellStyle name="常规 3 4 3 4 2 2 2 2" xfId="17571"/>
    <cellStyle name="常规 3 4 3 4 2 2 2 2 2" xfId="17572"/>
    <cellStyle name="常规 3 4 3 4 2 2 2 2 2 2" xfId="17573"/>
    <cellStyle name="常规 3 4 3 4 2 2 2 2 3" xfId="17574"/>
    <cellStyle name="常规 3 4 3 4 2 2 2 3" xfId="17575"/>
    <cellStyle name="常规 3 4 3 4 2 2 2 3 2" xfId="17576"/>
    <cellStyle name="常规 3 4 3 4 2 2 2 4" xfId="17577"/>
    <cellStyle name="常规 3 4 3 4 2 2 3" xfId="17578"/>
    <cellStyle name="常规 3 4 3 4 2 2 3 2" xfId="17579"/>
    <cellStyle name="常规 3 4 3 4 2 2 3 2 2" xfId="17580"/>
    <cellStyle name="常规 3 4 3 4 2 2 3 3" xfId="17581"/>
    <cellStyle name="常规 3 4 3 4 2 2 4" xfId="17582"/>
    <cellStyle name="常规 3 4 3 4 2 2 4 2" xfId="17583"/>
    <cellStyle name="常规 3 4 3 4 2 2 5" xfId="17584"/>
    <cellStyle name="常规 3 4 3 4 2 3" xfId="17585"/>
    <cellStyle name="常规 3 4 3 4 2 3 2" xfId="17586"/>
    <cellStyle name="常规 3 4 3 4 2 3 2 2" xfId="17587"/>
    <cellStyle name="常规 3 4 3 4 2 3 2 2 2" xfId="17588"/>
    <cellStyle name="常规 3 4 3 4 2 3 2 2 2 2" xfId="17589"/>
    <cellStyle name="常规 3 4 3 4 2 3 2 2 3" xfId="17590"/>
    <cellStyle name="常规 3 4 3 4 2 3 2 3" xfId="17591"/>
    <cellStyle name="常规 3 4 3 4 2 3 2 3 2" xfId="17592"/>
    <cellStyle name="常规 3 4 3 4 2 3 2 4" xfId="17593"/>
    <cellStyle name="常规 3 4 3 4 2 3 3" xfId="17594"/>
    <cellStyle name="常规 3 4 3 4 2 3 3 2" xfId="17595"/>
    <cellStyle name="常规 3 4 3 4 2 3 3 2 2" xfId="17596"/>
    <cellStyle name="常规 3 4 3 4 2 3 3 3" xfId="17597"/>
    <cellStyle name="常规 3 4 3 4 2 3 4" xfId="17598"/>
    <cellStyle name="常规 3 4 3 4 2 3 4 2" xfId="17599"/>
    <cellStyle name="常规 3 4 3 4 2 3 5" xfId="17600"/>
    <cellStyle name="常规 3 4 3 4 2 4" xfId="17601"/>
    <cellStyle name="常规 3 4 3 4 2 4 2" xfId="17602"/>
    <cellStyle name="常规 3 4 3 4 2 4 2 2" xfId="17603"/>
    <cellStyle name="常规 3 4 3 4 2 4 2 2 2" xfId="17604"/>
    <cellStyle name="常规 3 4 3 4 2 4 2 3" xfId="17605"/>
    <cellStyle name="常规 3 4 3 4 2 4 3" xfId="17606"/>
    <cellStyle name="常规 3 4 3 4 2 4 3 2" xfId="17607"/>
    <cellStyle name="常规 3 4 3 4 2 4 4" xfId="17608"/>
    <cellStyle name="常规 3 4 3 4 2 5" xfId="17609"/>
    <cellStyle name="常规 3 4 3 4 2 5 2" xfId="17610"/>
    <cellStyle name="常规 3 4 3 4 2 5 2 2" xfId="17611"/>
    <cellStyle name="常规 3 4 3 4 2 5 3" xfId="17612"/>
    <cellStyle name="常规 3 4 3 4 2 6" xfId="17613"/>
    <cellStyle name="常规 3 4 3 4 2 6 2" xfId="17614"/>
    <cellStyle name="常规 3 4 3 4 2 7" xfId="17615"/>
    <cellStyle name="常规 3 4 3 4 3" xfId="17616"/>
    <cellStyle name="常规 3 4 3 4 3 2" xfId="17617"/>
    <cellStyle name="常规 3 4 3 4 3 2 2" xfId="17618"/>
    <cellStyle name="常规 3 4 3 4 3 2 2 2" xfId="17619"/>
    <cellStyle name="常规 3 4 3 4 3 2 2 2 2" xfId="17620"/>
    <cellStyle name="常规 3 4 3 4 3 2 2 3" xfId="17621"/>
    <cellStyle name="常规 3 4 3 4 3 2 3" xfId="17622"/>
    <cellStyle name="常规 3 4 3 4 3 2 3 2" xfId="17623"/>
    <cellStyle name="常规 3 4 3 4 3 2 4" xfId="17624"/>
    <cellStyle name="常规 3 4 3 4 3 3" xfId="17625"/>
    <cellStyle name="常规 3 4 3 4 3 3 2" xfId="17626"/>
    <cellStyle name="常规 3 4 3 4 3 3 2 2" xfId="17627"/>
    <cellStyle name="常规 3 4 3 4 3 3 3" xfId="17628"/>
    <cellStyle name="常规 3 4 3 4 3 4" xfId="17629"/>
    <cellStyle name="常规 3 4 3 4 3 4 2" xfId="17630"/>
    <cellStyle name="常规 3 4 3 4 3 5" xfId="17631"/>
    <cellStyle name="常规 3 4 3 4 4" xfId="17632"/>
    <cellStyle name="常规 3 4 3 4 4 2" xfId="17633"/>
    <cellStyle name="常规 3 4 3 4 4 2 2" xfId="17634"/>
    <cellStyle name="常规 3 4 3 4 4 2 2 2" xfId="17635"/>
    <cellStyle name="常规 3 4 3 4 4 2 2 2 2" xfId="17636"/>
    <cellStyle name="常规 3 4 3 4 4 2 2 3" xfId="17637"/>
    <cellStyle name="常规 3 4 3 4 4 2 3" xfId="17638"/>
    <cellStyle name="常规 3 4 3 4 4 2 3 2" xfId="17639"/>
    <cellStyle name="常规 3 4 3 4 4 2 4" xfId="17640"/>
    <cellStyle name="常规 3 4 3 4 4 3" xfId="17641"/>
    <cellStyle name="常规 3 4 3 4 4 3 2" xfId="17642"/>
    <cellStyle name="常规 3 4 3 4 4 3 2 2" xfId="17643"/>
    <cellStyle name="常规 3 4 3 4 4 3 3" xfId="17644"/>
    <cellStyle name="常规 3 4 3 4 4 4" xfId="17645"/>
    <cellStyle name="常规 3 4 3 4 4 4 2" xfId="17646"/>
    <cellStyle name="常规 3 4 3 4 4 5" xfId="17647"/>
    <cellStyle name="常规 3 4 3 4 5" xfId="17648"/>
    <cellStyle name="常规 3 4 3 4 5 2" xfId="17649"/>
    <cellStyle name="常规 3 4 3 4 5 2 2" xfId="17650"/>
    <cellStyle name="常规 3 4 3 4 5 2 2 2" xfId="17651"/>
    <cellStyle name="常规 3 4 3 4 5 2 3" xfId="17652"/>
    <cellStyle name="常规 3 4 3 4 5 3" xfId="17653"/>
    <cellStyle name="常规 3 4 3 4 5 3 2" xfId="17654"/>
    <cellStyle name="常规 3 4 3 4 5 4" xfId="17655"/>
    <cellStyle name="常规 3 4 3 4 6" xfId="17656"/>
    <cellStyle name="常规 3 4 3 4 6 2" xfId="17657"/>
    <cellStyle name="常规 3 4 3 4 6 2 2" xfId="17658"/>
    <cellStyle name="常规 3 4 3 4 6 3" xfId="17659"/>
    <cellStyle name="常规 3 4 3 4 7" xfId="17660"/>
    <cellStyle name="常规 3 4 3 4 7 2" xfId="17661"/>
    <cellStyle name="常规 3 4 3 4 8" xfId="17662"/>
    <cellStyle name="常规 3 4 3 5" xfId="17663"/>
    <cellStyle name="常规 3 4 3 5 2" xfId="17664"/>
    <cellStyle name="常规 3 4 3 5 2 2" xfId="17665"/>
    <cellStyle name="常规 3 4 3 5 2 2 2" xfId="17666"/>
    <cellStyle name="常规 3 4 3 5 2 2 2 2" xfId="17667"/>
    <cellStyle name="常规 3 4 3 5 2 2 2 2 2" xfId="17668"/>
    <cellStyle name="常规 3 4 3 5 2 2 2 3" xfId="17669"/>
    <cellStyle name="常规 3 4 3 5 2 2 3" xfId="17670"/>
    <cellStyle name="常规 3 4 3 5 2 2 3 2" xfId="17671"/>
    <cellStyle name="常规 3 4 3 5 2 2 4" xfId="17672"/>
    <cellStyle name="常规 3 4 3 5 2 3" xfId="17673"/>
    <cellStyle name="常规 3 4 3 5 2 3 2" xfId="17674"/>
    <cellStyle name="常规 3 4 3 5 2 3 2 2" xfId="17675"/>
    <cellStyle name="常规 3 4 3 5 2 3 3" xfId="17676"/>
    <cellStyle name="常规 3 4 3 5 2 4" xfId="17677"/>
    <cellStyle name="常规 3 4 3 5 2 4 2" xfId="17678"/>
    <cellStyle name="常规 3 4 3 5 2 5" xfId="17679"/>
    <cellStyle name="常规 3 4 3 5 3" xfId="17680"/>
    <cellStyle name="常规 3 4 3 5 3 2" xfId="17681"/>
    <cellStyle name="常规 3 4 3 5 3 2 2" xfId="17682"/>
    <cellStyle name="常规 3 4 3 5 3 2 2 2" xfId="17683"/>
    <cellStyle name="常规 3 4 3 5 3 2 2 2 2" xfId="17684"/>
    <cellStyle name="常规 3 4 3 5 3 2 2 3" xfId="17685"/>
    <cellStyle name="常规 3 4 3 5 3 2 3" xfId="17686"/>
    <cellStyle name="常规 3 4 3 5 3 2 3 2" xfId="17687"/>
    <cellStyle name="常规 3 4 3 5 3 2 4" xfId="17688"/>
    <cellStyle name="常规 3 4 3 5 3 3" xfId="17689"/>
    <cellStyle name="常规 3 4 3 5 3 3 2" xfId="17690"/>
    <cellStyle name="常规 3 4 3 5 3 3 2 2" xfId="17691"/>
    <cellStyle name="常规 3 4 3 5 3 3 3" xfId="17692"/>
    <cellStyle name="常规 3 4 3 5 3 4" xfId="17693"/>
    <cellStyle name="常规 3 4 3 5 3 4 2" xfId="17694"/>
    <cellStyle name="常规 3 4 3 5 3 5" xfId="17695"/>
    <cellStyle name="常规 3 4 3 5 4" xfId="17696"/>
    <cellStyle name="常规 3 4 3 5 4 2" xfId="17697"/>
    <cellStyle name="常规 3 4 3 5 4 2 2" xfId="17698"/>
    <cellStyle name="常规 3 4 3 5 4 2 2 2" xfId="17699"/>
    <cellStyle name="常规 3 4 3 5 4 2 3" xfId="17700"/>
    <cellStyle name="常规 3 4 3 5 4 3" xfId="17701"/>
    <cellStyle name="常规 3 4 3 5 4 3 2" xfId="17702"/>
    <cellStyle name="常规 3 4 3 5 4 4" xfId="17703"/>
    <cellStyle name="常规 3 4 3 5 5" xfId="17704"/>
    <cellStyle name="常规 3 4 3 5 5 2" xfId="17705"/>
    <cellStyle name="常规 3 4 3 5 5 2 2" xfId="17706"/>
    <cellStyle name="常规 3 4 3 5 5 3" xfId="17707"/>
    <cellStyle name="常规 3 4 3 5 6" xfId="17708"/>
    <cellStyle name="常规 3 4 3 5 6 2" xfId="17709"/>
    <cellStyle name="常规 3 4 3 5 7" xfId="17710"/>
    <cellStyle name="常规 3 4 3 6" xfId="17711"/>
    <cellStyle name="常规 3 4 3 6 2" xfId="17712"/>
    <cellStyle name="常规 3 4 3 6 2 2" xfId="17713"/>
    <cellStyle name="常规 3 4 3 6 2 2 2" xfId="17714"/>
    <cellStyle name="常规 3 4 3 6 2 2 2 2" xfId="17715"/>
    <cellStyle name="常规 3 4 3 6 2 2 3" xfId="17716"/>
    <cellStyle name="常规 3 4 3 6 2 3" xfId="17717"/>
    <cellStyle name="常规 3 4 3 6 2 3 2" xfId="17718"/>
    <cellStyle name="常规 3 4 3 6 2 4" xfId="17719"/>
    <cellStyle name="常规 3 4 3 6 3" xfId="17720"/>
    <cellStyle name="常规 3 4 3 6 3 2" xfId="17721"/>
    <cellStyle name="常规 3 4 3 6 3 2 2" xfId="17722"/>
    <cellStyle name="常规 3 4 3 6 3 3" xfId="17723"/>
    <cellStyle name="常规 3 4 3 6 4" xfId="17724"/>
    <cellStyle name="常规 3 4 3 6 4 2" xfId="17725"/>
    <cellStyle name="常规 3 4 3 6 5" xfId="17726"/>
    <cellStyle name="常规 3 4 3 7" xfId="17727"/>
    <cellStyle name="常规 3 4 3 7 2" xfId="17728"/>
    <cellStyle name="常规 3 4 3 7 2 2" xfId="17729"/>
    <cellStyle name="常规 3 4 3 7 2 2 2" xfId="17730"/>
    <cellStyle name="常规 3 4 3 7 2 2 2 2" xfId="17731"/>
    <cellStyle name="常规 3 4 3 7 2 2 3" xfId="17732"/>
    <cellStyle name="常规 3 4 3 7 2 3" xfId="17733"/>
    <cellStyle name="常规 3 4 3 7 2 3 2" xfId="17734"/>
    <cellStyle name="常规 3 4 3 7 2 4" xfId="17735"/>
    <cellStyle name="常规 3 4 3 7 3" xfId="17736"/>
    <cellStyle name="常规 3 4 3 7 3 2" xfId="17737"/>
    <cellStyle name="常规 3 4 3 7 3 2 2" xfId="17738"/>
    <cellStyle name="常规 3 4 3 7 3 3" xfId="17739"/>
    <cellStyle name="常规 3 4 3 7 4" xfId="17740"/>
    <cellStyle name="常规 3 4 3 7 4 2" xfId="17741"/>
    <cellStyle name="常规 3 4 3 7 5" xfId="17742"/>
    <cellStyle name="常规 3 4 3 8" xfId="17743"/>
    <cellStyle name="常规 3 4 3 8 2" xfId="17744"/>
    <cellStyle name="常规 3 4 3 8 2 2" xfId="17745"/>
    <cellStyle name="常规 3 4 3 8 2 2 2" xfId="17746"/>
    <cellStyle name="常规 3 4 3 8 2 3" xfId="17747"/>
    <cellStyle name="常规 3 4 3 8 3" xfId="17748"/>
    <cellStyle name="常规 3 4 3 8 3 2" xfId="17749"/>
    <cellStyle name="常规 3 4 3 8 4" xfId="17750"/>
    <cellStyle name="常规 3 4 3 9" xfId="17751"/>
    <cellStyle name="常规 3 4 3 9 2" xfId="17752"/>
    <cellStyle name="常规 3 4 3 9 2 2" xfId="17753"/>
    <cellStyle name="常规 3 4 3 9 3" xfId="17754"/>
    <cellStyle name="常规 3 4 4" xfId="17755"/>
    <cellStyle name="常规 3 4 4 2" xfId="17756"/>
    <cellStyle name="常规 3 4 4 2 2" xfId="17757"/>
    <cellStyle name="常规 3 4 4 2 2 2" xfId="17758"/>
    <cellStyle name="常规 3 4 4 2 2 2 2" xfId="17759"/>
    <cellStyle name="常规 3 4 4 2 2 2 2 2" xfId="17760"/>
    <cellStyle name="常规 3 4 4 2 2 2 2 2 2" xfId="17761"/>
    <cellStyle name="常规 3 4 4 2 2 2 2 2 2 2" xfId="17762"/>
    <cellStyle name="常规 3 4 4 2 2 2 2 2 3" xfId="17763"/>
    <cellStyle name="常规 3 4 4 2 2 2 2 3" xfId="17764"/>
    <cellStyle name="常规 3 4 4 2 2 2 2 3 2" xfId="17765"/>
    <cellStyle name="常规 3 4 4 2 2 2 2 4" xfId="17766"/>
    <cellStyle name="常规 3 4 4 2 2 2 3" xfId="17767"/>
    <cellStyle name="常规 3 4 4 2 2 2 3 2" xfId="17768"/>
    <cellStyle name="常规 3 4 4 2 2 2 3 2 2" xfId="17769"/>
    <cellStyle name="常规 3 4 4 2 2 2 3 3" xfId="17770"/>
    <cellStyle name="常规 3 4 4 2 2 2 4" xfId="17771"/>
    <cellStyle name="常规 3 4 4 2 2 2 4 2" xfId="17772"/>
    <cellStyle name="常规 3 4 4 2 2 2 5" xfId="17773"/>
    <cellStyle name="常规 3 4 4 2 2 3" xfId="17774"/>
    <cellStyle name="常规 3 4 4 2 2 3 2" xfId="17775"/>
    <cellStyle name="常规 3 4 4 2 2 3 2 2" xfId="17776"/>
    <cellStyle name="常规 3 4 4 2 2 3 2 2 2" xfId="17777"/>
    <cellStyle name="常规 3 4 4 2 2 3 2 2 2 2" xfId="17778"/>
    <cellStyle name="常规 3 4 4 2 2 3 2 2 3" xfId="17779"/>
    <cellStyle name="常规 3 4 4 2 2 3 2 3" xfId="17780"/>
    <cellStyle name="常规 3 4 4 2 2 3 2 3 2" xfId="17781"/>
    <cellStyle name="常规 3 4 4 2 2 3 2 4" xfId="17782"/>
    <cellStyle name="常规 3 4 4 2 2 3 3" xfId="17783"/>
    <cellStyle name="常规 3 4 4 2 2 3 3 2" xfId="17784"/>
    <cellStyle name="常规 3 4 4 2 2 3 3 2 2" xfId="17785"/>
    <cellStyle name="常规 3 4 4 2 2 3 3 3" xfId="17786"/>
    <cellStyle name="常规 3 4 4 2 2 3 4" xfId="17787"/>
    <cellStyle name="常规 3 4 4 2 2 3 4 2" xfId="17788"/>
    <cellStyle name="常规 3 4 4 2 2 3 5" xfId="17789"/>
    <cellStyle name="常规 3 4 4 2 2 4" xfId="17790"/>
    <cellStyle name="常规 3 4 4 2 2 4 2" xfId="17791"/>
    <cellStyle name="常规 3 4 4 2 2 4 2 2" xfId="17792"/>
    <cellStyle name="常规 3 4 4 2 2 4 2 2 2" xfId="17793"/>
    <cellStyle name="常规 3 4 4 2 2 4 2 3" xfId="17794"/>
    <cellStyle name="常规 3 4 4 2 2 4 3" xfId="17795"/>
    <cellStyle name="常规 3 4 4 2 2 4 3 2" xfId="17796"/>
    <cellStyle name="常规 3 4 4 2 2 4 4" xfId="17797"/>
    <cellStyle name="常规 3 4 4 2 2 5" xfId="17798"/>
    <cellStyle name="常规 3 4 4 2 2 5 2" xfId="17799"/>
    <cellStyle name="常规 3 4 4 2 2 5 2 2" xfId="17800"/>
    <cellStyle name="常规 3 4 4 2 2 5 3" xfId="17801"/>
    <cellStyle name="常规 3 4 4 2 2 6" xfId="17802"/>
    <cellStyle name="常规 3 4 4 2 2 6 2" xfId="17803"/>
    <cellStyle name="常规 3 4 4 2 2 7" xfId="17804"/>
    <cellStyle name="常规 3 4 4 2 3" xfId="17805"/>
    <cellStyle name="常规 3 4 4 2 3 2" xfId="17806"/>
    <cellStyle name="常规 3 4 4 2 3 2 2" xfId="17807"/>
    <cellStyle name="常规 3 4 4 2 3 2 2 2" xfId="17808"/>
    <cellStyle name="常规 3 4 4 2 3 2 2 2 2" xfId="17809"/>
    <cellStyle name="常规 3 4 4 2 3 2 2 3" xfId="17810"/>
    <cellStyle name="常规 3 4 4 2 3 2 3" xfId="17811"/>
    <cellStyle name="常规 3 4 4 2 3 2 3 2" xfId="17812"/>
    <cellStyle name="常规 3 4 4 2 3 2 4" xfId="17813"/>
    <cellStyle name="常规 3 4 4 2 3 3" xfId="17814"/>
    <cellStyle name="常规 3 4 4 2 3 3 2" xfId="17815"/>
    <cellStyle name="常规 3 4 4 2 3 3 2 2" xfId="17816"/>
    <cellStyle name="常规 3 4 4 2 3 3 3" xfId="17817"/>
    <cellStyle name="常规 3 4 4 2 3 4" xfId="17818"/>
    <cellStyle name="常规 3 4 4 2 3 4 2" xfId="17819"/>
    <cellStyle name="常规 3 4 4 2 3 5" xfId="17820"/>
    <cellStyle name="常规 3 4 4 2 4" xfId="17821"/>
    <cellStyle name="常规 3 4 4 2 4 2" xfId="17822"/>
    <cellStyle name="常规 3 4 4 2 4 2 2" xfId="17823"/>
    <cellStyle name="常规 3 4 4 2 4 2 2 2" xfId="17824"/>
    <cellStyle name="常规 3 4 4 2 4 2 2 2 2" xfId="17825"/>
    <cellStyle name="常规 3 4 4 2 4 2 2 3" xfId="17826"/>
    <cellStyle name="常规 3 4 4 2 4 2 3" xfId="17827"/>
    <cellStyle name="常规 3 4 4 2 4 2 3 2" xfId="17828"/>
    <cellStyle name="常规 3 4 4 2 4 2 4" xfId="17829"/>
    <cellStyle name="常规 3 4 4 2 4 3" xfId="17830"/>
    <cellStyle name="常规 3 4 4 2 4 3 2" xfId="17831"/>
    <cellStyle name="常规 3 4 4 2 4 3 2 2" xfId="17832"/>
    <cellStyle name="常规 3 4 4 2 4 3 3" xfId="17833"/>
    <cellStyle name="常规 3 4 4 2 4 4" xfId="17834"/>
    <cellStyle name="常规 3 4 4 2 4 4 2" xfId="17835"/>
    <cellStyle name="常规 3 4 4 2 4 5" xfId="17836"/>
    <cellStyle name="常规 3 4 4 2 5" xfId="17837"/>
    <cellStyle name="常规 3 4 4 2 5 2" xfId="17838"/>
    <cellStyle name="常规 3 4 4 2 5 2 2" xfId="17839"/>
    <cellStyle name="常规 3 4 4 2 5 2 2 2" xfId="17840"/>
    <cellStyle name="常规 3 4 4 2 5 2 3" xfId="17841"/>
    <cellStyle name="常规 3 4 4 2 5 3" xfId="17842"/>
    <cellStyle name="常规 3 4 4 2 5 3 2" xfId="17843"/>
    <cellStyle name="常规 3 4 4 2 5 4" xfId="17844"/>
    <cellStyle name="常规 3 4 4 2 6" xfId="17845"/>
    <cellStyle name="常规 3 4 4 2 6 2" xfId="17846"/>
    <cellStyle name="常规 3 4 4 2 6 2 2" xfId="17847"/>
    <cellStyle name="常规 3 4 4 2 6 3" xfId="17848"/>
    <cellStyle name="常规 3 4 4 2 7" xfId="17849"/>
    <cellStyle name="常规 3 4 4 2 7 2" xfId="17850"/>
    <cellStyle name="常规 3 4 4 2 8" xfId="17851"/>
    <cellStyle name="常规 3 4 4 3" xfId="17852"/>
    <cellStyle name="常规 3 4 4 3 2" xfId="17853"/>
    <cellStyle name="常规 3 4 4 3 2 2" xfId="17854"/>
    <cellStyle name="常规 3 4 4 3 2 2 2" xfId="17855"/>
    <cellStyle name="常规 3 4 4 3 2 2 2 2" xfId="17856"/>
    <cellStyle name="常规 3 4 4 3 2 2 2 2 2" xfId="17857"/>
    <cellStyle name="常规 3 4 4 3 2 2 2 3" xfId="17858"/>
    <cellStyle name="常规 3 4 4 3 2 2 3" xfId="17859"/>
    <cellStyle name="常规 3 4 4 3 2 2 3 2" xfId="17860"/>
    <cellStyle name="常规 3 4 4 3 2 2 4" xfId="17861"/>
    <cellStyle name="常规 3 4 4 3 2 3" xfId="17862"/>
    <cellStyle name="常规 3 4 4 3 2 3 2" xfId="17863"/>
    <cellStyle name="常规 3 4 4 3 2 3 2 2" xfId="17864"/>
    <cellStyle name="常规 3 4 4 3 2 3 3" xfId="17865"/>
    <cellStyle name="常规 3 4 4 3 2 4" xfId="17866"/>
    <cellStyle name="常规 3 4 4 3 2 4 2" xfId="17867"/>
    <cellStyle name="常规 3 4 4 3 2 5" xfId="17868"/>
    <cellStyle name="常规 3 4 4 3 3" xfId="17869"/>
    <cellStyle name="常规 3 4 4 3 3 2" xfId="17870"/>
    <cellStyle name="常规 3 4 4 3 3 2 2" xfId="17871"/>
    <cellStyle name="常规 3 4 4 3 3 2 2 2" xfId="17872"/>
    <cellStyle name="常规 3 4 4 3 3 2 2 2 2" xfId="17873"/>
    <cellStyle name="常规 3 4 4 3 3 2 2 3" xfId="17874"/>
    <cellStyle name="常规 3 4 4 3 3 2 3" xfId="17875"/>
    <cellStyle name="常规 3 4 4 3 3 2 3 2" xfId="17876"/>
    <cellStyle name="常规 3 4 4 3 3 2 4" xfId="17877"/>
    <cellStyle name="常规 3 4 4 3 3 3" xfId="17878"/>
    <cellStyle name="常规 3 4 4 3 3 3 2" xfId="17879"/>
    <cellStyle name="常规 3 4 4 3 3 3 2 2" xfId="17880"/>
    <cellStyle name="常规 3 4 4 3 3 3 3" xfId="17881"/>
    <cellStyle name="常规 3 4 4 3 3 4" xfId="17882"/>
    <cellStyle name="常规 3 4 4 3 3 4 2" xfId="17883"/>
    <cellStyle name="常规 3 4 4 3 3 5" xfId="17884"/>
    <cellStyle name="常规 3 4 4 3 4" xfId="17885"/>
    <cellStyle name="常规 3 4 4 3 4 2" xfId="17886"/>
    <cellStyle name="常规 3 4 4 3 4 2 2" xfId="17887"/>
    <cellStyle name="常规 3 4 4 3 4 2 2 2" xfId="17888"/>
    <cellStyle name="常规 3 4 4 3 4 2 3" xfId="17889"/>
    <cellStyle name="常规 3 4 4 3 4 3" xfId="17890"/>
    <cellStyle name="常规 3 4 4 3 4 3 2" xfId="17891"/>
    <cellStyle name="常规 3 4 4 3 4 4" xfId="17892"/>
    <cellStyle name="常规 3 4 4 3 5" xfId="17893"/>
    <cellStyle name="常规 3 4 4 3 5 2" xfId="17894"/>
    <cellStyle name="常规 3 4 4 3 5 2 2" xfId="17895"/>
    <cellStyle name="常规 3 4 4 3 5 3" xfId="17896"/>
    <cellStyle name="常规 3 4 4 3 6" xfId="17897"/>
    <cellStyle name="常规 3 4 4 3 6 2" xfId="17898"/>
    <cellStyle name="常规 3 4 4 3 7" xfId="17899"/>
    <cellStyle name="常规 3 4 4 4" xfId="17900"/>
    <cellStyle name="常规 3 4 4 4 2" xfId="17901"/>
    <cellStyle name="常规 3 4 4 4 2 2" xfId="17902"/>
    <cellStyle name="常规 3 4 4 4 2 2 2" xfId="17903"/>
    <cellStyle name="常规 3 4 4 4 2 2 2 2" xfId="17904"/>
    <cellStyle name="常规 3 4 4 4 2 2 3" xfId="17905"/>
    <cellStyle name="常规 3 4 4 4 2 3" xfId="17906"/>
    <cellStyle name="常规 3 4 4 4 2 3 2" xfId="17907"/>
    <cellStyle name="常规 3 4 4 4 2 4" xfId="17908"/>
    <cellStyle name="常规 3 4 4 4 3" xfId="17909"/>
    <cellStyle name="常规 3 4 4 4 3 2" xfId="17910"/>
    <cellStyle name="常规 3 4 4 4 3 2 2" xfId="17911"/>
    <cellStyle name="常规 3 4 4 4 3 3" xfId="17912"/>
    <cellStyle name="常规 3 4 4 4 4" xfId="17913"/>
    <cellStyle name="常规 3 4 4 4 4 2" xfId="17914"/>
    <cellStyle name="常规 3 4 4 4 5" xfId="17915"/>
    <cellStyle name="常规 3 4 4 5" xfId="17916"/>
    <cellStyle name="常规 3 4 4 5 2" xfId="17917"/>
    <cellStyle name="常规 3 4 4 5 2 2" xfId="17918"/>
    <cellStyle name="常规 3 4 4 5 2 2 2" xfId="17919"/>
    <cellStyle name="常规 3 4 4 5 2 2 2 2" xfId="17920"/>
    <cellStyle name="常规 3 4 4 5 2 2 3" xfId="17921"/>
    <cellStyle name="常规 3 4 4 5 2 3" xfId="17922"/>
    <cellStyle name="常规 3 4 4 5 2 3 2" xfId="17923"/>
    <cellStyle name="常规 3 4 4 5 2 4" xfId="17924"/>
    <cellStyle name="常规 3 4 4 5 3" xfId="17925"/>
    <cellStyle name="常规 3 4 4 5 3 2" xfId="17926"/>
    <cellStyle name="常规 3 4 4 5 3 2 2" xfId="17927"/>
    <cellStyle name="常规 3 4 4 5 3 3" xfId="17928"/>
    <cellStyle name="常规 3 4 4 5 4" xfId="17929"/>
    <cellStyle name="常规 3 4 4 5 4 2" xfId="17930"/>
    <cellStyle name="常规 3 4 4 5 5" xfId="17931"/>
    <cellStyle name="常规 3 4 4 6" xfId="17932"/>
    <cellStyle name="常规 3 4 4 6 2" xfId="17933"/>
    <cellStyle name="常规 3 4 4 6 2 2" xfId="17934"/>
    <cellStyle name="常规 3 4 4 6 2 2 2" xfId="17935"/>
    <cellStyle name="常规 3 4 4 6 2 3" xfId="17936"/>
    <cellStyle name="常规 3 4 4 6 3" xfId="17937"/>
    <cellStyle name="常规 3 4 4 6 3 2" xfId="17938"/>
    <cellStyle name="常规 3 4 4 6 4" xfId="17939"/>
    <cellStyle name="常规 3 4 4 7" xfId="17940"/>
    <cellStyle name="常规 3 4 4 7 2" xfId="17941"/>
    <cellStyle name="常规 3 4 4 7 2 2" xfId="17942"/>
    <cellStyle name="常规 3 4 4 7 3" xfId="17943"/>
    <cellStyle name="常规 3 4 4 8" xfId="17944"/>
    <cellStyle name="常规 3 4 4 8 2" xfId="17945"/>
    <cellStyle name="常规 3 4 4 9" xfId="17946"/>
    <cellStyle name="常规 3 4 5" xfId="17947"/>
    <cellStyle name="常规 3 4 5 2" xfId="17948"/>
    <cellStyle name="常规 3 4 5 2 2" xfId="17949"/>
    <cellStyle name="常规 3 4 5 2 2 2" xfId="17950"/>
    <cellStyle name="常规 3 4 5 2 2 2 2" xfId="17951"/>
    <cellStyle name="常规 3 4 5 2 2 2 2 2" xfId="17952"/>
    <cellStyle name="常规 3 4 5 2 2 2 2 2 2" xfId="17953"/>
    <cellStyle name="常规 3 4 5 2 2 2 2 2 2 2" xfId="17954"/>
    <cellStyle name="常规 3 4 5 2 2 2 2 2 3" xfId="17955"/>
    <cellStyle name="常规 3 4 5 2 2 2 2 3" xfId="17956"/>
    <cellStyle name="常规 3 4 5 2 2 2 2 3 2" xfId="17957"/>
    <cellStyle name="常规 3 4 5 2 2 2 2 4" xfId="17958"/>
    <cellStyle name="常规 3 4 5 2 2 2 3" xfId="17959"/>
    <cellStyle name="常规 3 4 5 2 2 2 3 2" xfId="17960"/>
    <cellStyle name="常规 3 4 5 2 2 2 3 2 2" xfId="17961"/>
    <cellStyle name="常规 3 4 5 2 2 2 3 3" xfId="17962"/>
    <cellStyle name="常规 3 4 5 2 2 2 4" xfId="17963"/>
    <cellStyle name="常规 3 4 5 2 2 2 4 2" xfId="17964"/>
    <cellStyle name="常规 3 4 5 2 2 2 5" xfId="17965"/>
    <cellStyle name="常规 3 4 5 2 2 3" xfId="17966"/>
    <cellStyle name="常规 3 4 5 2 2 3 2" xfId="17967"/>
    <cellStyle name="常规 3 4 5 2 2 3 2 2" xfId="17968"/>
    <cellStyle name="常规 3 4 5 2 2 3 2 2 2" xfId="17969"/>
    <cellStyle name="常规 3 4 5 2 2 3 2 2 2 2" xfId="17970"/>
    <cellStyle name="常规 3 4 5 2 2 3 2 2 3" xfId="17971"/>
    <cellStyle name="常规 3 4 5 2 2 3 2 3" xfId="17972"/>
    <cellStyle name="常规 3 4 5 2 2 3 2 3 2" xfId="17973"/>
    <cellStyle name="常规 3 4 5 2 2 3 2 4" xfId="17974"/>
    <cellStyle name="常规 3 4 5 2 2 3 3" xfId="17975"/>
    <cellStyle name="常规 3 4 5 2 2 3 3 2" xfId="17976"/>
    <cellStyle name="常规 3 4 5 2 2 3 3 2 2" xfId="17977"/>
    <cellStyle name="常规 3 4 5 2 2 3 3 3" xfId="17978"/>
    <cellStyle name="常规 3 4 5 2 2 3 4" xfId="17979"/>
    <cellStyle name="常规 3 4 5 2 2 3 4 2" xfId="17980"/>
    <cellStyle name="常规 3 4 5 2 2 3 5" xfId="17981"/>
    <cellStyle name="常规 3 4 5 2 2 4" xfId="17982"/>
    <cellStyle name="常规 3 4 5 2 2 4 2" xfId="17983"/>
    <cellStyle name="常规 3 4 5 2 2 4 2 2" xfId="17984"/>
    <cellStyle name="常规 3 4 5 2 2 4 2 2 2" xfId="17985"/>
    <cellStyle name="常规 3 4 5 2 2 4 2 3" xfId="17986"/>
    <cellStyle name="常规 3 4 5 2 2 4 3" xfId="17987"/>
    <cellStyle name="常规 3 4 5 2 2 4 3 2" xfId="17988"/>
    <cellStyle name="常规 3 4 5 2 2 4 4" xfId="17989"/>
    <cellStyle name="常规 3 4 5 2 2 5" xfId="17990"/>
    <cellStyle name="常规 3 4 5 2 2 5 2" xfId="17991"/>
    <cellStyle name="常规 3 4 5 2 2 5 2 2" xfId="17992"/>
    <cellStyle name="常规 3 4 5 2 2 5 3" xfId="17993"/>
    <cellStyle name="常规 3 4 5 2 2 6" xfId="17994"/>
    <cellStyle name="常规 3 4 5 2 2 6 2" xfId="17995"/>
    <cellStyle name="常规 3 4 5 2 2 7" xfId="17996"/>
    <cellStyle name="常规 3 4 5 2 3" xfId="17997"/>
    <cellStyle name="常规 3 4 5 2 3 2" xfId="17998"/>
    <cellStyle name="常规 3 4 5 2 3 2 2" xfId="17999"/>
    <cellStyle name="常规 3 4 5 2 3 2 2 2" xfId="18000"/>
    <cellStyle name="常规 3 4 5 2 3 2 2 2 2" xfId="18001"/>
    <cellStyle name="常规 3 4 5 2 3 2 2 3" xfId="18002"/>
    <cellStyle name="常规 3 4 5 2 3 2 3" xfId="18003"/>
    <cellStyle name="常规 3 4 5 2 3 2 3 2" xfId="18004"/>
    <cellStyle name="常规 3 4 5 2 3 2 4" xfId="18005"/>
    <cellStyle name="常规 3 4 5 2 3 3" xfId="18006"/>
    <cellStyle name="常规 3 4 5 2 3 3 2" xfId="18007"/>
    <cellStyle name="常规 3 4 5 2 3 3 2 2" xfId="18008"/>
    <cellStyle name="常规 3 4 5 2 3 3 3" xfId="18009"/>
    <cellStyle name="常规 3 4 5 2 3 4" xfId="18010"/>
    <cellStyle name="常规 3 4 5 2 3 4 2" xfId="18011"/>
    <cellStyle name="常规 3 4 5 2 3 5" xfId="18012"/>
    <cellStyle name="常规 3 4 5 2 4" xfId="18013"/>
    <cellStyle name="常规 3 4 5 2 4 2" xfId="18014"/>
    <cellStyle name="常规 3 4 5 2 4 2 2" xfId="18015"/>
    <cellStyle name="常规 3 4 5 2 4 2 2 2" xfId="18016"/>
    <cellStyle name="常规 3 4 5 2 4 2 2 2 2" xfId="18017"/>
    <cellStyle name="常规 3 4 5 2 4 2 2 3" xfId="18018"/>
    <cellStyle name="常规 3 4 5 2 4 2 3" xfId="18019"/>
    <cellStyle name="常规 3 4 5 2 4 2 3 2" xfId="18020"/>
    <cellStyle name="常规 3 4 5 2 4 2 4" xfId="18021"/>
    <cellStyle name="常规 3 4 5 2 4 3" xfId="18022"/>
    <cellStyle name="常规 3 4 5 2 4 3 2" xfId="18023"/>
    <cellStyle name="常规 3 4 5 2 4 3 2 2" xfId="18024"/>
    <cellStyle name="常规 3 4 5 2 4 3 3" xfId="18025"/>
    <cellStyle name="常规 3 4 5 2 4 4" xfId="18026"/>
    <cellStyle name="常规 3 4 5 2 4 4 2" xfId="18027"/>
    <cellStyle name="常规 3 4 5 2 4 5" xfId="18028"/>
    <cellStyle name="常规 3 4 5 2 5" xfId="18029"/>
    <cellStyle name="常规 3 4 5 2 5 2" xfId="18030"/>
    <cellStyle name="常规 3 4 5 2 5 2 2" xfId="18031"/>
    <cellStyle name="常规 3 4 5 2 5 2 2 2" xfId="18032"/>
    <cellStyle name="常规 3 4 5 2 5 2 3" xfId="18033"/>
    <cellStyle name="常规 3 4 5 2 5 3" xfId="18034"/>
    <cellStyle name="常规 3 4 5 2 5 3 2" xfId="18035"/>
    <cellStyle name="常规 3 4 5 2 5 4" xfId="18036"/>
    <cellStyle name="常规 3 4 5 2 6" xfId="18037"/>
    <cellStyle name="常规 3 4 5 2 6 2" xfId="18038"/>
    <cellStyle name="常规 3 4 5 2 6 2 2" xfId="18039"/>
    <cellStyle name="常规 3 4 5 2 6 3" xfId="18040"/>
    <cellStyle name="常规 3 4 5 2 7" xfId="18041"/>
    <cellStyle name="常规 3 4 5 2 7 2" xfId="18042"/>
    <cellStyle name="常规 3 4 5 2 8" xfId="18043"/>
    <cellStyle name="常规 3 4 5 3" xfId="18044"/>
    <cellStyle name="常规 3 4 5 3 2" xfId="18045"/>
    <cellStyle name="常规 3 4 5 3 2 2" xfId="18046"/>
    <cellStyle name="常规 3 4 5 3 2 2 2" xfId="18047"/>
    <cellStyle name="常规 3 4 5 3 2 2 2 2" xfId="18048"/>
    <cellStyle name="常规 3 4 5 3 2 2 2 2 2" xfId="18049"/>
    <cellStyle name="常规 3 4 5 3 2 2 2 3" xfId="18050"/>
    <cellStyle name="常规 3 4 5 3 2 2 3" xfId="18051"/>
    <cellStyle name="常规 3 4 5 3 2 2 3 2" xfId="18052"/>
    <cellStyle name="常规 3 4 5 3 2 2 4" xfId="18053"/>
    <cellStyle name="常规 3 4 5 3 2 3" xfId="18054"/>
    <cellStyle name="常规 3 4 5 3 2 3 2" xfId="18055"/>
    <cellStyle name="常规 3 4 5 3 2 3 2 2" xfId="18056"/>
    <cellStyle name="常规 3 4 5 3 2 3 3" xfId="18057"/>
    <cellStyle name="常规 3 4 5 3 2 4" xfId="18058"/>
    <cellStyle name="常规 3 4 5 3 2 4 2" xfId="18059"/>
    <cellStyle name="常规 3 4 5 3 2 5" xfId="18060"/>
    <cellStyle name="常规 3 4 5 3 3" xfId="18061"/>
    <cellStyle name="常规 3 4 5 3 3 2" xfId="18062"/>
    <cellStyle name="常规 3 4 5 3 3 2 2" xfId="18063"/>
    <cellStyle name="常规 3 4 5 3 3 2 2 2" xfId="18064"/>
    <cellStyle name="常规 3 4 5 3 3 2 2 2 2" xfId="18065"/>
    <cellStyle name="常规 3 4 5 3 3 2 2 3" xfId="18066"/>
    <cellStyle name="常规 3 4 5 3 3 2 3" xfId="18067"/>
    <cellStyle name="常规 3 4 5 3 3 2 3 2" xfId="18068"/>
    <cellStyle name="常规 3 4 5 3 3 2 4" xfId="18069"/>
    <cellStyle name="常规 3 4 5 3 3 3" xfId="18070"/>
    <cellStyle name="常规 3 4 5 3 3 3 2" xfId="18071"/>
    <cellStyle name="常规 3 4 5 3 3 3 2 2" xfId="18072"/>
    <cellStyle name="常规 3 4 5 3 3 3 3" xfId="18073"/>
    <cellStyle name="常规 3 4 5 3 3 4" xfId="18074"/>
    <cellStyle name="常规 3 4 5 3 3 4 2" xfId="18075"/>
    <cellStyle name="常规 3 4 5 3 3 5" xfId="18076"/>
    <cellStyle name="常规 3 4 5 3 4" xfId="18077"/>
    <cellStyle name="常规 3 4 5 3 4 2" xfId="18078"/>
    <cellStyle name="常规 3 4 5 3 4 2 2" xfId="18079"/>
    <cellStyle name="常规 3 4 5 3 4 2 2 2" xfId="18080"/>
    <cellStyle name="常规 3 4 5 3 4 2 3" xfId="18081"/>
    <cellStyle name="常规 3 4 5 3 4 3" xfId="18082"/>
    <cellStyle name="常规 3 4 5 3 4 3 2" xfId="18083"/>
    <cellStyle name="常规 3 4 5 3 4 4" xfId="18084"/>
    <cellStyle name="常规 3 4 5 3 5" xfId="18085"/>
    <cellStyle name="常规 3 4 5 3 5 2" xfId="18086"/>
    <cellStyle name="常规 3 4 5 3 5 2 2" xfId="18087"/>
    <cellStyle name="常规 3 4 5 3 5 3" xfId="18088"/>
    <cellStyle name="常规 3 4 5 3 6" xfId="18089"/>
    <cellStyle name="常规 3 4 5 3 6 2" xfId="18090"/>
    <cellStyle name="常规 3 4 5 3 7" xfId="18091"/>
    <cellStyle name="常规 3 4 5 4" xfId="18092"/>
    <cellStyle name="常规 3 4 5 4 2" xfId="18093"/>
    <cellStyle name="常规 3 4 5 4 2 2" xfId="18094"/>
    <cellStyle name="常规 3 4 5 4 2 2 2" xfId="18095"/>
    <cellStyle name="常规 3 4 5 4 2 2 2 2" xfId="18096"/>
    <cellStyle name="常规 3 4 5 4 2 2 3" xfId="18097"/>
    <cellStyle name="常规 3 4 5 4 2 3" xfId="18098"/>
    <cellStyle name="常规 3 4 5 4 2 3 2" xfId="18099"/>
    <cellStyle name="常规 3 4 5 4 2 4" xfId="18100"/>
    <cellStyle name="常规 3 4 5 4 3" xfId="18101"/>
    <cellStyle name="常规 3 4 5 4 3 2" xfId="18102"/>
    <cellStyle name="常规 3 4 5 4 3 2 2" xfId="18103"/>
    <cellStyle name="常规 3 4 5 4 3 3" xfId="18104"/>
    <cellStyle name="常规 3 4 5 4 4" xfId="18105"/>
    <cellStyle name="常规 3 4 5 4 4 2" xfId="18106"/>
    <cellStyle name="常规 3 4 5 4 5" xfId="18107"/>
    <cellStyle name="常规 3 4 5 5" xfId="18108"/>
    <cellStyle name="常规 3 4 5 5 2" xfId="18109"/>
    <cellStyle name="常规 3 4 5 5 2 2" xfId="18110"/>
    <cellStyle name="常规 3 4 5 5 2 2 2" xfId="18111"/>
    <cellStyle name="常规 3 4 5 5 2 2 2 2" xfId="18112"/>
    <cellStyle name="常规 3 4 5 5 2 2 3" xfId="18113"/>
    <cellStyle name="常规 3 4 5 5 2 3" xfId="18114"/>
    <cellStyle name="常规 3 4 5 5 2 3 2" xfId="18115"/>
    <cellStyle name="常规 3 4 5 5 2 4" xfId="18116"/>
    <cellStyle name="常规 3 4 5 5 3" xfId="18117"/>
    <cellStyle name="常规 3 4 5 5 3 2" xfId="18118"/>
    <cellStyle name="常规 3 4 5 5 3 2 2" xfId="18119"/>
    <cellStyle name="常规 3 4 5 5 3 3" xfId="18120"/>
    <cellStyle name="常规 3 4 5 5 4" xfId="18121"/>
    <cellStyle name="常规 3 4 5 5 4 2" xfId="18122"/>
    <cellStyle name="常规 3 4 5 5 5" xfId="18123"/>
    <cellStyle name="常规 3 4 5 6" xfId="18124"/>
    <cellStyle name="常规 3 4 5 6 2" xfId="18125"/>
    <cellStyle name="常规 3 4 5 6 2 2" xfId="18126"/>
    <cellStyle name="常规 3 4 5 6 2 2 2" xfId="18127"/>
    <cellStyle name="常规 3 4 5 6 2 3" xfId="18128"/>
    <cellStyle name="常规 3 4 5 6 3" xfId="18129"/>
    <cellStyle name="常规 3 4 5 6 3 2" xfId="18130"/>
    <cellStyle name="常规 3 4 5 6 4" xfId="18131"/>
    <cellStyle name="常规 3 4 5 7" xfId="18132"/>
    <cellStyle name="常规 3 4 5 7 2" xfId="18133"/>
    <cellStyle name="常规 3 4 5 7 2 2" xfId="18134"/>
    <cellStyle name="常规 3 4 5 7 3" xfId="18135"/>
    <cellStyle name="常规 3 4 5 8" xfId="18136"/>
    <cellStyle name="常规 3 4 5 8 2" xfId="18137"/>
    <cellStyle name="常规 3 4 5 9" xfId="18138"/>
    <cellStyle name="常规 3 4 6" xfId="18139"/>
    <cellStyle name="常规 3 4 6 2" xfId="18140"/>
    <cellStyle name="常规 3 4 6 2 2" xfId="18141"/>
    <cellStyle name="常规 3 4 6 2 2 2" xfId="18142"/>
    <cellStyle name="常规 3 4 6 2 2 2 2" xfId="18143"/>
    <cellStyle name="常规 3 4 6 2 2 2 2 2" xfId="18144"/>
    <cellStyle name="常规 3 4 6 2 2 2 2 2 2" xfId="18145"/>
    <cellStyle name="常规 3 4 6 2 2 2 2 3" xfId="18146"/>
    <cellStyle name="常规 3 4 6 2 2 2 3" xfId="18147"/>
    <cellStyle name="常规 3 4 6 2 2 2 3 2" xfId="18148"/>
    <cellStyle name="常规 3 4 6 2 2 2 4" xfId="18149"/>
    <cellStyle name="常规 3 4 6 2 2 3" xfId="18150"/>
    <cellStyle name="常规 3 4 6 2 2 3 2" xfId="18151"/>
    <cellStyle name="常规 3 4 6 2 2 3 2 2" xfId="18152"/>
    <cellStyle name="常规 3 4 6 2 2 3 3" xfId="18153"/>
    <cellStyle name="常规 3 4 6 2 2 4" xfId="18154"/>
    <cellStyle name="常规 3 4 6 2 2 4 2" xfId="18155"/>
    <cellStyle name="常规 3 4 6 2 2 5" xfId="18156"/>
    <cellStyle name="常规 3 4 6 2 3" xfId="18157"/>
    <cellStyle name="常规 3 4 6 2 3 2" xfId="18158"/>
    <cellStyle name="常规 3 4 6 2 3 2 2" xfId="18159"/>
    <cellStyle name="常规 3 4 6 2 3 2 2 2" xfId="18160"/>
    <cellStyle name="常规 3 4 6 2 3 2 2 2 2" xfId="18161"/>
    <cellStyle name="常规 3 4 6 2 3 2 2 3" xfId="18162"/>
    <cellStyle name="常规 3 4 6 2 3 2 3" xfId="18163"/>
    <cellStyle name="常规 3 4 6 2 3 2 3 2" xfId="18164"/>
    <cellStyle name="常规 3 4 6 2 3 2 4" xfId="18165"/>
    <cellStyle name="常规 3 4 6 2 3 3" xfId="18166"/>
    <cellStyle name="常规 3 4 6 2 3 3 2" xfId="18167"/>
    <cellStyle name="常规 3 4 6 2 3 3 2 2" xfId="18168"/>
    <cellStyle name="常规 3 4 6 2 3 3 3" xfId="18169"/>
    <cellStyle name="常规 3 4 6 2 3 4" xfId="18170"/>
    <cellStyle name="常规 3 4 6 2 3 4 2" xfId="18171"/>
    <cellStyle name="常规 3 4 6 2 3 5" xfId="18172"/>
    <cellStyle name="常规 3 4 6 2 4" xfId="18173"/>
    <cellStyle name="常规 3 4 6 2 4 2" xfId="18174"/>
    <cellStyle name="常规 3 4 6 2 4 2 2" xfId="18175"/>
    <cellStyle name="常规 3 4 6 2 4 2 2 2" xfId="18176"/>
    <cellStyle name="常规 3 4 6 2 4 2 3" xfId="18177"/>
    <cellStyle name="常规 3 4 6 2 4 3" xfId="18178"/>
    <cellStyle name="常规 3 4 6 2 4 3 2" xfId="18179"/>
    <cellStyle name="常规 3 4 6 2 4 4" xfId="18180"/>
    <cellStyle name="常规 3 4 6 2 5" xfId="18181"/>
    <cellStyle name="常规 3 4 6 2 5 2" xfId="18182"/>
    <cellStyle name="常规 3 4 6 2 5 2 2" xfId="18183"/>
    <cellStyle name="常规 3 4 6 2 5 3" xfId="18184"/>
    <cellStyle name="常规 3 4 6 2 6" xfId="18185"/>
    <cellStyle name="常规 3 4 6 2 6 2" xfId="18186"/>
    <cellStyle name="常规 3 4 6 2 7" xfId="18187"/>
    <cellStyle name="常规 3 4 6 3" xfId="18188"/>
    <cellStyle name="常规 3 4 6 3 2" xfId="18189"/>
    <cellStyle name="常规 3 4 6 3 2 2" xfId="18190"/>
    <cellStyle name="常规 3 4 6 3 2 2 2" xfId="18191"/>
    <cellStyle name="常规 3 4 6 3 2 2 2 2" xfId="18192"/>
    <cellStyle name="常规 3 4 6 3 2 2 3" xfId="18193"/>
    <cellStyle name="常规 3 4 6 3 2 3" xfId="18194"/>
    <cellStyle name="常规 3 4 6 3 2 3 2" xfId="18195"/>
    <cellStyle name="常规 3 4 6 3 2 4" xfId="18196"/>
    <cellStyle name="常规 3 4 6 3 3" xfId="18197"/>
    <cellStyle name="常规 3 4 6 3 3 2" xfId="18198"/>
    <cellStyle name="常规 3 4 6 3 3 2 2" xfId="18199"/>
    <cellStyle name="常规 3 4 6 3 3 3" xfId="18200"/>
    <cellStyle name="常规 3 4 6 3 4" xfId="18201"/>
    <cellStyle name="常规 3 4 6 3 4 2" xfId="18202"/>
    <cellStyle name="常规 3 4 6 3 5" xfId="18203"/>
    <cellStyle name="常规 3 4 6 4" xfId="18204"/>
    <cellStyle name="常规 3 4 6 4 2" xfId="18205"/>
    <cellStyle name="常规 3 4 6 4 2 2" xfId="18206"/>
    <cellStyle name="常规 3 4 6 4 2 2 2" xfId="18207"/>
    <cellStyle name="常规 3 4 6 4 2 2 2 2" xfId="18208"/>
    <cellStyle name="常规 3 4 6 4 2 2 3" xfId="18209"/>
    <cellStyle name="常规 3 4 6 4 2 3" xfId="18210"/>
    <cellStyle name="常规 3 4 6 4 2 3 2" xfId="18211"/>
    <cellStyle name="常规 3 4 6 4 2 4" xfId="18212"/>
    <cellStyle name="常规 3 4 6 4 3" xfId="18213"/>
    <cellStyle name="常规 3 4 6 4 3 2" xfId="18214"/>
    <cellStyle name="常规 3 4 6 4 3 2 2" xfId="18215"/>
    <cellStyle name="常规 3 4 6 4 3 3" xfId="18216"/>
    <cellStyle name="常规 3 4 6 4 4" xfId="18217"/>
    <cellStyle name="常规 3 4 6 4 4 2" xfId="18218"/>
    <cellStyle name="常规 3 4 6 4 5" xfId="18219"/>
    <cellStyle name="常规 3 4 6 5" xfId="18220"/>
    <cellStyle name="常规 3 4 6 5 2" xfId="18221"/>
    <cellStyle name="常规 3 4 6 5 2 2" xfId="18222"/>
    <cellStyle name="常规 3 4 6 5 2 2 2" xfId="18223"/>
    <cellStyle name="常规 3 4 6 5 2 3" xfId="18224"/>
    <cellStyle name="常规 3 4 6 5 3" xfId="18225"/>
    <cellStyle name="常规 3 4 6 5 3 2" xfId="18226"/>
    <cellStyle name="常规 3 4 6 5 4" xfId="18227"/>
    <cellStyle name="常规 3 4 6 6" xfId="18228"/>
    <cellStyle name="常规 3 4 6 6 2" xfId="18229"/>
    <cellStyle name="常规 3 4 6 6 2 2" xfId="18230"/>
    <cellStyle name="常规 3 4 6 6 3" xfId="18231"/>
    <cellStyle name="常规 3 4 6 7" xfId="18232"/>
    <cellStyle name="常规 3 4 6 7 2" xfId="18233"/>
    <cellStyle name="常规 3 4 6 8" xfId="18234"/>
    <cellStyle name="常规 3 4 7" xfId="18235"/>
    <cellStyle name="常规 3 4 7 2" xfId="18236"/>
    <cellStyle name="常规 3 4 7 2 2" xfId="18237"/>
    <cellStyle name="常规 3 4 7 2 2 2" xfId="18238"/>
    <cellStyle name="常规 3 4 7 2 2 2 2" xfId="18239"/>
    <cellStyle name="常规 3 4 7 2 2 2 2 2" xfId="18240"/>
    <cellStyle name="常规 3 4 7 2 2 2 3" xfId="18241"/>
    <cellStyle name="常规 3 4 7 2 2 3" xfId="18242"/>
    <cellStyle name="常规 3 4 7 2 2 3 2" xfId="18243"/>
    <cellStyle name="常规 3 4 7 2 2 4" xfId="18244"/>
    <cellStyle name="常规 3 4 7 2 3" xfId="18245"/>
    <cellStyle name="常规 3 4 7 2 3 2" xfId="18246"/>
    <cellStyle name="常规 3 4 7 2 3 2 2" xfId="18247"/>
    <cellStyle name="常规 3 4 7 2 3 3" xfId="18248"/>
    <cellStyle name="常规 3 4 7 2 4" xfId="18249"/>
    <cellStyle name="常规 3 4 7 2 4 2" xfId="18250"/>
    <cellStyle name="常规 3 4 7 2 5" xfId="18251"/>
    <cellStyle name="常规 3 4 7 3" xfId="18252"/>
    <cellStyle name="常规 3 4 7 3 2" xfId="18253"/>
    <cellStyle name="常规 3 4 7 3 2 2" xfId="18254"/>
    <cellStyle name="常规 3 4 7 3 2 2 2" xfId="18255"/>
    <cellStyle name="常规 3 4 7 3 2 2 2 2" xfId="18256"/>
    <cellStyle name="常规 3 4 7 3 2 2 3" xfId="18257"/>
    <cellStyle name="常规 3 4 7 3 2 3" xfId="18258"/>
    <cellStyle name="常规 3 4 7 3 2 3 2" xfId="18259"/>
    <cellStyle name="常规 3 4 7 3 2 4" xfId="18260"/>
    <cellStyle name="常规 3 4 7 3 3" xfId="18261"/>
    <cellStyle name="常规 3 4 7 3 3 2" xfId="18262"/>
    <cellStyle name="常规 3 4 7 3 3 2 2" xfId="18263"/>
    <cellStyle name="常规 3 4 7 3 3 3" xfId="18264"/>
    <cellStyle name="常规 3 4 7 3 4" xfId="18265"/>
    <cellStyle name="常规 3 4 7 3 4 2" xfId="18266"/>
    <cellStyle name="常规 3 4 7 3 5" xfId="18267"/>
    <cellStyle name="常规 3 4 7 4" xfId="18268"/>
    <cellStyle name="常规 3 4 7 4 2" xfId="18269"/>
    <cellStyle name="常规 3 4 7 4 2 2" xfId="18270"/>
    <cellStyle name="常规 3 4 7 4 2 2 2" xfId="18271"/>
    <cellStyle name="常规 3 4 7 4 2 3" xfId="18272"/>
    <cellStyle name="常规 3 4 7 4 3" xfId="18273"/>
    <cellStyle name="常规 3 4 7 4 3 2" xfId="18274"/>
    <cellStyle name="常规 3 4 7 4 4" xfId="18275"/>
    <cellStyle name="常规 3 4 7 5" xfId="18276"/>
    <cellStyle name="常规 3 4 7 5 2" xfId="18277"/>
    <cellStyle name="常规 3 4 7 5 2 2" xfId="18278"/>
    <cellStyle name="常规 3 4 7 5 3" xfId="18279"/>
    <cellStyle name="常规 3 4 7 6" xfId="18280"/>
    <cellStyle name="常规 3 4 7 6 2" xfId="18281"/>
    <cellStyle name="常规 3 4 7 7" xfId="18282"/>
    <cellStyle name="常规 3 4 8" xfId="18283"/>
    <cellStyle name="常规 3 4 8 2" xfId="18284"/>
    <cellStyle name="常规 3 4 8 2 2" xfId="18285"/>
    <cellStyle name="常规 3 4 8 2 2 2" xfId="18286"/>
    <cellStyle name="常规 3 4 8 2 2 2 2" xfId="18287"/>
    <cellStyle name="常规 3 4 8 2 2 3" xfId="18288"/>
    <cellStyle name="常规 3 4 8 2 3" xfId="18289"/>
    <cellStyle name="常规 3 4 8 2 3 2" xfId="18290"/>
    <cellStyle name="常规 3 4 8 2 4" xfId="18291"/>
    <cellStyle name="常规 3 4 8 3" xfId="18292"/>
    <cellStyle name="常规 3 4 8 3 2" xfId="18293"/>
    <cellStyle name="常规 3 4 8 3 2 2" xfId="18294"/>
    <cellStyle name="常规 3 4 8 3 3" xfId="18295"/>
    <cellStyle name="常规 3 4 8 4" xfId="18296"/>
    <cellStyle name="常规 3 4 8 4 2" xfId="18297"/>
    <cellStyle name="常规 3 4 8 5" xfId="18298"/>
    <cellStyle name="常规 3 4 9" xfId="18299"/>
    <cellStyle name="常规 3 4 9 2" xfId="18300"/>
    <cellStyle name="常规 3 4 9 2 2" xfId="18301"/>
    <cellStyle name="常规 3 4 9 2 2 2" xfId="18302"/>
    <cellStyle name="常规 3 4 9 2 2 2 2" xfId="18303"/>
    <cellStyle name="常规 3 4 9 2 2 3" xfId="18304"/>
    <cellStyle name="常规 3 4 9 2 3" xfId="18305"/>
    <cellStyle name="常规 3 4 9 2 3 2" xfId="18306"/>
    <cellStyle name="常规 3 4 9 2 4" xfId="18307"/>
    <cellStyle name="常规 3 4 9 3" xfId="18308"/>
    <cellStyle name="常规 3 4 9 3 2" xfId="18309"/>
    <cellStyle name="常规 3 4 9 3 2 2" xfId="18310"/>
    <cellStyle name="常规 3 4 9 3 3" xfId="18311"/>
    <cellStyle name="常规 3 4 9 4" xfId="18312"/>
    <cellStyle name="常规 3 4 9 4 2" xfId="18313"/>
    <cellStyle name="常规 3 4 9 5" xfId="18314"/>
    <cellStyle name="常规 3 5" xfId="18315"/>
    <cellStyle name="常规 3 5 10" xfId="18316"/>
    <cellStyle name="常规 3 5 10 2" xfId="18317"/>
    <cellStyle name="常规 3 5 10 2 2" xfId="18318"/>
    <cellStyle name="常规 3 5 10 2 2 2" xfId="18319"/>
    <cellStyle name="常规 3 5 10 2 3" xfId="18320"/>
    <cellStyle name="常规 3 5 10 3" xfId="18321"/>
    <cellStyle name="常规 3 5 10 3 2" xfId="18322"/>
    <cellStyle name="常规 3 5 10 4" xfId="18323"/>
    <cellStyle name="常规 3 5 11" xfId="18324"/>
    <cellStyle name="常规 3 5 11 2" xfId="18325"/>
    <cellStyle name="常规 3 5 11 2 2" xfId="18326"/>
    <cellStyle name="常规 3 5 11 3" xfId="18327"/>
    <cellStyle name="常规 3 5 12" xfId="18328"/>
    <cellStyle name="常规 3 5 12 2" xfId="18329"/>
    <cellStyle name="常规 3 5 13" xfId="18330"/>
    <cellStyle name="常规 3 5 2" xfId="18331"/>
    <cellStyle name="常规 3 5 2 10" xfId="18332"/>
    <cellStyle name="常规 3 5 2 10 2" xfId="18333"/>
    <cellStyle name="常规 3 5 2 10 2 2" xfId="18334"/>
    <cellStyle name="常规 3 5 2 10 3" xfId="18335"/>
    <cellStyle name="常规 3 5 2 11" xfId="18336"/>
    <cellStyle name="常规 3 5 2 11 2" xfId="18337"/>
    <cellStyle name="常规 3 5 2 12" xfId="18338"/>
    <cellStyle name="常规 3 5 2 2" xfId="18339"/>
    <cellStyle name="常规 3 5 2 2 10" xfId="18340"/>
    <cellStyle name="常规 3 5 2 2 10 2" xfId="18341"/>
    <cellStyle name="常规 3 5 2 2 11" xfId="18342"/>
    <cellStyle name="常规 3 5 2 2 2" xfId="18343"/>
    <cellStyle name="常规 3 5 2 2 2 2" xfId="18344"/>
    <cellStyle name="常规 3 5 2 2 2 2 2" xfId="18345"/>
    <cellStyle name="常规 3 5 2 2 2 2 2 2" xfId="18346"/>
    <cellStyle name="常规 3 5 2 2 2 2 2 2 2" xfId="18347"/>
    <cellStyle name="常规 3 5 2 2 2 2 2 2 2 2" xfId="18348"/>
    <cellStyle name="常规 3 5 2 2 2 2 2 2 2 2 2" xfId="18349"/>
    <cellStyle name="常规 3 5 2 2 2 2 2 2 2 2 2 2" xfId="18350"/>
    <cellStyle name="常规 3 5 2 2 2 2 2 2 2 2 3" xfId="18351"/>
    <cellStyle name="常规 3 5 2 2 2 2 2 2 2 3" xfId="18352"/>
    <cellStyle name="常规 3 5 2 2 2 2 2 2 2 3 2" xfId="18353"/>
    <cellStyle name="常规 3 5 2 2 2 2 2 2 2 4" xfId="18354"/>
    <cellStyle name="常规 3 5 2 2 2 2 2 2 3" xfId="18355"/>
    <cellStyle name="常规 3 5 2 2 2 2 2 2 3 2" xfId="18356"/>
    <cellStyle name="常规 3 5 2 2 2 2 2 2 3 2 2" xfId="18357"/>
    <cellStyle name="常规 3 5 2 2 2 2 2 2 3 3" xfId="18358"/>
    <cellStyle name="常规 3 5 2 2 2 2 2 2 4" xfId="18359"/>
    <cellStyle name="常规 3 5 2 2 2 2 2 2 4 2" xfId="18360"/>
    <cellStyle name="常规 3 5 2 2 2 2 2 2 5" xfId="18361"/>
    <cellStyle name="常规 3 5 2 2 2 2 2 3" xfId="18362"/>
    <cellStyle name="常规 3 5 2 2 2 2 2 3 2" xfId="18363"/>
    <cellStyle name="常规 3 5 2 2 2 2 2 3 2 2" xfId="18364"/>
    <cellStyle name="常规 3 5 2 2 2 2 2 3 2 2 2" xfId="18365"/>
    <cellStyle name="常规 3 5 2 2 2 2 2 3 2 2 2 2" xfId="18366"/>
    <cellStyle name="常规 3 5 2 2 2 2 2 3 2 2 3" xfId="18367"/>
    <cellStyle name="常规 3 5 2 2 2 2 2 3 2 3" xfId="18368"/>
    <cellStyle name="常规 3 5 2 2 2 2 2 3 2 3 2" xfId="18369"/>
    <cellStyle name="常规 3 5 2 2 2 2 2 3 2 4" xfId="18370"/>
    <cellStyle name="常规 3 5 2 2 2 2 2 3 3" xfId="18371"/>
    <cellStyle name="常规 3 5 2 2 2 2 2 3 3 2" xfId="18372"/>
    <cellStyle name="常规 3 5 2 2 2 2 2 3 3 2 2" xfId="18373"/>
    <cellStyle name="常规 3 5 2 2 2 2 2 3 3 3" xfId="18374"/>
    <cellStyle name="常规 3 5 2 2 2 2 2 3 4" xfId="18375"/>
    <cellStyle name="常规 3 5 2 2 2 2 2 3 4 2" xfId="18376"/>
    <cellStyle name="常规 3 5 2 2 2 2 2 3 5" xfId="18377"/>
    <cellStyle name="常规 3 5 2 2 2 2 2 4" xfId="18378"/>
    <cellStyle name="常规 3 5 2 2 2 2 2 4 2" xfId="18379"/>
    <cellStyle name="常规 3 5 2 2 2 2 2 4 2 2" xfId="18380"/>
    <cellStyle name="常规 3 5 2 2 2 2 2 4 2 2 2" xfId="18381"/>
    <cellStyle name="常规 3 5 2 2 2 2 2 4 2 3" xfId="18382"/>
    <cellStyle name="常规 3 5 2 2 2 2 2 4 3" xfId="18383"/>
    <cellStyle name="常规 3 5 2 2 2 2 2 4 3 2" xfId="18384"/>
    <cellStyle name="常规 3 5 2 2 2 2 2 4 4" xfId="18385"/>
    <cellStyle name="常规 3 5 2 2 2 2 2 5" xfId="18386"/>
    <cellStyle name="常规 3 5 2 2 2 2 2 5 2" xfId="18387"/>
    <cellStyle name="常规 3 5 2 2 2 2 2 5 2 2" xfId="18388"/>
    <cellStyle name="常规 3 5 2 2 2 2 2 5 3" xfId="18389"/>
    <cellStyle name="常规 3 5 2 2 2 2 2 6" xfId="18390"/>
    <cellStyle name="常规 3 5 2 2 2 2 2 6 2" xfId="18391"/>
    <cellStyle name="常规 3 5 2 2 2 2 2 7" xfId="18392"/>
    <cellStyle name="常规 3 5 2 2 2 2 3" xfId="18393"/>
    <cellStyle name="常规 3 5 2 2 2 2 3 2" xfId="18394"/>
    <cellStyle name="常规 3 5 2 2 2 2 3 2 2" xfId="18395"/>
    <cellStyle name="常规 3 5 2 2 2 2 3 2 2 2" xfId="18396"/>
    <cellStyle name="常规 3 5 2 2 2 2 3 2 2 2 2" xfId="18397"/>
    <cellStyle name="常规 3 5 2 2 2 2 3 2 2 3" xfId="18398"/>
    <cellStyle name="常规 3 5 2 2 2 2 3 2 3" xfId="18399"/>
    <cellStyle name="常规 3 5 2 2 2 2 3 2 3 2" xfId="18400"/>
    <cellStyle name="常规 3 5 2 2 2 2 3 2 4" xfId="18401"/>
    <cellStyle name="常规 3 5 2 2 2 2 3 3" xfId="18402"/>
    <cellStyle name="常规 3 5 2 2 2 2 3 3 2" xfId="18403"/>
    <cellStyle name="常规 3 5 2 2 2 2 3 3 2 2" xfId="18404"/>
    <cellStyle name="常规 3 5 2 2 2 2 3 3 3" xfId="18405"/>
    <cellStyle name="常规 3 5 2 2 2 2 3 4" xfId="18406"/>
    <cellStyle name="常规 3 5 2 2 2 2 3 4 2" xfId="18407"/>
    <cellStyle name="常规 3 5 2 2 2 2 3 5" xfId="18408"/>
    <cellStyle name="常规 3 5 2 2 2 2 4" xfId="18409"/>
    <cellStyle name="常规 3 5 2 2 2 2 4 2" xfId="18410"/>
    <cellStyle name="常规 3 5 2 2 2 2 4 2 2" xfId="18411"/>
    <cellStyle name="常规 3 5 2 2 2 2 4 2 2 2" xfId="18412"/>
    <cellStyle name="常规 3 5 2 2 2 2 4 2 2 2 2" xfId="18413"/>
    <cellStyle name="常规 3 5 2 2 2 2 4 2 2 3" xfId="18414"/>
    <cellStyle name="常规 3 5 2 2 2 2 4 2 3" xfId="18415"/>
    <cellStyle name="常规 3 5 2 2 2 2 4 2 3 2" xfId="18416"/>
    <cellStyle name="常规 3 5 2 2 2 2 4 2 4" xfId="18417"/>
    <cellStyle name="常规 3 5 2 2 2 2 4 3" xfId="18418"/>
    <cellStyle name="常规 3 5 2 2 2 2 4 3 2" xfId="18419"/>
    <cellStyle name="常规 3 5 2 2 2 2 4 3 2 2" xfId="18420"/>
    <cellStyle name="常规 3 5 2 2 2 2 4 3 3" xfId="18421"/>
    <cellStyle name="常规 3 5 2 2 2 2 4 4" xfId="18422"/>
    <cellStyle name="常规 3 5 2 2 2 2 4 4 2" xfId="18423"/>
    <cellStyle name="常规 3 5 2 2 2 2 4 5" xfId="18424"/>
    <cellStyle name="常规 3 5 2 2 2 2 5" xfId="18425"/>
    <cellStyle name="常规 3 5 2 2 2 2 5 2" xfId="18426"/>
    <cellStyle name="常规 3 5 2 2 2 2 5 2 2" xfId="18427"/>
    <cellStyle name="常规 3 5 2 2 2 2 5 2 2 2" xfId="18428"/>
    <cellStyle name="常规 3 5 2 2 2 2 5 2 3" xfId="18429"/>
    <cellStyle name="常规 3 5 2 2 2 2 5 3" xfId="18430"/>
    <cellStyle name="常规 3 5 2 2 2 2 5 3 2" xfId="18431"/>
    <cellStyle name="常规 3 5 2 2 2 2 5 4" xfId="18432"/>
    <cellStyle name="常规 3 5 2 2 2 2 6" xfId="18433"/>
    <cellStyle name="常规 3 5 2 2 2 2 6 2" xfId="18434"/>
    <cellStyle name="常规 3 5 2 2 2 2 6 2 2" xfId="18435"/>
    <cellStyle name="常规 3 5 2 2 2 2 6 3" xfId="18436"/>
    <cellStyle name="常规 3 5 2 2 2 2 7" xfId="18437"/>
    <cellStyle name="常规 3 5 2 2 2 2 7 2" xfId="18438"/>
    <cellStyle name="常规 3 5 2 2 2 2 8" xfId="18439"/>
    <cellStyle name="常规 3 5 2 2 2 3" xfId="18440"/>
    <cellStyle name="常规 3 5 2 2 2 3 2" xfId="18441"/>
    <cellStyle name="常规 3 5 2 2 2 3 2 2" xfId="18442"/>
    <cellStyle name="常规 3 5 2 2 2 3 2 2 2" xfId="18443"/>
    <cellStyle name="常规 3 5 2 2 2 3 2 2 2 2" xfId="18444"/>
    <cellStyle name="常规 3 5 2 2 2 3 2 2 2 2 2" xfId="18445"/>
    <cellStyle name="常规 3 5 2 2 2 3 2 2 2 3" xfId="18446"/>
    <cellStyle name="常规 3 5 2 2 2 3 2 2 3" xfId="18447"/>
    <cellStyle name="常规 3 5 2 2 2 3 2 2 3 2" xfId="18448"/>
    <cellStyle name="常规 3 5 2 2 2 3 2 2 4" xfId="18449"/>
    <cellStyle name="常规 3 5 2 2 2 3 2 3" xfId="18450"/>
    <cellStyle name="常规 3 5 2 2 2 3 2 3 2" xfId="18451"/>
    <cellStyle name="常规 3 5 2 2 2 3 2 3 2 2" xfId="18452"/>
    <cellStyle name="常规 3 5 2 2 2 3 2 3 3" xfId="18453"/>
    <cellStyle name="常规 3 5 2 2 2 3 2 4" xfId="18454"/>
    <cellStyle name="常规 3 5 2 2 2 3 2 4 2" xfId="18455"/>
    <cellStyle name="常规 3 5 2 2 2 3 2 5" xfId="18456"/>
    <cellStyle name="常规 3 5 2 2 2 3 3" xfId="18457"/>
    <cellStyle name="常规 3 5 2 2 2 3 3 2" xfId="18458"/>
    <cellStyle name="常规 3 5 2 2 2 3 3 2 2" xfId="18459"/>
    <cellStyle name="常规 3 5 2 2 2 3 3 2 2 2" xfId="18460"/>
    <cellStyle name="常规 3 5 2 2 2 3 3 2 2 2 2" xfId="18461"/>
    <cellStyle name="常规 3 5 2 2 2 3 3 2 2 3" xfId="18462"/>
    <cellStyle name="常规 3 5 2 2 2 3 3 2 3" xfId="18463"/>
    <cellStyle name="常规 3 5 2 2 2 3 3 2 3 2" xfId="18464"/>
    <cellStyle name="常规 3 5 2 2 2 3 3 2 4" xfId="18465"/>
    <cellStyle name="常规 3 5 2 2 2 3 3 3" xfId="18466"/>
    <cellStyle name="常规 3 5 2 2 2 3 3 3 2" xfId="18467"/>
    <cellStyle name="常规 3 5 2 2 2 3 3 3 2 2" xfId="18468"/>
    <cellStyle name="常规 3 5 2 2 2 3 3 3 3" xfId="18469"/>
    <cellStyle name="常规 3 5 2 2 2 3 3 4" xfId="18470"/>
    <cellStyle name="常规 3 5 2 2 2 3 3 4 2" xfId="18471"/>
    <cellStyle name="常规 3 5 2 2 2 3 3 5" xfId="18472"/>
    <cellStyle name="常规 3 5 2 2 2 3 4" xfId="18473"/>
    <cellStyle name="常规 3 5 2 2 2 3 4 2" xfId="18474"/>
    <cellStyle name="常规 3 5 2 2 2 3 4 2 2" xfId="18475"/>
    <cellStyle name="常规 3 5 2 2 2 3 4 2 2 2" xfId="18476"/>
    <cellStyle name="常规 3 5 2 2 2 3 4 2 3" xfId="18477"/>
    <cellStyle name="常规 3 5 2 2 2 3 4 3" xfId="18478"/>
    <cellStyle name="常规 3 5 2 2 2 3 4 3 2" xfId="18479"/>
    <cellStyle name="常规 3 5 2 2 2 3 4 4" xfId="18480"/>
    <cellStyle name="常规 3 5 2 2 2 3 5" xfId="18481"/>
    <cellStyle name="常规 3 5 2 2 2 3 5 2" xfId="18482"/>
    <cellStyle name="常规 3 5 2 2 2 3 5 2 2" xfId="18483"/>
    <cellStyle name="常规 3 5 2 2 2 3 5 3" xfId="18484"/>
    <cellStyle name="常规 3 5 2 2 2 3 6" xfId="18485"/>
    <cellStyle name="常规 3 5 2 2 2 3 6 2" xfId="18486"/>
    <cellStyle name="常规 3 5 2 2 2 3 7" xfId="18487"/>
    <cellStyle name="常规 3 5 2 2 2 4" xfId="18488"/>
    <cellStyle name="常规 3 5 2 2 2 4 2" xfId="18489"/>
    <cellStyle name="常规 3 5 2 2 2 4 2 2" xfId="18490"/>
    <cellStyle name="常规 3 5 2 2 2 4 2 2 2" xfId="18491"/>
    <cellStyle name="常规 3 5 2 2 2 4 2 2 2 2" xfId="18492"/>
    <cellStyle name="常规 3 5 2 2 2 4 2 2 3" xfId="18493"/>
    <cellStyle name="常规 3 5 2 2 2 4 2 3" xfId="18494"/>
    <cellStyle name="常规 3 5 2 2 2 4 2 3 2" xfId="18495"/>
    <cellStyle name="常规 3 5 2 2 2 4 2 4" xfId="18496"/>
    <cellStyle name="常规 3 5 2 2 2 4 3" xfId="18497"/>
    <cellStyle name="常规 3 5 2 2 2 4 3 2" xfId="18498"/>
    <cellStyle name="常规 3 5 2 2 2 4 3 2 2" xfId="18499"/>
    <cellStyle name="常规 3 5 2 2 2 4 3 3" xfId="18500"/>
    <cellStyle name="常规 3 5 2 2 2 4 4" xfId="18501"/>
    <cellStyle name="常规 3 5 2 2 2 4 4 2" xfId="18502"/>
    <cellStyle name="常规 3 5 2 2 2 4 5" xfId="18503"/>
    <cellStyle name="常规 3 5 2 2 2 5" xfId="18504"/>
    <cellStyle name="常规 3 5 2 2 2 5 2" xfId="18505"/>
    <cellStyle name="常规 3 5 2 2 2 5 2 2" xfId="18506"/>
    <cellStyle name="常规 3 5 2 2 2 5 2 2 2" xfId="18507"/>
    <cellStyle name="常规 3 5 2 2 2 5 2 2 2 2" xfId="18508"/>
    <cellStyle name="常规 3 5 2 2 2 5 2 2 3" xfId="18509"/>
    <cellStyle name="常规 3 5 2 2 2 5 2 3" xfId="18510"/>
    <cellStyle name="常规 3 5 2 2 2 5 2 3 2" xfId="18511"/>
    <cellStyle name="常规 3 5 2 2 2 5 2 4" xfId="18512"/>
    <cellStyle name="常规 3 5 2 2 2 5 3" xfId="18513"/>
    <cellStyle name="常规 3 5 2 2 2 5 3 2" xfId="18514"/>
    <cellStyle name="常规 3 5 2 2 2 5 3 2 2" xfId="18515"/>
    <cellStyle name="常规 3 5 2 2 2 5 3 3" xfId="18516"/>
    <cellStyle name="常规 3 5 2 2 2 5 4" xfId="18517"/>
    <cellStyle name="常规 3 5 2 2 2 5 4 2" xfId="18518"/>
    <cellStyle name="常规 3 5 2 2 2 5 5" xfId="18519"/>
    <cellStyle name="常规 3 5 2 2 2 6" xfId="18520"/>
    <cellStyle name="常规 3 5 2 2 2 6 2" xfId="18521"/>
    <cellStyle name="常规 3 5 2 2 2 6 2 2" xfId="18522"/>
    <cellStyle name="常规 3 5 2 2 2 6 2 2 2" xfId="18523"/>
    <cellStyle name="常规 3 5 2 2 2 6 2 3" xfId="18524"/>
    <cellStyle name="常规 3 5 2 2 2 6 3" xfId="18525"/>
    <cellStyle name="常规 3 5 2 2 2 6 3 2" xfId="18526"/>
    <cellStyle name="常规 3 5 2 2 2 6 4" xfId="18527"/>
    <cellStyle name="常规 3 5 2 2 2 7" xfId="18528"/>
    <cellStyle name="常规 3 5 2 2 2 7 2" xfId="18529"/>
    <cellStyle name="常规 3 5 2 2 2 7 2 2" xfId="18530"/>
    <cellStyle name="常规 3 5 2 2 2 7 3" xfId="18531"/>
    <cellStyle name="常规 3 5 2 2 2 8" xfId="18532"/>
    <cellStyle name="常规 3 5 2 2 2 8 2" xfId="18533"/>
    <cellStyle name="常规 3 5 2 2 2 9" xfId="18534"/>
    <cellStyle name="常规 3 5 2 2 3" xfId="18535"/>
    <cellStyle name="常规 3 5 2 2 3 2" xfId="18536"/>
    <cellStyle name="常规 3 5 2 2 3 2 2" xfId="18537"/>
    <cellStyle name="常规 3 5 2 2 3 2 2 2" xfId="18538"/>
    <cellStyle name="常规 3 5 2 2 3 2 2 2 2" xfId="18539"/>
    <cellStyle name="常规 3 5 2 2 3 2 2 2 2 2" xfId="18540"/>
    <cellStyle name="常规 3 5 2 2 3 2 2 2 2 2 2" xfId="18541"/>
    <cellStyle name="常规 3 5 2 2 3 2 2 2 2 2 2 2" xfId="18542"/>
    <cellStyle name="常规 3 5 2 2 3 2 2 2 2 2 3" xfId="18543"/>
    <cellStyle name="常规 3 5 2 2 3 2 2 2 2 3" xfId="18544"/>
    <cellStyle name="常规 3 5 2 2 3 2 2 2 2 3 2" xfId="18545"/>
    <cellStyle name="常规 3 5 2 2 3 2 2 2 2 4" xfId="18546"/>
    <cellStyle name="常规 3 5 2 2 3 2 2 2 3" xfId="18547"/>
    <cellStyle name="常规 3 5 2 2 3 2 2 2 3 2" xfId="18548"/>
    <cellStyle name="常规 3 5 2 2 3 2 2 2 3 2 2" xfId="18549"/>
    <cellStyle name="常规 3 5 2 2 3 2 2 2 3 3" xfId="18550"/>
    <cellStyle name="常规 3 5 2 2 3 2 2 2 4" xfId="18551"/>
    <cellStyle name="常规 3 5 2 2 3 2 2 2 4 2" xfId="18552"/>
    <cellStyle name="常规 3 5 2 2 3 2 2 2 5" xfId="18553"/>
    <cellStyle name="常规 3 5 2 2 3 2 2 3" xfId="18554"/>
    <cellStyle name="常规 3 5 2 2 3 2 2 3 2" xfId="18555"/>
    <cellStyle name="常规 3 5 2 2 3 2 2 3 2 2" xfId="18556"/>
    <cellStyle name="常规 3 5 2 2 3 2 2 3 2 2 2" xfId="18557"/>
    <cellStyle name="常规 3 5 2 2 3 2 2 3 2 2 2 2" xfId="18558"/>
    <cellStyle name="常规 3 5 2 2 3 2 2 3 2 2 3" xfId="18559"/>
    <cellStyle name="常规 3 5 2 2 3 2 2 3 2 3" xfId="18560"/>
    <cellStyle name="常规 3 5 2 2 3 2 2 3 2 3 2" xfId="18561"/>
    <cellStyle name="常规 3 5 2 2 3 2 2 3 2 4" xfId="18562"/>
    <cellStyle name="常规 3 5 2 2 3 2 2 3 3" xfId="18563"/>
    <cellStyle name="常规 3 5 2 2 3 2 2 3 3 2" xfId="18564"/>
    <cellStyle name="常规 3 5 2 2 3 2 2 3 3 2 2" xfId="18565"/>
    <cellStyle name="常规 3 5 2 2 3 2 2 3 3 3" xfId="18566"/>
    <cellStyle name="常规 3 5 2 2 3 2 2 3 4" xfId="18567"/>
    <cellStyle name="常规 3 5 2 2 3 2 2 3 4 2" xfId="18568"/>
    <cellStyle name="常规 3 5 2 2 3 2 2 3 5" xfId="18569"/>
    <cellStyle name="常规 3 5 2 2 3 2 2 4" xfId="18570"/>
    <cellStyle name="常规 3 5 2 2 3 2 2 4 2" xfId="18571"/>
    <cellStyle name="常规 3 5 2 2 3 2 2 4 2 2" xfId="18572"/>
    <cellStyle name="常规 3 5 2 2 3 2 2 4 2 2 2" xfId="18573"/>
    <cellStyle name="常规 3 5 2 2 3 2 2 4 2 3" xfId="18574"/>
    <cellStyle name="常规 3 5 2 2 3 2 2 4 3" xfId="18575"/>
    <cellStyle name="常规 3 5 2 2 3 2 2 4 3 2" xfId="18576"/>
    <cellStyle name="常规 3 5 2 2 3 2 2 4 4" xfId="18577"/>
    <cellStyle name="常规 3 5 2 2 3 2 2 5" xfId="18578"/>
    <cellStyle name="常规 3 5 2 2 3 2 2 5 2" xfId="18579"/>
    <cellStyle name="常规 3 5 2 2 3 2 2 5 2 2" xfId="18580"/>
    <cellStyle name="常规 3 5 2 2 3 2 2 5 3" xfId="18581"/>
    <cellStyle name="常规 3 5 2 2 3 2 2 6" xfId="18582"/>
    <cellStyle name="常规 3 5 2 2 3 2 2 6 2" xfId="18583"/>
    <cellStyle name="常规 3 5 2 2 3 2 2 7" xfId="18584"/>
    <cellStyle name="常规 3 5 2 2 3 2 3" xfId="18585"/>
    <cellStyle name="常规 3 5 2 2 3 2 3 2" xfId="18586"/>
    <cellStyle name="常规 3 5 2 2 3 2 3 2 2" xfId="18587"/>
    <cellStyle name="常规 3 5 2 2 3 2 3 2 2 2" xfId="18588"/>
    <cellStyle name="常规 3 5 2 2 3 2 3 2 2 2 2" xfId="18589"/>
    <cellStyle name="常规 3 5 2 2 3 2 3 2 2 3" xfId="18590"/>
    <cellStyle name="常规 3 5 2 2 3 2 3 2 3" xfId="18591"/>
    <cellStyle name="常规 3 5 2 2 3 2 3 2 3 2" xfId="18592"/>
    <cellStyle name="常规 3 5 2 2 3 2 3 2 4" xfId="18593"/>
    <cellStyle name="常规 3 5 2 2 3 2 3 3" xfId="18594"/>
    <cellStyle name="常规 3 5 2 2 3 2 3 3 2" xfId="18595"/>
    <cellStyle name="常规 3 5 2 2 3 2 3 3 2 2" xfId="18596"/>
    <cellStyle name="常规 3 5 2 2 3 2 3 3 3" xfId="18597"/>
    <cellStyle name="常规 3 5 2 2 3 2 3 4" xfId="18598"/>
    <cellStyle name="常规 3 5 2 2 3 2 3 4 2" xfId="18599"/>
    <cellStyle name="常规 3 5 2 2 3 2 3 5" xfId="18600"/>
    <cellStyle name="常规 3 5 2 2 3 2 4" xfId="18601"/>
    <cellStyle name="常规 3 5 2 2 3 2 4 2" xfId="18602"/>
    <cellStyle name="常规 3 5 2 2 3 2 4 2 2" xfId="18603"/>
    <cellStyle name="常规 3 5 2 2 3 2 4 2 2 2" xfId="18604"/>
    <cellStyle name="常规 3 5 2 2 3 2 4 2 2 2 2" xfId="18605"/>
    <cellStyle name="常规 3 5 2 2 3 2 4 2 2 3" xfId="18606"/>
    <cellStyle name="常规 3 5 2 2 3 2 4 2 3" xfId="18607"/>
    <cellStyle name="常规 3 5 2 2 3 2 4 2 3 2" xfId="18608"/>
    <cellStyle name="常规 3 5 2 2 3 2 4 2 4" xfId="18609"/>
    <cellStyle name="常规 3 5 2 2 3 2 4 3" xfId="18610"/>
    <cellStyle name="常规 3 5 2 2 3 2 4 3 2" xfId="18611"/>
    <cellStyle name="常规 3 5 2 2 3 2 4 3 2 2" xfId="18612"/>
    <cellStyle name="常规 3 5 2 2 3 2 4 3 3" xfId="18613"/>
    <cellStyle name="常规 3 5 2 2 3 2 4 4" xfId="18614"/>
    <cellStyle name="常规 3 5 2 2 3 2 4 4 2" xfId="18615"/>
    <cellStyle name="常规 3 5 2 2 3 2 4 5" xfId="18616"/>
    <cellStyle name="常规 3 5 2 2 3 2 5" xfId="18617"/>
    <cellStyle name="常规 3 5 2 2 3 2 5 2" xfId="18618"/>
    <cellStyle name="常规 3 5 2 2 3 2 5 2 2" xfId="18619"/>
    <cellStyle name="常规 3 5 2 2 3 2 5 2 2 2" xfId="18620"/>
    <cellStyle name="常规 3 5 2 2 3 2 5 2 3" xfId="18621"/>
    <cellStyle name="常规 3 5 2 2 3 2 5 3" xfId="18622"/>
    <cellStyle name="常规 3 5 2 2 3 2 5 3 2" xfId="18623"/>
    <cellStyle name="常规 3 5 2 2 3 2 5 4" xfId="18624"/>
    <cellStyle name="常规 3 5 2 2 3 2 6" xfId="18625"/>
    <cellStyle name="常规 3 5 2 2 3 2 6 2" xfId="18626"/>
    <cellStyle name="常规 3 5 2 2 3 2 6 2 2" xfId="18627"/>
    <cellStyle name="常规 3 5 2 2 3 2 6 3" xfId="18628"/>
    <cellStyle name="常规 3 5 2 2 3 2 7" xfId="18629"/>
    <cellStyle name="常规 3 5 2 2 3 2 7 2" xfId="18630"/>
    <cellStyle name="常规 3 5 2 2 3 2 8" xfId="18631"/>
    <cellStyle name="常规 3 5 2 2 3 3" xfId="18632"/>
    <cellStyle name="常规 3 5 2 2 3 3 2" xfId="18633"/>
    <cellStyle name="常规 3 5 2 2 3 3 2 2" xfId="18634"/>
    <cellStyle name="常规 3 5 2 2 3 3 2 2 2" xfId="18635"/>
    <cellStyle name="常规 3 5 2 2 3 3 2 2 2 2" xfId="18636"/>
    <cellStyle name="常规 3 5 2 2 3 3 2 2 2 2 2" xfId="18637"/>
    <cellStyle name="常规 3 5 2 2 3 3 2 2 2 3" xfId="18638"/>
    <cellStyle name="常规 3 5 2 2 3 3 2 2 3" xfId="18639"/>
    <cellStyle name="常规 3 5 2 2 3 3 2 2 3 2" xfId="18640"/>
    <cellStyle name="常规 3 5 2 2 3 3 2 2 4" xfId="18641"/>
    <cellStyle name="常规 3 5 2 2 3 3 2 3" xfId="18642"/>
    <cellStyle name="常规 3 5 2 2 3 3 2 3 2" xfId="18643"/>
    <cellStyle name="常规 3 5 2 2 3 3 2 3 2 2" xfId="18644"/>
    <cellStyle name="常规 3 5 2 2 3 3 2 3 3" xfId="18645"/>
    <cellStyle name="常规 3 5 2 2 3 3 2 4" xfId="18646"/>
    <cellStyle name="常规 3 5 2 2 3 3 2 4 2" xfId="18647"/>
    <cellStyle name="常规 3 5 2 2 3 3 2 5" xfId="18648"/>
    <cellStyle name="常规 3 5 2 2 3 3 3" xfId="18649"/>
    <cellStyle name="常规 3 5 2 2 3 3 3 2" xfId="18650"/>
    <cellStyle name="常规 3 5 2 2 3 3 3 2 2" xfId="18651"/>
    <cellStyle name="常规 3 5 2 2 3 3 3 2 2 2" xfId="18652"/>
    <cellStyle name="常规 3 5 2 2 3 3 3 2 2 2 2" xfId="18653"/>
    <cellStyle name="常规 3 5 2 2 3 3 3 2 2 3" xfId="18654"/>
    <cellStyle name="常规 3 5 2 2 3 3 3 2 3" xfId="18655"/>
    <cellStyle name="常规 3 5 2 2 3 3 3 2 3 2" xfId="18656"/>
    <cellStyle name="常规 3 5 2 2 3 3 3 2 4" xfId="18657"/>
    <cellStyle name="常规 3 5 2 2 3 3 3 3" xfId="18658"/>
    <cellStyle name="常规 3 5 2 2 3 3 3 3 2" xfId="18659"/>
    <cellStyle name="常规 3 5 2 2 3 3 3 3 2 2" xfId="18660"/>
    <cellStyle name="常规 3 5 2 2 3 3 3 3 3" xfId="18661"/>
    <cellStyle name="常规 3 5 2 2 3 3 3 4" xfId="18662"/>
    <cellStyle name="常规 3 5 2 2 3 3 3 4 2" xfId="18663"/>
    <cellStyle name="常规 3 5 2 2 3 3 3 5" xfId="18664"/>
    <cellStyle name="常规 3 5 2 2 3 3 4" xfId="18665"/>
    <cellStyle name="常规 3 5 2 2 3 3 4 2" xfId="18666"/>
    <cellStyle name="常规 3 5 2 2 3 3 4 2 2" xfId="18667"/>
    <cellStyle name="常规 3 5 2 2 3 3 4 2 2 2" xfId="18668"/>
    <cellStyle name="常规 3 5 2 2 3 3 4 2 3" xfId="18669"/>
    <cellStyle name="常规 3 5 2 2 3 3 4 3" xfId="18670"/>
    <cellStyle name="常规 3 5 2 2 3 3 4 3 2" xfId="18671"/>
    <cellStyle name="常规 3 5 2 2 3 3 4 4" xfId="18672"/>
    <cellStyle name="常规 3 5 2 2 3 3 5" xfId="18673"/>
    <cellStyle name="常规 3 5 2 2 3 3 5 2" xfId="18674"/>
    <cellStyle name="常规 3 5 2 2 3 3 5 2 2" xfId="18675"/>
    <cellStyle name="常规 3 5 2 2 3 3 5 3" xfId="18676"/>
    <cellStyle name="常规 3 5 2 2 3 3 6" xfId="18677"/>
    <cellStyle name="常规 3 5 2 2 3 3 6 2" xfId="18678"/>
    <cellStyle name="常规 3 5 2 2 3 3 7" xfId="18679"/>
    <cellStyle name="常规 3 5 2 2 3 4" xfId="18680"/>
    <cellStyle name="常规 3 5 2 2 3 4 2" xfId="18681"/>
    <cellStyle name="常规 3 5 2 2 3 4 2 2" xfId="18682"/>
    <cellStyle name="常规 3 5 2 2 3 4 2 2 2" xfId="18683"/>
    <cellStyle name="常规 3 5 2 2 3 4 2 2 2 2" xfId="18684"/>
    <cellStyle name="常规 3 5 2 2 3 4 2 2 3" xfId="18685"/>
    <cellStyle name="常规 3 5 2 2 3 4 2 3" xfId="18686"/>
    <cellStyle name="常规 3 5 2 2 3 4 2 3 2" xfId="18687"/>
    <cellStyle name="常规 3 5 2 2 3 4 2 4" xfId="18688"/>
    <cellStyle name="常规 3 5 2 2 3 4 3" xfId="18689"/>
    <cellStyle name="常规 3 5 2 2 3 4 3 2" xfId="18690"/>
    <cellStyle name="常规 3 5 2 2 3 4 3 2 2" xfId="18691"/>
    <cellStyle name="常规 3 5 2 2 3 4 3 3" xfId="18692"/>
    <cellStyle name="常规 3 5 2 2 3 4 4" xfId="18693"/>
    <cellStyle name="常规 3 5 2 2 3 4 4 2" xfId="18694"/>
    <cellStyle name="常规 3 5 2 2 3 4 5" xfId="18695"/>
    <cellStyle name="常规 3 5 2 2 3 5" xfId="18696"/>
    <cellStyle name="常规 3 5 2 2 3 5 2" xfId="18697"/>
    <cellStyle name="常规 3 5 2 2 3 5 2 2" xfId="18698"/>
    <cellStyle name="常规 3 5 2 2 3 5 2 2 2" xfId="18699"/>
    <cellStyle name="常规 3 5 2 2 3 5 2 2 2 2" xfId="18700"/>
    <cellStyle name="常规 3 5 2 2 3 5 2 2 3" xfId="18701"/>
    <cellStyle name="常规 3 5 2 2 3 5 2 3" xfId="18702"/>
    <cellStyle name="常规 3 5 2 2 3 5 2 3 2" xfId="18703"/>
    <cellStyle name="常规 3 5 2 2 3 5 2 4" xfId="18704"/>
    <cellStyle name="常规 3 5 2 2 3 5 3" xfId="18705"/>
    <cellStyle name="常规 3 5 2 2 3 5 3 2" xfId="18706"/>
    <cellStyle name="常规 3 5 2 2 3 5 3 2 2" xfId="18707"/>
    <cellStyle name="常规 3 5 2 2 3 5 3 3" xfId="18708"/>
    <cellStyle name="常规 3 5 2 2 3 5 4" xfId="18709"/>
    <cellStyle name="常规 3 5 2 2 3 5 4 2" xfId="18710"/>
    <cellStyle name="常规 3 5 2 2 3 5 5" xfId="18711"/>
    <cellStyle name="常规 3 5 2 2 3 6" xfId="18712"/>
    <cellStyle name="常规 3 5 2 2 3 6 2" xfId="18713"/>
    <cellStyle name="常规 3 5 2 2 3 6 2 2" xfId="18714"/>
    <cellStyle name="常规 3 5 2 2 3 6 2 2 2" xfId="18715"/>
    <cellStyle name="常规 3 5 2 2 3 6 2 3" xfId="18716"/>
    <cellStyle name="常规 3 5 2 2 3 6 3" xfId="18717"/>
    <cellStyle name="常规 3 5 2 2 3 6 3 2" xfId="18718"/>
    <cellStyle name="常规 3 5 2 2 3 6 4" xfId="18719"/>
    <cellStyle name="常规 3 5 2 2 3 7" xfId="18720"/>
    <cellStyle name="常规 3 5 2 2 3 7 2" xfId="18721"/>
    <cellStyle name="常规 3 5 2 2 3 7 2 2" xfId="18722"/>
    <cellStyle name="常规 3 5 2 2 3 7 3" xfId="18723"/>
    <cellStyle name="常规 3 5 2 2 3 8" xfId="18724"/>
    <cellStyle name="常规 3 5 2 2 3 8 2" xfId="18725"/>
    <cellStyle name="常规 3 5 2 2 3 9" xfId="18726"/>
    <cellStyle name="常规 3 5 2 2 4" xfId="18727"/>
    <cellStyle name="常规 3 5 2 2 4 2" xfId="18728"/>
    <cellStyle name="常规 3 5 2 2 4 2 2" xfId="18729"/>
    <cellStyle name="常规 3 5 2 2 4 2 2 2" xfId="18730"/>
    <cellStyle name="常规 3 5 2 2 4 2 2 2 2" xfId="18731"/>
    <cellStyle name="常规 3 5 2 2 4 2 2 2 2 2" xfId="18732"/>
    <cellStyle name="常规 3 5 2 2 4 2 2 2 2 2 2" xfId="18733"/>
    <cellStyle name="常规 3 5 2 2 4 2 2 2 2 3" xfId="18734"/>
    <cellStyle name="常规 3 5 2 2 4 2 2 2 3" xfId="18735"/>
    <cellStyle name="常规 3 5 2 2 4 2 2 2 3 2" xfId="18736"/>
    <cellStyle name="常规 3 5 2 2 4 2 2 2 4" xfId="18737"/>
    <cellStyle name="常规 3 5 2 2 4 2 2 3" xfId="18738"/>
    <cellStyle name="常规 3 5 2 2 4 2 2 3 2" xfId="18739"/>
    <cellStyle name="常规 3 5 2 2 4 2 2 3 2 2" xfId="18740"/>
    <cellStyle name="常规 3 5 2 2 4 2 2 3 3" xfId="18741"/>
    <cellStyle name="常规 3 5 2 2 4 2 2 4" xfId="18742"/>
    <cellStyle name="常规 3 5 2 2 4 2 2 4 2" xfId="18743"/>
    <cellStyle name="常规 3 5 2 2 4 2 2 5" xfId="18744"/>
    <cellStyle name="常规 3 5 2 2 4 2 3" xfId="18745"/>
    <cellStyle name="常规 3 5 2 2 4 2 3 2" xfId="18746"/>
    <cellStyle name="常规 3 5 2 2 4 2 3 2 2" xfId="18747"/>
    <cellStyle name="常规 3 5 2 2 4 2 3 2 2 2" xfId="18748"/>
    <cellStyle name="常规 3 5 2 2 4 2 3 2 2 2 2" xfId="18749"/>
    <cellStyle name="常规 3 5 2 2 4 2 3 2 2 3" xfId="18750"/>
    <cellStyle name="常规 3 5 2 2 4 2 3 2 3" xfId="18751"/>
    <cellStyle name="常规 3 5 2 2 4 2 3 2 3 2" xfId="18752"/>
    <cellStyle name="常规 3 5 2 2 4 2 3 2 4" xfId="18753"/>
    <cellStyle name="常规 3 5 2 2 4 2 3 3" xfId="18754"/>
    <cellStyle name="常规 3 5 2 2 4 2 3 3 2" xfId="18755"/>
    <cellStyle name="常规 3 5 2 2 4 2 3 3 2 2" xfId="18756"/>
    <cellStyle name="常规 3 5 2 2 4 2 3 3 3" xfId="18757"/>
    <cellStyle name="常规 3 5 2 2 4 2 3 4" xfId="18758"/>
    <cellStyle name="常规 3 5 2 2 4 2 3 4 2" xfId="18759"/>
    <cellStyle name="常规 3 5 2 2 4 2 3 5" xfId="18760"/>
    <cellStyle name="常规 3 5 2 2 4 2 4" xfId="18761"/>
    <cellStyle name="常规 3 5 2 2 4 2 4 2" xfId="18762"/>
    <cellStyle name="常规 3 5 2 2 4 2 4 2 2" xfId="18763"/>
    <cellStyle name="常规 3 5 2 2 4 2 4 2 2 2" xfId="18764"/>
    <cellStyle name="常规 3 5 2 2 4 2 4 2 3" xfId="18765"/>
    <cellStyle name="常规 3 5 2 2 4 2 4 3" xfId="18766"/>
    <cellStyle name="常规 3 5 2 2 4 2 4 3 2" xfId="18767"/>
    <cellStyle name="常规 3 5 2 2 4 2 4 4" xfId="18768"/>
    <cellStyle name="常规 3 5 2 2 4 2 5" xfId="18769"/>
    <cellStyle name="常规 3 5 2 2 4 2 5 2" xfId="18770"/>
    <cellStyle name="常规 3 5 2 2 4 2 5 2 2" xfId="18771"/>
    <cellStyle name="常规 3 5 2 2 4 2 5 3" xfId="18772"/>
    <cellStyle name="常规 3 5 2 2 4 2 6" xfId="18773"/>
    <cellStyle name="常规 3 5 2 2 4 2 6 2" xfId="18774"/>
    <cellStyle name="常规 3 5 2 2 4 2 7" xfId="18775"/>
    <cellStyle name="常规 3 5 2 2 4 3" xfId="18776"/>
    <cellStyle name="常规 3 5 2 2 4 3 2" xfId="18777"/>
    <cellStyle name="常规 3 5 2 2 4 3 2 2" xfId="18778"/>
    <cellStyle name="常规 3 5 2 2 4 3 2 2 2" xfId="18779"/>
    <cellStyle name="常规 3 5 2 2 4 3 2 2 2 2" xfId="18780"/>
    <cellStyle name="常规 3 5 2 2 4 3 2 2 3" xfId="18781"/>
    <cellStyle name="常规 3 5 2 2 4 3 2 3" xfId="18782"/>
    <cellStyle name="常规 3 5 2 2 4 3 2 3 2" xfId="18783"/>
    <cellStyle name="常规 3 5 2 2 4 3 2 4" xfId="18784"/>
    <cellStyle name="常规 3 5 2 2 4 3 3" xfId="18785"/>
    <cellStyle name="常规 3 5 2 2 4 3 3 2" xfId="18786"/>
    <cellStyle name="常规 3 5 2 2 4 3 3 2 2" xfId="18787"/>
    <cellStyle name="常规 3 5 2 2 4 3 3 3" xfId="18788"/>
    <cellStyle name="常规 3 5 2 2 4 3 4" xfId="18789"/>
    <cellStyle name="常规 3 5 2 2 4 3 4 2" xfId="18790"/>
    <cellStyle name="常规 3 5 2 2 4 3 5" xfId="18791"/>
    <cellStyle name="常规 3 5 2 2 4 4" xfId="18792"/>
    <cellStyle name="常规 3 5 2 2 4 4 2" xfId="18793"/>
    <cellStyle name="常规 3 5 2 2 4 4 2 2" xfId="18794"/>
    <cellStyle name="常规 3 5 2 2 4 4 2 2 2" xfId="18795"/>
    <cellStyle name="常规 3 5 2 2 4 4 2 2 2 2" xfId="18796"/>
    <cellStyle name="常规 3 5 2 2 4 4 2 2 3" xfId="18797"/>
    <cellStyle name="常规 3 5 2 2 4 4 2 3" xfId="18798"/>
    <cellStyle name="常规 3 5 2 2 4 4 2 3 2" xfId="18799"/>
    <cellStyle name="常规 3 5 2 2 4 4 2 4" xfId="18800"/>
    <cellStyle name="常规 3 5 2 2 4 4 3" xfId="18801"/>
    <cellStyle name="常规 3 5 2 2 4 4 3 2" xfId="18802"/>
    <cellStyle name="常规 3 5 2 2 4 4 3 2 2" xfId="18803"/>
    <cellStyle name="常规 3 5 2 2 4 4 3 3" xfId="18804"/>
    <cellStyle name="常规 3 5 2 2 4 4 4" xfId="18805"/>
    <cellStyle name="常规 3 5 2 2 4 4 4 2" xfId="18806"/>
    <cellStyle name="常规 3 5 2 2 4 4 5" xfId="18807"/>
    <cellStyle name="常规 3 5 2 2 4 5" xfId="18808"/>
    <cellStyle name="常规 3 5 2 2 4 5 2" xfId="18809"/>
    <cellStyle name="常规 3 5 2 2 4 5 2 2" xfId="18810"/>
    <cellStyle name="常规 3 5 2 2 4 5 2 2 2" xfId="18811"/>
    <cellStyle name="常规 3 5 2 2 4 5 2 3" xfId="18812"/>
    <cellStyle name="常规 3 5 2 2 4 5 3" xfId="18813"/>
    <cellStyle name="常规 3 5 2 2 4 5 3 2" xfId="18814"/>
    <cellStyle name="常规 3 5 2 2 4 5 4" xfId="18815"/>
    <cellStyle name="常规 3 5 2 2 4 6" xfId="18816"/>
    <cellStyle name="常规 3 5 2 2 4 6 2" xfId="18817"/>
    <cellStyle name="常规 3 5 2 2 4 6 2 2" xfId="18818"/>
    <cellStyle name="常规 3 5 2 2 4 6 3" xfId="18819"/>
    <cellStyle name="常规 3 5 2 2 4 7" xfId="18820"/>
    <cellStyle name="常规 3 5 2 2 4 7 2" xfId="18821"/>
    <cellStyle name="常规 3 5 2 2 4 8" xfId="18822"/>
    <cellStyle name="常规 3 5 2 2 5" xfId="18823"/>
    <cellStyle name="常规 3 5 2 2 5 2" xfId="18824"/>
    <cellStyle name="常规 3 5 2 2 5 2 2" xfId="18825"/>
    <cellStyle name="常规 3 5 2 2 5 2 2 2" xfId="18826"/>
    <cellStyle name="常规 3 5 2 2 5 2 2 2 2" xfId="18827"/>
    <cellStyle name="常规 3 5 2 2 5 2 2 2 2 2" xfId="18828"/>
    <cellStyle name="常规 3 5 2 2 5 2 2 2 3" xfId="18829"/>
    <cellStyle name="常规 3 5 2 2 5 2 2 3" xfId="18830"/>
    <cellStyle name="常规 3 5 2 2 5 2 2 3 2" xfId="18831"/>
    <cellStyle name="常规 3 5 2 2 5 2 2 4" xfId="18832"/>
    <cellStyle name="常规 3 5 2 2 5 2 3" xfId="18833"/>
    <cellStyle name="常规 3 5 2 2 5 2 3 2" xfId="18834"/>
    <cellStyle name="常规 3 5 2 2 5 2 3 2 2" xfId="18835"/>
    <cellStyle name="常规 3 5 2 2 5 2 3 3" xfId="18836"/>
    <cellStyle name="常规 3 5 2 2 5 2 4" xfId="18837"/>
    <cellStyle name="常规 3 5 2 2 5 2 4 2" xfId="18838"/>
    <cellStyle name="常规 3 5 2 2 5 2 5" xfId="18839"/>
    <cellStyle name="常规 3 5 2 2 5 3" xfId="18840"/>
    <cellStyle name="常规 3 5 2 2 5 3 2" xfId="18841"/>
    <cellStyle name="常规 3 5 2 2 5 3 2 2" xfId="18842"/>
    <cellStyle name="常规 3 5 2 2 5 3 2 2 2" xfId="18843"/>
    <cellStyle name="常规 3 5 2 2 5 3 2 2 2 2" xfId="18844"/>
    <cellStyle name="常规 3 5 2 2 5 3 2 2 3" xfId="18845"/>
    <cellStyle name="常规 3 5 2 2 5 3 2 3" xfId="18846"/>
    <cellStyle name="常规 3 5 2 2 5 3 2 3 2" xfId="18847"/>
    <cellStyle name="常规 3 5 2 2 5 3 2 4" xfId="18848"/>
    <cellStyle name="常规 3 5 2 2 5 3 3" xfId="18849"/>
    <cellStyle name="常规 3 5 2 2 5 3 3 2" xfId="18850"/>
    <cellStyle name="常规 3 5 2 2 5 3 3 2 2" xfId="18851"/>
    <cellStyle name="常规 3 5 2 2 5 3 3 3" xfId="18852"/>
    <cellStyle name="常规 3 5 2 2 5 3 4" xfId="18853"/>
    <cellStyle name="常规 3 5 2 2 5 3 4 2" xfId="18854"/>
    <cellStyle name="常规 3 5 2 2 5 3 5" xfId="18855"/>
    <cellStyle name="常规 3 5 2 2 5 4" xfId="18856"/>
    <cellStyle name="常规 3 5 2 2 5 4 2" xfId="18857"/>
    <cellStyle name="常规 3 5 2 2 5 4 2 2" xfId="18858"/>
    <cellStyle name="常规 3 5 2 2 5 4 2 2 2" xfId="18859"/>
    <cellStyle name="常规 3 5 2 2 5 4 2 3" xfId="18860"/>
    <cellStyle name="常规 3 5 2 2 5 4 3" xfId="18861"/>
    <cellStyle name="常规 3 5 2 2 5 4 3 2" xfId="18862"/>
    <cellStyle name="常规 3 5 2 2 5 4 4" xfId="18863"/>
    <cellStyle name="常规 3 5 2 2 5 5" xfId="18864"/>
    <cellStyle name="常规 3 5 2 2 5 5 2" xfId="18865"/>
    <cellStyle name="常规 3 5 2 2 5 5 2 2" xfId="18866"/>
    <cellStyle name="常规 3 5 2 2 5 5 3" xfId="18867"/>
    <cellStyle name="常规 3 5 2 2 5 6" xfId="18868"/>
    <cellStyle name="常规 3 5 2 2 5 6 2" xfId="18869"/>
    <cellStyle name="常规 3 5 2 2 5 7" xfId="18870"/>
    <cellStyle name="常规 3 5 2 2 6" xfId="18871"/>
    <cellStyle name="常规 3 5 2 2 6 2" xfId="18872"/>
    <cellStyle name="常规 3 5 2 2 6 2 2" xfId="18873"/>
    <cellStyle name="常规 3 5 2 2 6 2 2 2" xfId="18874"/>
    <cellStyle name="常规 3 5 2 2 6 2 2 2 2" xfId="18875"/>
    <cellStyle name="常规 3 5 2 2 6 2 2 3" xfId="18876"/>
    <cellStyle name="常规 3 5 2 2 6 2 3" xfId="18877"/>
    <cellStyle name="常规 3 5 2 2 6 2 3 2" xfId="18878"/>
    <cellStyle name="常规 3 5 2 2 6 2 4" xfId="18879"/>
    <cellStyle name="常规 3 5 2 2 6 3" xfId="18880"/>
    <cellStyle name="常规 3 5 2 2 6 3 2" xfId="18881"/>
    <cellStyle name="常规 3 5 2 2 6 3 2 2" xfId="18882"/>
    <cellStyle name="常规 3 5 2 2 6 3 3" xfId="18883"/>
    <cellStyle name="常规 3 5 2 2 6 4" xfId="18884"/>
    <cellStyle name="常规 3 5 2 2 6 4 2" xfId="18885"/>
    <cellStyle name="常规 3 5 2 2 6 5" xfId="18886"/>
    <cellStyle name="常规 3 5 2 2 7" xfId="18887"/>
    <cellStyle name="常规 3 5 2 2 7 2" xfId="18888"/>
    <cellStyle name="常规 3 5 2 2 7 2 2" xfId="18889"/>
    <cellStyle name="常规 3 5 2 2 7 2 2 2" xfId="18890"/>
    <cellStyle name="常规 3 5 2 2 7 2 2 2 2" xfId="18891"/>
    <cellStyle name="常规 3 5 2 2 7 2 2 3" xfId="18892"/>
    <cellStyle name="常规 3 5 2 2 7 2 3" xfId="18893"/>
    <cellStyle name="常规 3 5 2 2 7 2 3 2" xfId="18894"/>
    <cellStyle name="常规 3 5 2 2 7 2 4" xfId="18895"/>
    <cellStyle name="常规 3 5 2 2 7 3" xfId="18896"/>
    <cellStyle name="常规 3 5 2 2 7 3 2" xfId="18897"/>
    <cellStyle name="常规 3 5 2 2 7 3 2 2" xfId="18898"/>
    <cellStyle name="常规 3 5 2 2 7 3 3" xfId="18899"/>
    <cellStyle name="常规 3 5 2 2 7 4" xfId="18900"/>
    <cellStyle name="常规 3 5 2 2 7 4 2" xfId="18901"/>
    <cellStyle name="常规 3 5 2 2 7 5" xfId="18902"/>
    <cellStyle name="常规 3 5 2 2 8" xfId="18903"/>
    <cellStyle name="常规 3 5 2 2 8 2" xfId="18904"/>
    <cellStyle name="常规 3 5 2 2 8 2 2" xfId="18905"/>
    <cellStyle name="常规 3 5 2 2 8 2 2 2" xfId="18906"/>
    <cellStyle name="常规 3 5 2 2 8 2 3" xfId="18907"/>
    <cellStyle name="常规 3 5 2 2 8 3" xfId="18908"/>
    <cellStyle name="常规 3 5 2 2 8 3 2" xfId="18909"/>
    <cellStyle name="常规 3 5 2 2 8 4" xfId="18910"/>
    <cellStyle name="常规 3 5 2 2 9" xfId="18911"/>
    <cellStyle name="常规 3 5 2 2 9 2" xfId="18912"/>
    <cellStyle name="常规 3 5 2 2 9 2 2" xfId="18913"/>
    <cellStyle name="常规 3 5 2 2 9 3" xfId="18914"/>
    <cellStyle name="常规 3 5 2 3" xfId="18915"/>
    <cellStyle name="常规 3 5 2 3 2" xfId="18916"/>
    <cellStyle name="常规 3 5 2 3 2 2" xfId="18917"/>
    <cellStyle name="常规 3 5 2 3 2 2 2" xfId="18918"/>
    <cellStyle name="常规 3 5 2 3 2 2 2 2" xfId="18919"/>
    <cellStyle name="常规 3 5 2 3 2 2 2 2 2" xfId="18920"/>
    <cellStyle name="常规 3 5 2 3 2 2 2 2 2 2" xfId="18921"/>
    <cellStyle name="常规 3 5 2 3 2 2 2 2 2 2 2" xfId="18922"/>
    <cellStyle name="常规 3 5 2 3 2 2 2 2 2 3" xfId="18923"/>
    <cellStyle name="常规 3 5 2 3 2 2 2 2 3" xfId="18924"/>
    <cellStyle name="常规 3 5 2 3 2 2 2 2 3 2" xfId="18925"/>
    <cellStyle name="常规 3 5 2 3 2 2 2 2 4" xfId="18926"/>
    <cellStyle name="常规 3 5 2 3 2 2 2 3" xfId="18927"/>
    <cellStyle name="常规 3 5 2 3 2 2 2 3 2" xfId="18928"/>
    <cellStyle name="常规 3 5 2 3 2 2 2 3 2 2" xfId="18929"/>
    <cellStyle name="常规 3 5 2 3 2 2 2 3 3" xfId="18930"/>
    <cellStyle name="常规 3 5 2 3 2 2 2 4" xfId="18931"/>
    <cellStyle name="常规 3 5 2 3 2 2 2 4 2" xfId="18932"/>
    <cellStyle name="常规 3 5 2 3 2 2 2 5" xfId="18933"/>
    <cellStyle name="常规 3 5 2 3 2 2 3" xfId="18934"/>
    <cellStyle name="常规 3 5 2 3 2 2 3 2" xfId="18935"/>
    <cellStyle name="常规 3 5 2 3 2 2 3 2 2" xfId="18936"/>
    <cellStyle name="常规 3 5 2 3 2 2 3 2 2 2" xfId="18937"/>
    <cellStyle name="常规 3 5 2 3 2 2 3 2 2 2 2" xfId="18938"/>
    <cellStyle name="常规 3 5 2 3 2 2 3 2 2 3" xfId="18939"/>
    <cellStyle name="常规 3 5 2 3 2 2 3 2 3" xfId="18940"/>
    <cellStyle name="常规 3 5 2 3 2 2 3 2 3 2" xfId="18941"/>
    <cellStyle name="常规 3 5 2 3 2 2 3 2 4" xfId="18942"/>
    <cellStyle name="常规 3 5 2 3 2 2 3 3" xfId="18943"/>
    <cellStyle name="常规 3 5 2 3 2 2 3 3 2" xfId="18944"/>
    <cellStyle name="常规 3 5 2 3 2 2 3 3 2 2" xfId="18945"/>
    <cellStyle name="常规 3 5 2 3 2 2 3 3 3" xfId="18946"/>
    <cellStyle name="常规 3 5 2 3 2 2 3 4" xfId="18947"/>
    <cellStyle name="常规 3 5 2 3 2 2 3 4 2" xfId="18948"/>
    <cellStyle name="常规 3 5 2 3 2 2 3 5" xfId="18949"/>
    <cellStyle name="常规 3 5 2 3 2 2 4" xfId="18950"/>
    <cellStyle name="常规 3 5 2 3 2 2 4 2" xfId="18951"/>
    <cellStyle name="常规 3 5 2 3 2 2 4 2 2" xfId="18952"/>
    <cellStyle name="常规 3 5 2 3 2 2 4 2 2 2" xfId="18953"/>
    <cellStyle name="常规 3 5 2 3 2 2 4 2 3" xfId="18954"/>
    <cellStyle name="常规 3 5 2 3 2 2 4 3" xfId="18955"/>
    <cellStyle name="常规 3 5 2 3 2 2 4 3 2" xfId="18956"/>
    <cellStyle name="常规 3 5 2 3 2 2 4 4" xfId="18957"/>
    <cellStyle name="常规 3 5 2 3 2 2 5" xfId="18958"/>
    <cellStyle name="常规 3 5 2 3 2 2 5 2" xfId="18959"/>
    <cellStyle name="常规 3 5 2 3 2 2 5 2 2" xfId="18960"/>
    <cellStyle name="常规 3 5 2 3 2 2 5 3" xfId="18961"/>
    <cellStyle name="常规 3 5 2 3 2 2 6" xfId="18962"/>
    <cellStyle name="常规 3 5 2 3 2 2 6 2" xfId="18963"/>
    <cellStyle name="常规 3 5 2 3 2 2 7" xfId="18964"/>
    <cellStyle name="常规 3 5 2 3 2 3" xfId="18965"/>
    <cellStyle name="常规 3 5 2 3 2 3 2" xfId="18966"/>
    <cellStyle name="常规 3 5 2 3 2 3 2 2" xfId="18967"/>
    <cellStyle name="常规 3 5 2 3 2 3 2 2 2" xfId="18968"/>
    <cellStyle name="常规 3 5 2 3 2 3 2 2 2 2" xfId="18969"/>
    <cellStyle name="常规 3 5 2 3 2 3 2 2 3" xfId="18970"/>
    <cellStyle name="常规 3 5 2 3 2 3 2 3" xfId="18971"/>
    <cellStyle name="常规 3 5 2 3 2 3 2 3 2" xfId="18972"/>
    <cellStyle name="常规 3 5 2 3 2 3 2 4" xfId="18973"/>
    <cellStyle name="常规 3 5 2 3 2 3 3" xfId="18974"/>
    <cellStyle name="常规 3 5 2 3 2 3 3 2" xfId="18975"/>
    <cellStyle name="常规 3 5 2 3 2 3 3 2 2" xfId="18976"/>
    <cellStyle name="常规 3 5 2 3 2 3 3 3" xfId="18977"/>
    <cellStyle name="常规 3 5 2 3 2 3 4" xfId="18978"/>
    <cellStyle name="常规 3 5 2 3 2 3 4 2" xfId="18979"/>
    <cellStyle name="常规 3 5 2 3 2 3 5" xfId="18980"/>
    <cellStyle name="常规 3 5 2 3 2 4" xfId="18981"/>
    <cellStyle name="常规 3 5 2 3 2 4 2" xfId="18982"/>
    <cellStyle name="常规 3 5 2 3 2 4 2 2" xfId="18983"/>
    <cellStyle name="常规 3 5 2 3 2 4 2 2 2" xfId="18984"/>
    <cellStyle name="常规 3 5 2 3 2 4 2 2 2 2" xfId="18985"/>
    <cellStyle name="常规 3 5 2 3 2 4 2 2 3" xfId="18986"/>
    <cellStyle name="常规 3 5 2 3 2 4 2 3" xfId="18987"/>
    <cellStyle name="常规 3 5 2 3 2 4 2 3 2" xfId="18988"/>
    <cellStyle name="常规 3 5 2 3 2 4 2 4" xfId="18989"/>
    <cellStyle name="常规 3 5 2 3 2 4 3" xfId="18990"/>
    <cellStyle name="常规 3 5 2 3 2 4 3 2" xfId="18991"/>
    <cellStyle name="常规 3 5 2 3 2 4 3 2 2" xfId="18992"/>
    <cellStyle name="常规 3 5 2 3 2 4 3 3" xfId="18993"/>
    <cellStyle name="常规 3 5 2 3 2 4 4" xfId="18994"/>
    <cellStyle name="常规 3 5 2 3 2 4 4 2" xfId="18995"/>
    <cellStyle name="常规 3 5 2 3 2 4 5" xfId="18996"/>
    <cellStyle name="常规 3 5 2 3 2 5" xfId="18997"/>
    <cellStyle name="常规 3 5 2 3 2 5 2" xfId="18998"/>
    <cellStyle name="常规 3 5 2 3 2 5 2 2" xfId="18999"/>
    <cellStyle name="常规 3 5 2 3 2 5 2 2 2" xfId="19000"/>
    <cellStyle name="常规 3 5 2 3 2 5 2 3" xfId="19001"/>
    <cellStyle name="常规 3 5 2 3 2 5 3" xfId="19002"/>
    <cellStyle name="常规 3 5 2 3 2 5 3 2" xfId="19003"/>
    <cellStyle name="常规 3 5 2 3 2 5 4" xfId="19004"/>
    <cellStyle name="常规 3 5 2 3 2 6" xfId="19005"/>
    <cellStyle name="常规 3 5 2 3 2 6 2" xfId="19006"/>
    <cellStyle name="常规 3 5 2 3 2 6 2 2" xfId="19007"/>
    <cellStyle name="常规 3 5 2 3 2 6 3" xfId="19008"/>
    <cellStyle name="常规 3 5 2 3 2 7" xfId="19009"/>
    <cellStyle name="常规 3 5 2 3 2 7 2" xfId="19010"/>
    <cellStyle name="常规 3 5 2 3 2 8" xfId="19011"/>
    <cellStyle name="常规 3 5 2 3 3" xfId="19012"/>
    <cellStyle name="常规 3 5 2 3 3 2" xfId="19013"/>
    <cellStyle name="常规 3 5 2 3 3 2 2" xfId="19014"/>
    <cellStyle name="常规 3 5 2 3 3 2 2 2" xfId="19015"/>
    <cellStyle name="常规 3 5 2 3 3 2 2 2 2" xfId="19016"/>
    <cellStyle name="常规 3 5 2 3 3 2 2 2 2 2" xfId="19017"/>
    <cellStyle name="常规 3 5 2 3 3 2 2 2 3" xfId="19018"/>
    <cellStyle name="常规 3 5 2 3 3 2 2 3" xfId="19019"/>
    <cellStyle name="常规 3 5 2 3 3 2 2 3 2" xfId="19020"/>
    <cellStyle name="常规 3 5 2 3 3 2 2 4" xfId="19021"/>
    <cellStyle name="常规 3 5 2 3 3 2 3" xfId="19022"/>
    <cellStyle name="常规 3 5 2 3 3 2 3 2" xfId="19023"/>
    <cellStyle name="常规 3 5 2 3 3 2 3 2 2" xfId="19024"/>
    <cellStyle name="常规 3 5 2 3 3 2 3 3" xfId="19025"/>
    <cellStyle name="常规 3 5 2 3 3 2 4" xfId="19026"/>
    <cellStyle name="常规 3 5 2 3 3 2 4 2" xfId="19027"/>
    <cellStyle name="常规 3 5 2 3 3 2 5" xfId="19028"/>
    <cellStyle name="常规 3 5 2 3 3 3" xfId="19029"/>
    <cellStyle name="常规 3 5 2 3 3 3 2" xfId="19030"/>
    <cellStyle name="常规 3 5 2 3 3 3 2 2" xfId="19031"/>
    <cellStyle name="常规 3 5 2 3 3 3 2 2 2" xfId="19032"/>
    <cellStyle name="常规 3 5 2 3 3 3 2 2 2 2" xfId="19033"/>
    <cellStyle name="常规 3 5 2 3 3 3 2 2 3" xfId="19034"/>
    <cellStyle name="常规 3 5 2 3 3 3 2 3" xfId="19035"/>
    <cellStyle name="常规 3 5 2 3 3 3 2 3 2" xfId="19036"/>
    <cellStyle name="常规 3 5 2 3 3 3 2 4" xfId="19037"/>
    <cellStyle name="常规 3 5 2 3 3 3 3" xfId="19038"/>
    <cellStyle name="常规 3 5 2 3 3 3 3 2" xfId="19039"/>
    <cellStyle name="常规 3 5 2 3 3 3 3 2 2" xfId="19040"/>
    <cellStyle name="常规 3 5 2 3 3 3 3 3" xfId="19041"/>
    <cellStyle name="常规 3 5 2 3 3 3 4" xfId="19042"/>
    <cellStyle name="常规 3 5 2 3 3 3 4 2" xfId="19043"/>
    <cellStyle name="常规 3 5 2 3 3 3 5" xfId="19044"/>
    <cellStyle name="常规 3 5 2 3 3 4" xfId="19045"/>
    <cellStyle name="常规 3 5 2 3 3 4 2" xfId="19046"/>
    <cellStyle name="常规 3 5 2 3 3 4 2 2" xfId="19047"/>
    <cellStyle name="常规 3 5 2 3 3 4 2 2 2" xfId="19048"/>
    <cellStyle name="常规 3 5 2 3 3 4 2 3" xfId="19049"/>
    <cellStyle name="常规 3 5 2 3 3 4 3" xfId="19050"/>
    <cellStyle name="常规 3 5 2 3 3 4 3 2" xfId="19051"/>
    <cellStyle name="常规 3 5 2 3 3 4 4" xfId="19052"/>
    <cellStyle name="常规 3 5 2 3 3 5" xfId="19053"/>
    <cellStyle name="常规 3 5 2 3 3 5 2" xfId="19054"/>
    <cellStyle name="常规 3 5 2 3 3 5 2 2" xfId="19055"/>
    <cellStyle name="常规 3 5 2 3 3 5 3" xfId="19056"/>
    <cellStyle name="常规 3 5 2 3 3 6" xfId="19057"/>
    <cellStyle name="常规 3 5 2 3 3 6 2" xfId="19058"/>
    <cellStyle name="常规 3 5 2 3 3 7" xfId="19059"/>
    <cellStyle name="常规 3 5 2 3 4" xfId="19060"/>
    <cellStyle name="常规 3 5 2 3 4 2" xfId="19061"/>
    <cellStyle name="常规 3 5 2 3 4 2 2" xfId="19062"/>
    <cellStyle name="常规 3 5 2 3 4 2 2 2" xfId="19063"/>
    <cellStyle name="常规 3 5 2 3 4 2 2 2 2" xfId="19064"/>
    <cellStyle name="常规 3 5 2 3 4 2 2 3" xfId="19065"/>
    <cellStyle name="常规 3 5 2 3 4 2 3" xfId="19066"/>
    <cellStyle name="常规 3 5 2 3 4 2 3 2" xfId="19067"/>
    <cellStyle name="常规 3 5 2 3 4 2 4" xfId="19068"/>
    <cellStyle name="常规 3 5 2 3 4 3" xfId="19069"/>
    <cellStyle name="常规 3 5 2 3 4 3 2" xfId="19070"/>
    <cellStyle name="常规 3 5 2 3 4 3 2 2" xfId="19071"/>
    <cellStyle name="常规 3 5 2 3 4 3 3" xfId="19072"/>
    <cellStyle name="常规 3 5 2 3 4 4" xfId="19073"/>
    <cellStyle name="常规 3 5 2 3 4 4 2" xfId="19074"/>
    <cellStyle name="常规 3 5 2 3 4 5" xfId="19075"/>
    <cellStyle name="常规 3 5 2 3 5" xfId="19076"/>
    <cellStyle name="常规 3 5 2 3 5 2" xfId="19077"/>
    <cellStyle name="常规 3 5 2 3 5 2 2" xfId="19078"/>
    <cellStyle name="常规 3 5 2 3 5 2 2 2" xfId="19079"/>
    <cellStyle name="常规 3 5 2 3 5 2 2 2 2" xfId="19080"/>
    <cellStyle name="常规 3 5 2 3 5 2 2 3" xfId="19081"/>
    <cellStyle name="常规 3 5 2 3 5 2 3" xfId="19082"/>
    <cellStyle name="常规 3 5 2 3 5 2 3 2" xfId="19083"/>
    <cellStyle name="常规 3 5 2 3 5 2 4" xfId="19084"/>
    <cellStyle name="常规 3 5 2 3 5 3" xfId="19085"/>
    <cellStyle name="常规 3 5 2 3 5 3 2" xfId="19086"/>
    <cellStyle name="常规 3 5 2 3 5 3 2 2" xfId="19087"/>
    <cellStyle name="常规 3 5 2 3 5 3 3" xfId="19088"/>
    <cellStyle name="常规 3 5 2 3 5 4" xfId="19089"/>
    <cellStyle name="常规 3 5 2 3 5 4 2" xfId="19090"/>
    <cellStyle name="常规 3 5 2 3 5 5" xfId="19091"/>
    <cellStyle name="常规 3 5 2 3 6" xfId="19092"/>
    <cellStyle name="常规 3 5 2 3 6 2" xfId="19093"/>
    <cellStyle name="常规 3 5 2 3 6 2 2" xfId="19094"/>
    <cellStyle name="常规 3 5 2 3 6 2 2 2" xfId="19095"/>
    <cellStyle name="常规 3 5 2 3 6 2 3" xfId="19096"/>
    <cellStyle name="常规 3 5 2 3 6 3" xfId="19097"/>
    <cellStyle name="常规 3 5 2 3 6 3 2" xfId="19098"/>
    <cellStyle name="常规 3 5 2 3 6 4" xfId="19099"/>
    <cellStyle name="常规 3 5 2 3 7" xfId="19100"/>
    <cellStyle name="常规 3 5 2 3 7 2" xfId="19101"/>
    <cellStyle name="常规 3 5 2 3 7 2 2" xfId="19102"/>
    <cellStyle name="常规 3 5 2 3 7 3" xfId="19103"/>
    <cellStyle name="常规 3 5 2 3 8" xfId="19104"/>
    <cellStyle name="常规 3 5 2 3 8 2" xfId="19105"/>
    <cellStyle name="常规 3 5 2 3 9" xfId="19106"/>
    <cellStyle name="常规 3 5 2 4" xfId="19107"/>
    <cellStyle name="常规 3 5 2 4 2" xfId="19108"/>
    <cellStyle name="常规 3 5 2 4 2 2" xfId="19109"/>
    <cellStyle name="常规 3 5 2 4 2 2 2" xfId="19110"/>
    <cellStyle name="常规 3 5 2 4 2 2 2 2" xfId="19111"/>
    <cellStyle name="常规 3 5 2 4 2 2 2 2 2" xfId="19112"/>
    <cellStyle name="常规 3 5 2 4 2 2 2 2 2 2" xfId="19113"/>
    <cellStyle name="常规 3 5 2 4 2 2 2 2 2 2 2" xfId="19114"/>
    <cellStyle name="常规 3 5 2 4 2 2 2 2 2 3" xfId="19115"/>
    <cellStyle name="常规 3 5 2 4 2 2 2 2 3" xfId="19116"/>
    <cellStyle name="常规 3 5 2 4 2 2 2 2 3 2" xfId="19117"/>
    <cellStyle name="常规 3 5 2 4 2 2 2 2 4" xfId="19118"/>
    <cellStyle name="常规 3 5 2 4 2 2 2 3" xfId="19119"/>
    <cellStyle name="常规 3 5 2 4 2 2 2 3 2" xfId="19120"/>
    <cellStyle name="常规 3 5 2 4 2 2 2 3 2 2" xfId="19121"/>
    <cellStyle name="常规 3 5 2 4 2 2 2 3 3" xfId="19122"/>
    <cellStyle name="常规 3 5 2 4 2 2 2 4" xfId="19123"/>
    <cellStyle name="常规 3 5 2 4 2 2 2 4 2" xfId="19124"/>
    <cellStyle name="常规 3 5 2 4 2 2 2 5" xfId="19125"/>
    <cellStyle name="常规 3 5 2 4 2 2 3" xfId="19126"/>
    <cellStyle name="常规 3 5 2 4 2 2 3 2" xfId="19127"/>
    <cellStyle name="常规 3 5 2 4 2 2 3 2 2" xfId="19128"/>
    <cellStyle name="常规 3 5 2 4 2 2 3 2 2 2" xfId="19129"/>
    <cellStyle name="常规 3 5 2 4 2 2 3 2 2 2 2" xfId="19130"/>
    <cellStyle name="常规 3 5 2 4 2 2 3 2 2 3" xfId="19131"/>
    <cellStyle name="常规 3 5 2 4 2 2 3 2 3" xfId="19132"/>
    <cellStyle name="常规 3 5 2 4 2 2 3 2 3 2" xfId="19133"/>
    <cellStyle name="常规 3 5 2 4 2 2 3 2 4" xfId="19134"/>
    <cellStyle name="常规 3 5 2 4 2 2 3 3" xfId="19135"/>
    <cellStyle name="常规 3 5 2 4 2 2 3 3 2" xfId="19136"/>
    <cellStyle name="常规 3 5 2 4 2 2 3 3 2 2" xfId="19137"/>
    <cellStyle name="常规 3 5 2 4 2 2 3 3 3" xfId="19138"/>
    <cellStyle name="常规 3 5 2 4 2 2 3 4" xfId="19139"/>
    <cellStyle name="常规 3 5 2 4 2 2 3 4 2" xfId="19140"/>
    <cellStyle name="常规 3 5 2 4 2 2 3 5" xfId="19141"/>
    <cellStyle name="常规 3 5 2 4 2 2 4" xfId="19142"/>
    <cellStyle name="常规 3 5 2 4 2 2 4 2" xfId="19143"/>
    <cellStyle name="常规 3 5 2 4 2 2 4 2 2" xfId="19144"/>
    <cellStyle name="常规 3 5 2 4 2 2 4 2 2 2" xfId="19145"/>
    <cellStyle name="常规 3 5 2 4 2 2 4 2 3" xfId="19146"/>
    <cellStyle name="常规 3 5 2 4 2 2 4 3" xfId="19147"/>
    <cellStyle name="常规 3 5 2 4 2 2 4 3 2" xfId="19148"/>
    <cellStyle name="常规 3 5 2 4 2 2 4 4" xfId="19149"/>
    <cellStyle name="常规 3 5 2 4 2 2 5" xfId="19150"/>
    <cellStyle name="常规 3 5 2 4 2 2 5 2" xfId="19151"/>
    <cellStyle name="常规 3 5 2 4 2 2 5 2 2" xfId="19152"/>
    <cellStyle name="常规 3 5 2 4 2 2 5 3" xfId="19153"/>
    <cellStyle name="常规 3 5 2 4 2 2 6" xfId="19154"/>
    <cellStyle name="常规 3 5 2 4 2 2 6 2" xfId="19155"/>
    <cellStyle name="常规 3 5 2 4 2 2 7" xfId="19156"/>
    <cellStyle name="常规 3 5 2 4 2 3" xfId="19157"/>
    <cellStyle name="常规 3 5 2 4 2 3 2" xfId="19158"/>
    <cellStyle name="常规 3 5 2 4 2 3 2 2" xfId="19159"/>
    <cellStyle name="常规 3 5 2 4 2 3 2 2 2" xfId="19160"/>
    <cellStyle name="常规 3 5 2 4 2 3 2 2 2 2" xfId="19161"/>
    <cellStyle name="常规 3 5 2 4 2 3 2 2 3" xfId="19162"/>
    <cellStyle name="常规 3 5 2 4 2 3 2 3" xfId="19163"/>
    <cellStyle name="常规 3 5 2 4 2 3 2 3 2" xfId="19164"/>
    <cellStyle name="常规 3 5 2 4 2 3 2 4" xfId="19165"/>
    <cellStyle name="常规 3 5 2 4 2 3 3" xfId="19166"/>
    <cellStyle name="常规 3 5 2 4 2 3 3 2" xfId="19167"/>
    <cellStyle name="常规 3 5 2 4 2 3 3 2 2" xfId="19168"/>
    <cellStyle name="常规 3 5 2 4 2 3 3 3" xfId="19169"/>
    <cellStyle name="常规 3 5 2 4 2 3 4" xfId="19170"/>
    <cellStyle name="常规 3 5 2 4 2 3 4 2" xfId="19171"/>
    <cellStyle name="常规 3 5 2 4 2 3 5" xfId="19172"/>
    <cellStyle name="常规 3 5 2 4 2 4" xfId="19173"/>
    <cellStyle name="常规 3 5 2 4 2 4 2" xfId="19174"/>
    <cellStyle name="常规 3 5 2 4 2 4 2 2" xfId="19175"/>
    <cellStyle name="常规 3 5 2 4 2 4 2 2 2" xfId="19176"/>
    <cellStyle name="常规 3 5 2 4 2 4 2 2 2 2" xfId="19177"/>
    <cellStyle name="常规 3 5 2 4 2 4 2 2 3" xfId="19178"/>
    <cellStyle name="常规 3 5 2 4 2 4 2 3" xfId="19179"/>
    <cellStyle name="常规 3 5 2 4 2 4 2 3 2" xfId="19180"/>
    <cellStyle name="常规 3 5 2 4 2 4 2 4" xfId="19181"/>
    <cellStyle name="常规 3 5 2 4 2 4 3" xfId="19182"/>
    <cellStyle name="常规 3 5 2 4 2 4 3 2" xfId="19183"/>
    <cellStyle name="常规 3 5 2 4 2 4 3 2 2" xfId="19184"/>
    <cellStyle name="常规 3 5 2 4 2 4 3 3" xfId="19185"/>
    <cellStyle name="常规 3 5 2 4 2 4 4" xfId="19186"/>
    <cellStyle name="常规 3 5 2 4 2 4 4 2" xfId="19187"/>
    <cellStyle name="常规 3 5 2 4 2 4 5" xfId="19188"/>
    <cellStyle name="常规 3 5 2 4 2 5" xfId="19189"/>
    <cellStyle name="常规 3 5 2 4 2 5 2" xfId="19190"/>
    <cellStyle name="常规 3 5 2 4 2 5 2 2" xfId="19191"/>
    <cellStyle name="常规 3 5 2 4 2 5 2 2 2" xfId="19192"/>
    <cellStyle name="常规 3 5 2 4 2 5 2 3" xfId="19193"/>
    <cellStyle name="常规 3 5 2 4 2 5 3" xfId="19194"/>
    <cellStyle name="常规 3 5 2 4 2 5 3 2" xfId="19195"/>
    <cellStyle name="常规 3 5 2 4 2 5 4" xfId="19196"/>
    <cellStyle name="常规 3 5 2 4 2 6" xfId="19197"/>
    <cellStyle name="常规 3 5 2 4 2 6 2" xfId="19198"/>
    <cellStyle name="常规 3 5 2 4 2 6 2 2" xfId="19199"/>
    <cellStyle name="常规 3 5 2 4 2 6 3" xfId="19200"/>
    <cellStyle name="常规 3 5 2 4 2 7" xfId="19201"/>
    <cellStyle name="常规 3 5 2 4 2 7 2" xfId="19202"/>
    <cellStyle name="常规 3 5 2 4 2 8" xfId="19203"/>
    <cellStyle name="常规 3 5 2 4 3" xfId="19204"/>
    <cellStyle name="常规 3 5 2 4 3 2" xfId="19205"/>
    <cellStyle name="常规 3 5 2 4 3 2 2" xfId="19206"/>
    <cellStyle name="常规 3 5 2 4 3 2 2 2" xfId="19207"/>
    <cellStyle name="常规 3 5 2 4 3 2 2 2 2" xfId="19208"/>
    <cellStyle name="常规 3 5 2 4 3 2 2 2 2 2" xfId="19209"/>
    <cellStyle name="常规 3 5 2 4 3 2 2 2 3" xfId="19210"/>
    <cellStyle name="常规 3 5 2 4 3 2 2 3" xfId="19211"/>
    <cellStyle name="常规 3 5 2 4 3 2 2 3 2" xfId="19212"/>
    <cellStyle name="常规 3 5 2 4 3 2 2 4" xfId="19213"/>
    <cellStyle name="常规 3 5 2 4 3 2 3" xfId="19214"/>
    <cellStyle name="常规 3 5 2 4 3 2 3 2" xfId="19215"/>
    <cellStyle name="常规 3 5 2 4 3 2 3 2 2" xfId="19216"/>
    <cellStyle name="常规 3 5 2 4 3 2 3 3" xfId="19217"/>
    <cellStyle name="常规 3 5 2 4 3 2 4" xfId="19218"/>
    <cellStyle name="常规 3 5 2 4 3 2 4 2" xfId="19219"/>
    <cellStyle name="常规 3 5 2 4 3 2 5" xfId="19220"/>
    <cellStyle name="常规 3 5 2 4 3 3" xfId="19221"/>
    <cellStyle name="常规 3 5 2 4 3 3 2" xfId="19222"/>
    <cellStyle name="常规 3 5 2 4 3 3 2 2" xfId="19223"/>
    <cellStyle name="常规 3 5 2 4 3 3 2 2 2" xfId="19224"/>
    <cellStyle name="常规 3 5 2 4 3 3 2 2 2 2" xfId="19225"/>
    <cellStyle name="常规 3 5 2 4 3 3 2 2 3" xfId="19226"/>
    <cellStyle name="常规 3 5 2 4 3 3 2 3" xfId="19227"/>
    <cellStyle name="常规 3 5 2 4 3 3 2 3 2" xfId="19228"/>
    <cellStyle name="常规 3 5 2 4 3 3 2 4" xfId="19229"/>
    <cellStyle name="常规 3 5 2 4 3 3 3" xfId="19230"/>
    <cellStyle name="常规 3 5 2 4 3 3 3 2" xfId="19231"/>
    <cellStyle name="常规 3 5 2 4 3 3 3 2 2" xfId="19232"/>
    <cellStyle name="常规 3 5 2 4 3 3 3 3" xfId="19233"/>
    <cellStyle name="常规 3 5 2 4 3 3 4" xfId="19234"/>
    <cellStyle name="常规 3 5 2 4 3 3 4 2" xfId="19235"/>
    <cellStyle name="常规 3 5 2 4 3 3 5" xfId="19236"/>
    <cellStyle name="常规 3 5 2 4 3 4" xfId="19237"/>
    <cellStyle name="常规 3 5 2 4 3 4 2" xfId="19238"/>
    <cellStyle name="常规 3 5 2 4 3 4 2 2" xfId="19239"/>
    <cellStyle name="常规 3 5 2 4 3 4 2 2 2" xfId="19240"/>
    <cellStyle name="常规 3 5 2 4 3 4 2 3" xfId="19241"/>
    <cellStyle name="常规 3 5 2 4 3 4 3" xfId="19242"/>
    <cellStyle name="常规 3 5 2 4 3 4 3 2" xfId="19243"/>
    <cellStyle name="常规 3 5 2 4 3 4 4" xfId="19244"/>
    <cellStyle name="常规 3 5 2 4 3 5" xfId="19245"/>
    <cellStyle name="常规 3 5 2 4 3 5 2" xfId="19246"/>
    <cellStyle name="常规 3 5 2 4 3 5 2 2" xfId="19247"/>
    <cellStyle name="常规 3 5 2 4 3 5 3" xfId="19248"/>
    <cellStyle name="常规 3 5 2 4 3 6" xfId="19249"/>
    <cellStyle name="常规 3 5 2 4 3 6 2" xfId="19250"/>
    <cellStyle name="常规 3 5 2 4 3 7" xfId="19251"/>
    <cellStyle name="常规 3 5 2 4 4" xfId="19252"/>
    <cellStyle name="常规 3 5 2 4 4 2" xfId="19253"/>
    <cellStyle name="常规 3 5 2 4 4 2 2" xfId="19254"/>
    <cellStyle name="常规 3 5 2 4 4 2 2 2" xfId="19255"/>
    <cellStyle name="常规 3 5 2 4 4 2 2 2 2" xfId="19256"/>
    <cellStyle name="常规 3 5 2 4 4 2 2 3" xfId="19257"/>
    <cellStyle name="常规 3 5 2 4 4 2 3" xfId="19258"/>
    <cellStyle name="常规 3 5 2 4 4 2 3 2" xfId="19259"/>
    <cellStyle name="常规 3 5 2 4 4 2 4" xfId="19260"/>
    <cellStyle name="常规 3 5 2 4 4 3" xfId="19261"/>
    <cellStyle name="常规 3 5 2 4 4 3 2" xfId="19262"/>
    <cellStyle name="常规 3 5 2 4 4 3 2 2" xfId="19263"/>
    <cellStyle name="常规 3 5 2 4 4 3 3" xfId="19264"/>
    <cellStyle name="常规 3 5 2 4 4 4" xfId="19265"/>
    <cellStyle name="常规 3 5 2 4 4 4 2" xfId="19266"/>
    <cellStyle name="常规 3 5 2 4 4 5" xfId="19267"/>
    <cellStyle name="常规 3 5 2 4 5" xfId="19268"/>
    <cellStyle name="常规 3 5 2 4 5 2" xfId="19269"/>
    <cellStyle name="常规 3 5 2 4 5 2 2" xfId="19270"/>
    <cellStyle name="常规 3 5 2 4 5 2 2 2" xfId="19271"/>
    <cellStyle name="常规 3 5 2 4 5 2 2 2 2" xfId="19272"/>
    <cellStyle name="常规 3 5 2 4 5 2 2 3" xfId="19273"/>
    <cellStyle name="常规 3 5 2 4 5 2 3" xfId="19274"/>
    <cellStyle name="常规 3 5 2 4 5 2 3 2" xfId="19275"/>
    <cellStyle name="常规 3 5 2 4 5 2 4" xfId="19276"/>
    <cellStyle name="常规 3 5 2 4 5 3" xfId="19277"/>
    <cellStyle name="常规 3 5 2 4 5 3 2" xfId="19278"/>
    <cellStyle name="常规 3 5 2 4 5 3 2 2" xfId="19279"/>
    <cellStyle name="常规 3 5 2 4 5 3 3" xfId="19280"/>
    <cellStyle name="常规 3 5 2 4 5 4" xfId="19281"/>
    <cellStyle name="常规 3 5 2 4 5 4 2" xfId="19282"/>
    <cellStyle name="常规 3 5 2 4 5 5" xfId="19283"/>
    <cellStyle name="常规 3 5 2 4 6" xfId="19284"/>
    <cellStyle name="常规 3 5 2 4 6 2" xfId="19285"/>
    <cellStyle name="常规 3 5 2 4 6 2 2" xfId="19286"/>
    <cellStyle name="常规 3 5 2 4 6 2 2 2" xfId="19287"/>
    <cellStyle name="常规 3 5 2 4 6 2 3" xfId="19288"/>
    <cellStyle name="常规 3 5 2 4 6 3" xfId="19289"/>
    <cellStyle name="常规 3 5 2 4 6 3 2" xfId="19290"/>
    <cellStyle name="常规 3 5 2 4 6 4" xfId="19291"/>
    <cellStyle name="常规 3 5 2 4 7" xfId="19292"/>
    <cellStyle name="常规 3 5 2 4 7 2" xfId="19293"/>
    <cellStyle name="常规 3 5 2 4 7 2 2" xfId="19294"/>
    <cellStyle name="常规 3 5 2 4 7 3" xfId="19295"/>
    <cellStyle name="常规 3 5 2 4 8" xfId="19296"/>
    <cellStyle name="常规 3 5 2 4 8 2" xfId="19297"/>
    <cellStyle name="常规 3 5 2 4 9" xfId="19298"/>
    <cellStyle name="常规 3 5 2 5" xfId="19299"/>
    <cellStyle name="常规 3 5 2 5 2" xfId="19300"/>
    <cellStyle name="常规 3 5 2 5 2 2" xfId="19301"/>
    <cellStyle name="常规 3 5 2 5 2 2 2" xfId="19302"/>
    <cellStyle name="常规 3 5 2 5 2 2 2 2" xfId="19303"/>
    <cellStyle name="常规 3 5 2 5 2 2 2 2 2" xfId="19304"/>
    <cellStyle name="常规 3 5 2 5 2 2 2 2 2 2" xfId="19305"/>
    <cellStyle name="常规 3 5 2 5 2 2 2 2 3" xfId="19306"/>
    <cellStyle name="常规 3 5 2 5 2 2 2 3" xfId="19307"/>
    <cellStyle name="常规 3 5 2 5 2 2 2 3 2" xfId="19308"/>
    <cellStyle name="常规 3 5 2 5 2 2 2 4" xfId="19309"/>
    <cellStyle name="常规 3 5 2 5 2 2 3" xfId="19310"/>
    <cellStyle name="常规 3 5 2 5 2 2 3 2" xfId="19311"/>
    <cellStyle name="常规 3 5 2 5 2 2 3 2 2" xfId="19312"/>
    <cellStyle name="常规 3 5 2 5 2 2 3 3" xfId="19313"/>
    <cellStyle name="常规 3 5 2 5 2 2 4" xfId="19314"/>
    <cellStyle name="常规 3 5 2 5 2 2 4 2" xfId="19315"/>
    <cellStyle name="常规 3 5 2 5 2 2 5" xfId="19316"/>
    <cellStyle name="常规 3 5 2 5 2 3" xfId="19317"/>
    <cellStyle name="常规 3 5 2 5 2 3 2" xfId="19318"/>
    <cellStyle name="常规 3 5 2 5 2 3 2 2" xfId="19319"/>
    <cellStyle name="常规 3 5 2 5 2 3 2 2 2" xfId="19320"/>
    <cellStyle name="常规 3 5 2 5 2 3 2 2 2 2" xfId="19321"/>
    <cellStyle name="常规 3 5 2 5 2 3 2 2 3" xfId="19322"/>
    <cellStyle name="常规 3 5 2 5 2 3 2 3" xfId="19323"/>
    <cellStyle name="常规 3 5 2 5 2 3 2 3 2" xfId="19324"/>
    <cellStyle name="常规 3 5 2 5 2 3 2 4" xfId="19325"/>
    <cellStyle name="常规 3 5 2 5 2 3 3" xfId="19326"/>
    <cellStyle name="常规 3 5 2 5 2 3 3 2" xfId="19327"/>
    <cellStyle name="常规 3 5 2 5 2 3 3 2 2" xfId="19328"/>
    <cellStyle name="常规 3 5 2 5 2 3 3 3" xfId="19329"/>
    <cellStyle name="常规 3 5 2 5 2 3 4" xfId="19330"/>
    <cellStyle name="常规 3 5 2 5 2 3 4 2" xfId="19331"/>
    <cellStyle name="常规 3 5 2 5 2 3 5" xfId="19332"/>
    <cellStyle name="常规 3 5 2 5 2 4" xfId="19333"/>
    <cellStyle name="常规 3 5 2 5 2 4 2" xfId="19334"/>
    <cellStyle name="常规 3 5 2 5 2 4 2 2" xfId="19335"/>
    <cellStyle name="常规 3 5 2 5 2 4 2 2 2" xfId="19336"/>
    <cellStyle name="常规 3 5 2 5 2 4 2 3" xfId="19337"/>
    <cellStyle name="常规 3 5 2 5 2 4 3" xfId="19338"/>
    <cellStyle name="常规 3 5 2 5 2 4 3 2" xfId="19339"/>
    <cellStyle name="常规 3 5 2 5 2 4 4" xfId="19340"/>
    <cellStyle name="常规 3 5 2 5 2 5" xfId="19341"/>
    <cellStyle name="常规 3 5 2 5 2 5 2" xfId="19342"/>
    <cellStyle name="常规 3 5 2 5 2 5 2 2" xfId="19343"/>
    <cellStyle name="常规 3 5 2 5 2 5 3" xfId="19344"/>
    <cellStyle name="常规 3 5 2 5 2 6" xfId="19345"/>
    <cellStyle name="常规 3 5 2 5 2 6 2" xfId="19346"/>
    <cellStyle name="常规 3 5 2 5 2 7" xfId="19347"/>
    <cellStyle name="常规 3 5 2 5 3" xfId="19348"/>
    <cellStyle name="常规 3 5 2 5 3 2" xfId="19349"/>
    <cellStyle name="常规 3 5 2 5 3 2 2" xfId="19350"/>
    <cellStyle name="常规 3 5 2 5 3 2 2 2" xfId="19351"/>
    <cellStyle name="常规 3 5 2 5 3 2 2 2 2" xfId="19352"/>
    <cellStyle name="常规 3 5 2 5 3 2 2 3" xfId="19353"/>
    <cellStyle name="常规 3 5 2 5 3 2 3" xfId="19354"/>
    <cellStyle name="常规 3 5 2 5 3 2 3 2" xfId="19355"/>
    <cellStyle name="常规 3 5 2 5 3 2 4" xfId="19356"/>
    <cellStyle name="常规 3 5 2 5 3 3" xfId="19357"/>
    <cellStyle name="常规 3 5 2 5 3 3 2" xfId="19358"/>
    <cellStyle name="常规 3 5 2 5 3 3 2 2" xfId="19359"/>
    <cellStyle name="常规 3 5 2 5 3 3 3" xfId="19360"/>
    <cellStyle name="常规 3 5 2 5 3 4" xfId="19361"/>
    <cellStyle name="常规 3 5 2 5 3 4 2" xfId="19362"/>
    <cellStyle name="常规 3 5 2 5 3 5" xfId="19363"/>
    <cellStyle name="常规 3 5 2 5 4" xfId="19364"/>
    <cellStyle name="常规 3 5 2 5 4 2" xfId="19365"/>
    <cellStyle name="常规 3 5 2 5 4 2 2" xfId="19366"/>
    <cellStyle name="常规 3 5 2 5 4 2 2 2" xfId="19367"/>
    <cellStyle name="常规 3 5 2 5 4 2 2 2 2" xfId="19368"/>
    <cellStyle name="常规 3 5 2 5 4 2 2 3" xfId="19369"/>
    <cellStyle name="常规 3 5 2 5 4 2 3" xfId="19370"/>
    <cellStyle name="常规 3 5 2 5 4 2 3 2" xfId="19371"/>
    <cellStyle name="常规 3 5 2 5 4 2 4" xfId="19372"/>
    <cellStyle name="常规 3 5 2 5 4 3" xfId="19373"/>
    <cellStyle name="常规 3 5 2 5 4 3 2" xfId="19374"/>
    <cellStyle name="常规 3 5 2 5 4 3 2 2" xfId="19375"/>
    <cellStyle name="常规 3 5 2 5 4 3 3" xfId="19376"/>
    <cellStyle name="常规 3 5 2 5 4 4" xfId="19377"/>
    <cellStyle name="常规 3 5 2 5 4 4 2" xfId="19378"/>
    <cellStyle name="常规 3 5 2 5 4 5" xfId="19379"/>
    <cellStyle name="常规 3 5 2 5 5" xfId="19380"/>
    <cellStyle name="常规 3 5 2 5 5 2" xfId="19381"/>
    <cellStyle name="常规 3 5 2 5 5 2 2" xfId="19382"/>
    <cellStyle name="常规 3 5 2 5 5 2 2 2" xfId="19383"/>
    <cellStyle name="常规 3 5 2 5 5 2 3" xfId="19384"/>
    <cellStyle name="常规 3 5 2 5 5 3" xfId="19385"/>
    <cellStyle name="常规 3 5 2 5 5 3 2" xfId="19386"/>
    <cellStyle name="常规 3 5 2 5 5 4" xfId="19387"/>
    <cellStyle name="常规 3 5 2 5 6" xfId="19388"/>
    <cellStyle name="常规 3 5 2 5 6 2" xfId="19389"/>
    <cellStyle name="常规 3 5 2 5 6 2 2" xfId="19390"/>
    <cellStyle name="常规 3 5 2 5 6 3" xfId="19391"/>
    <cellStyle name="常规 3 5 2 5 7" xfId="19392"/>
    <cellStyle name="常规 3 5 2 5 7 2" xfId="19393"/>
    <cellStyle name="常规 3 5 2 5 8" xfId="19394"/>
    <cellStyle name="常规 3 5 2 6" xfId="19395"/>
    <cellStyle name="常规 3 5 2 6 2" xfId="19396"/>
    <cellStyle name="常规 3 5 2 6 2 2" xfId="19397"/>
    <cellStyle name="常规 3 5 2 6 2 2 2" xfId="19398"/>
    <cellStyle name="常规 3 5 2 6 2 2 2 2" xfId="19399"/>
    <cellStyle name="常规 3 5 2 6 2 2 2 2 2" xfId="19400"/>
    <cellStyle name="常规 3 5 2 6 2 2 2 3" xfId="19401"/>
    <cellStyle name="常规 3 5 2 6 2 2 3" xfId="19402"/>
    <cellStyle name="常规 3 5 2 6 2 2 3 2" xfId="19403"/>
    <cellStyle name="常规 3 5 2 6 2 2 4" xfId="19404"/>
    <cellStyle name="常规 3 5 2 6 2 3" xfId="19405"/>
    <cellStyle name="常规 3 5 2 6 2 3 2" xfId="19406"/>
    <cellStyle name="常规 3 5 2 6 2 3 2 2" xfId="19407"/>
    <cellStyle name="常规 3 5 2 6 2 3 3" xfId="19408"/>
    <cellStyle name="常规 3 5 2 6 2 4" xfId="19409"/>
    <cellStyle name="常规 3 5 2 6 2 4 2" xfId="19410"/>
    <cellStyle name="常规 3 5 2 6 2 5" xfId="19411"/>
    <cellStyle name="常规 3 5 2 6 3" xfId="19412"/>
    <cellStyle name="常规 3 5 2 6 3 2" xfId="19413"/>
    <cellStyle name="常规 3 5 2 6 3 2 2" xfId="19414"/>
    <cellStyle name="常规 3 5 2 6 3 2 2 2" xfId="19415"/>
    <cellStyle name="常规 3 5 2 6 3 2 2 2 2" xfId="19416"/>
    <cellStyle name="常规 3 5 2 6 3 2 2 3" xfId="19417"/>
    <cellStyle name="常规 3 5 2 6 3 2 3" xfId="19418"/>
    <cellStyle name="常规 3 5 2 6 3 2 3 2" xfId="19419"/>
    <cellStyle name="常规 3 5 2 6 3 2 4" xfId="19420"/>
    <cellStyle name="常规 3 5 2 6 3 3" xfId="19421"/>
    <cellStyle name="常规 3 5 2 6 3 3 2" xfId="19422"/>
    <cellStyle name="常规 3 5 2 6 3 3 2 2" xfId="19423"/>
    <cellStyle name="常规 3 5 2 6 3 3 3" xfId="19424"/>
    <cellStyle name="常规 3 5 2 6 3 4" xfId="19425"/>
    <cellStyle name="常规 3 5 2 6 3 4 2" xfId="19426"/>
    <cellStyle name="常规 3 5 2 6 3 5" xfId="19427"/>
    <cellStyle name="常规 3 5 2 6 4" xfId="19428"/>
    <cellStyle name="常规 3 5 2 6 4 2" xfId="19429"/>
    <cellStyle name="常规 3 5 2 6 4 2 2" xfId="19430"/>
    <cellStyle name="常规 3 5 2 6 4 2 2 2" xfId="19431"/>
    <cellStyle name="常规 3 5 2 6 4 2 3" xfId="19432"/>
    <cellStyle name="常规 3 5 2 6 4 3" xfId="19433"/>
    <cellStyle name="常规 3 5 2 6 4 3 2" xfId="19434"/>
    <cellStyle name="常规 3 5 2 6 4 4" xfId="19435"/>
    <cellStyle name="常规 3 5 2 6 5" xfId="19436"/>
    <cellStyle name="常规 3 5 2 6 5 2" xfId="19437"/>
    <cellStyle name="常规 3 5 2 6 5 2 2" xfId="19438"/>
    <cellStyle name="常规 3 5 2 6 5 3" xfId="19439"/>
    <cellStyle name="常规 3 5 2 6 6" xfId="19440"/>
    <cellStyle name="常规 3 5 2 6 6 2" xfId="19441"/>
    <cellStyle name="常规 3 5 2 6 7" xfId="19442"/>
    <cellStyle name="常规 3 5 2 7" xfId="19443"/>
    <cellStyle name="常规 3 5 2 7 2" xfId="19444"/>
    <cellStyle name="常规 3 5 2 7 2 2" xfId="19445"/>
    <cellStyle name="常规 3 5 2 7 2 2 2" xfId="19446"/>
    <cellStyle name="常规 3 5 2 7 2 2 2 2" xfId="19447"/>
    <cellStyle name="常规 3 5 2 7 2 2 3" xfId="19448"/>
    <cellStyle name="常规 3 5 2 7 2 3" xfId="19449"/>
    <cellStyle name="常规 3 5 2 7 2 3 2" xfId="19450"/>
    <cellStyle name="常规 3 5 2 7 2 4" xfId="19451"/>
    <cellStyle name="常规 3 5 2 7 3" xfId="19452"/>
    <cellStyle name="常规 3 5 2 7 3 2" xfId="19453"/>
    <cellStyle name="常规 3 5 2 7 3 2 2" xfId="19454"/>
    <cellStyle name="常规 3 5 2 7 3 3" xfId="19455"/>
    <cellStyle name="常规 3 5 2 7 4" xfId="19456"/>
    <cellStyle name="常规 3 5 2 7 4 2" xfId="19457"/>
    <cellStyle name="常规 3 5 2 7 5" xfId="19458"/>
    <cellStyle name="常规 3 5 2 8" xfId="19459"/>
    <cellStyle name="常规 3 5 2 8 2" xfId="19460"/>
    <cellStyle name="常规 3 5 2 8 2 2" xfId="19461"/>
    <cellStyle name="常规 3 5 2 8 2 2 2" xfId="19462"/>
    <cellStyle name="常规 3 5 2 8 2 2 2 2" xfId="19463"/>
    <cellStyle name="常规 3 5 2 8 2 2 3" xfId="19464"/>
    <cellStyle name="常规 3 5 2 8 2 3" xfId="19465"/>
    <cellStyle name="常规 3 5 2 8 2 3 2" xfId="19466"/>
    <cellStyle name="常规 3 5 2 8 2 4" xfId="19467"/>
    <cellStyle name="常规 3 5 2 8 3" xfId="19468"/>
    <cellStyle name="常规 3 5 2 8 3 2" xfId="19469"/>
    <cellStyle name="常规 3 5 2 8 3 2 2" xfId="19470"/>
    <cellStyle name="常规 3 5 2 8 3 3" xfId="19471"/>
    <cellStyle name="常规 3 5 2 8 4" xfId="19472"/>
    <cellStyle name="常规 3 5 2 8 4 2" xfId="19473"/>
    <cellStyle name="常规 3 5 2 8 5" xfId="19474"/>
    <cellStyle name="常规 3 5 2 9" xfId="19475"/>
    <cellStyle name="常规 3 5 2 9 2" xfId="19476"/>
    <cellStyle name="常规 3 5 2 9 2 2" xfId="19477"/>
    <cellStyle name="常规 3 5 2 9 2 2 2" xfId="19478"/>
    <cellStyle name="常规 3 5 2 9 2 3" xfId="19479"/>
    <cellStyle name="常规 3 5 2 9 3" xfId="19480"/>
    <cellStyle name="常规 3 5 2 9 3 2" xfId="19481"/>
    <cellStyle name="常规 3 5 2 9 4" xfId="19482"/>
    <cellStyle name="常规 3 5 3" xfId="19483"/>
    <cellStyle name="常规 3 5 3 10" xfId="19484"/>
    <cellStyle name="常规 3 5 3 10 2" xfId="19485"/>
    <cellStyle name="常规 3 5 3 11" xfId="19486"/>
    <cellStyle name="常规 3 5 3 2" xfId="19487"/>
    <cellStyle name="常规 3 5 3 2 2" xfId="19488"/>
    <cellStyle name="常规 3 5 3 2 2 2" xfId="19489"/>
    <cellStyle name="常规 3 5 3 2 2 2 2" xfId="19490"/>
    <cellStyle name="常规 3 5 3 2 2 2 2 2" xfId="19491"/>
    <cellStyle name="常规 3 5 3 2 2 2 2 2 2" xfId="19492"/>
    <cellStyle name="常规 3 5 3 2 2 2 2 2 2 2" xfId="19493"/>
    <cellStyle name="常规 3 5 3 2 2 2 2 2 2 2 2" xfId="19494"/>
    <cellStyle name="常规 3 5 3 2 2 2 2 2 2 3" xfId="19495"/>
    <cellStyle name="常规 3 5 3 2 2 2 2 2 3" xfId="19496"/>
    <cellStyle name="常规 3 5 3 2 2 2 2 2 3 2" xfId="19497"/>
    <cellStyle name="常规 3 5 3 2 2 2 2 2 4" xfId="19498"/>
    <cellStyle name="常规 3 5 3 2 2 2 2 3" xfId="19499"/>
    <cellStyle name="常规 3 5 3 2 2 2 2 3 2" xfId="19500"/>
    <cellStyle name="常规 3 5 3 2 2 2 2 3 2 2" xfId="19501"/>
    <cellStyle name="常规 3 5 3 2 2 2 2 3 3" xfId="19502"/>
    <cellStyle name="常规 3 5 3 2 2 2 2 4" xfId="19503"/>
    <cellStyle name="常规 3 5 3 2 2 2 2 4 2" xfId="19504"/>
    <cellStyle name="常规 3 5 3 2 2 2 2 5" xfId="19505"/>
    <cellStyle name="常规 3 5 3 2 2 2 3" xfId="19506"/>
    <cellStyle name="常规 3 5 3 2 2 2 3 2" xfId="19507"/>
    <cellStyle name="常规 3 5 3 2 2 2 3 2 2" xfId="19508"/>
    <cellStyle name="常规 3 5 3 2 2 2 3 2 2 2" xfId="19509"/>
    <cellStyle name="常规 3 5 3 2 2 2 3 2 2 2 2" xfId="19510"/>
    <cellStyle name="常规 3 5 3 2 2 2 3 2 2 3" xfId="19511"/>
    <cellStyle name="常规 3 5 3 2 2 2 3 2 3" xfId="19512"/>
    <cellStyle name="常规 3 5 3 2 2 2 3 2 3 2" xfId="19513"/>
    <cellStyle name="常规 3 5 3 2 2 2 3 2 4" xfId="19514"/>
    <cellStyle name="常规 3 5 3 2 2 2 3 3" xfId="19515"/>
    <cellStyle name="常规 3 5 3 2 2 2 3 3 2" xfId="19516"/>
    <cellStyle name="常规 3 5 3 2 2 2 3 3 2 2" xfId="19517"/>
    <cellStyle name="常规 3 5 3 2 2 2 3 3 3" xfId="19518"/>
    <cellStyle name="常规 3 5 3 2 2 2 3 4" xfId="19519"/>
    <cellStyle name="常规 3 5 3 2 2 2 3 4 2" xfId="19520"/>
    <cellStyle name="常规 3 5 3 2 2 2 3 5" xfId="19521"/>
    <cellStyle name="常规 3 5 3 2 2 2 4" xfId="19522"/>
    <cellStyle name="常规 3 5 3 2 2 2 4 2" xfId="19523"/>
    <cellStyle name="常规 3 5 3 2 2 2 4 2 2" xfId="19524"/>
    <cellStyle name="常规 3 5 3 2 2 2 4 2 2 2" xfId="19525"/>
    <cellStyle name="常规 3 5 3 2 2 2 4 2 3" xfId="19526"/>
    <cellStyle name="常规 3 5 3 2 2 2 4 3" xfId="19527"/>
    <cellStyle name="常规 3 5 3 2 2 2 4 3 2" xfId="19528"/>
    <cellStyle name="常规 3 5 3 2 2 2 4 4" xfId="19529"/>
    <cellStyle name="常规 3 5 3 2 2 2 5" xfId="19530"/>
    <cellStyle name="常规 3 5 3 2 2 2 5 2" xfId="19531"/>
    <cellStyle name="常规 3 5 3 2 2 2 5 2 2" xfId="19532"/>
    <cellStyle name="常规 3 5 3 2 2 2 5 3" xfId="19533"/>
    <cellStyle name="常规 3 5 3 2 2 2 6" xfId="19534"/>
    <cellStyle name="常规 3 5 3 2 2 2 6 2" xfId="19535"/>
    <cellStyle name="常规 3 5 3 2 2 2 7" xfId="19536"/>
    <cellStyle name="常规 3 5 3 2 2 3" xfId="19537"/>
    <cellStyle name="常规 3 5 3 2 2 3 2" xfId="19538"/>
    <cellStyle name="常规 3 5 3 2 2 3 2 2" xfId="19539"/>
    <cellStyle name="常规 3 5 3 2 2 3 2 2 2" xfId="19540"/>
    <cellStyle name="常规 3 5 3 2 2 3 2 2 2 2" xfId="19541"/>
    <cellStyle name="常规 3 5 3 2 2 3 2 2 3" xfId="19542"/>
    <cellStyle name="常规 3 5 3 2 2 3 2 3" xfId="19543"/>
    <cellStyle name="常规 3 5 3 2 2 3 2 3 2" xfId="19544"/>
    <cellStyle name="常规 3 5 3 2 2 3 2 4" xfId="19545"/>
    <cellStyle name="常规 3 5 3 2 2 3 3" xfId="19546"/>
    <cellStyle name="常规 3 5 3 2 2 3 3 2" xfId="19547"/>
    <cellStyle name="常规 3 5 3 2 2 3 3 2 2" xfId="19548"/>
    <cellStyle name="常规 3 5 3 2 2 3 3 3" xfId="19549"/>
    <cellStyle name="常规 3 5 3 2 2 3 4" xfId="19550"/>
    <cellStyle name="常规 3 5 3 2 2 3 4 2" xfId="19551"/>
    <cellStyle name="常规 3 5 3 2 2 3 5" xfId="19552"/>
    <cellStyle name="常规 3 5 3 2 2 4" xfId="19553"/>
    <cellStyle name="常规 3 5 3 2 2 4 2" xfId="19554"/>
    <cellStyle name="常规 3 5 3 2 2 4 2 2" xfId="19555"/>
    <cellStyle name="常规 3 5 3 2 2 4 2 2 2" xfId="19556"/>
    <cellStyle name="常规 3 5 3 2 2 4 2 2 2 2" xfId="19557"/>
    <cellStyle name="常规 3 5 3 2 2 4 2 2 3" xfId="19558"/>
    <cellStyle name="常规 3 5 3 2 2 4 2 3" xfId="19559"/>
    <cellStyle name="常规 3 5 3 2 2 4 2 3 2" xfId="19560"/>
    <cellStyle name="常规 3 5 3 2 2 4 2 4" xfId="19561"/>
    <cellStyle name="常规 3 5 3 2 2 4 3" xfId="19562"/>
    <cellStyle name="常规 3 5 3 2 2 4 3 2" xfId="19563"/>
    <cellStyle name="常规 3 5 3 2 2 4 3 2 2" xfId="19564"/>
    <cellStyle name="常规 3 5 3 2 2 4 3 3" xfId="19565"/>
    <cellStyle name="常规 3 5 3 2 2 4 4" xfId="19566"/>
    <cellStyle name="常规 3 5 3 2 2 4 4 2" xfId="19567"/>
    <cellStyle name="常规 3 5 3 2 2 4 5" xfId="19568"/>
    <cellStyle name="常规 3 5 3 2 2 5" xfId="19569"/>
    <cellStyle name="常规 3 5 3 2 2 5 2" xfId="19570"/>
    <cellStyle name="常规 3 5 3 2 2 5 2 2" xfId="19571"/>
    <cellStyle name="常规 3 5 3 2 2 5 2 2 2" xfId="19572"/>
    <cellStyle name="常规 3 5 3 2 2 5 2 3" xfId="19573"/>
    <cellStyle name="常规 3 5 3 2 2 5 3" xfId="19574"/>
    <cellStyle name="常规 3 5 3 2 2 5 3 2" xfId="19575"/>
    <cellStyle name="常规 3 5 3 2 2 5 4" xfId="19576"/>
    <cellStyle name="常规 3 5 3 2 2 6" xfId="19577"/>
    <cellStyle name="常规 3 5 3 2 2 6 2" xfId="19578"/>
    <cellStyle name="常规 3 5 3 2 2 6 2 2" xfId="19579"/>
    <cellStyle name="常规 3 5 3 2 2 6 3" xfId="19580"/>
    <cellStyle name="常规 3 5 3 2 2 7" xfId="19581"/>
    <cellStyle name="常规 3 5 3 2 2 7 2" xfId="19582"/>
    <cellStyle name="常规 3 5 3 2 2 8" xfId="19583"/>
    <cellStyle name="常规 3 5 3 2 3" xfId="19584"/>
    <cellStyle name="常规 3 5 3 2 3 2" xfId="19585"/>
    <cellStyle name="常规 3 5 3 2 3 2 2" xfId="19586"/>
    <cellStyle name="常规 3 5 3 2 3 2 2 2" xfId="19587"/>
    <cellStyle name="常规 3 5 3 2 3 2 2 2 2" xfId="19588"/>
    <cellStyle name="常规 3 5 3 2 3 2 2 2 2 2" xfId="19589"/>
    <cellStyle name="常规 3 5 3 2 3 2 2 2 3" xfId="19590"/>
    <cellStyle name="常规 3 5 3 2 3 2 2 3" xfId="19591"/>
    <cellStyle name="常规 3 5 3 2 3 2 2 3 2" xfId="19592"/>
    <cellStyle name="常规 3 5 3 2 3 2 2 4" xfId="19593"/>
    <cellStyle name="常规 3 5 3 2 3 2 3" xfId="19594"/>
    <cellStyle name="常规 3 5 3 2 3 2 3 2" xfId="19595"/>
    <cellStyle name="常规 3 5 3 2 3 2 3 2 2" xfId="19596"/>
    <cellStyle name="常规 3 5 3 2 3 2 3 3" xfId="19597"/>
    <cellStyle name="常规 3 5 3 2 3 2 4" xfId="19598"/>
    <cellStyle name="常规 3 5 3 2 3 2 4 2" xfId="19599"/>
    <cellStyle name="常规 3 5 3 2 3 2 5" xfId="19600"/>
    <cellStyle name="常规 3 5 3 2 3 3" xfId="19601"/>
    <cellStyle name="常规 3 5 3 2 3 3 2" xfId="19602"/>
    <cellStyle name="常规 3 5 3 2 3 3 2 2" xfId="19603"/>
    <cellStyle name="常规 3 5 3 2 3 3 2 2 2" xfId="19604"/>
    <cellStyle name="常规 3 5 3 2 3 3 2 2 2 2" xfId="19605"/>
    <cellStyle name="常规 3 5 3 2 3 3 2 2 3" xfId="19606"/>
    <cellStyle name="常规 3 5 3 2 3 3 2 3" xfId="19607"/>
    <cellStyle name="常规 3 5 3 2 3 3 2 3 2" xfId="19608"/>
    <cellStyle name="常规 3 5 3 2 3 3 2 4" xfId="19609"/>
    <cellStyle name="常规 3 5 3 2 3 3 3" xfId="19610"/>
    <cellStyle name="常规 3 5 3 2 3 3 3 2" xfId="19611"/>
    <cellStyle name="常规 3 5 3 2 3 3 3 2 2" xfId="19612"/>
    <cellStyle name="常规 3 5 3 2 3 3 3 3" xfId="19613"/>
    <cellStyle name="常规 3 5 3 2 3 3 4" xfId="19614"/>
    <cellStyle name="常规 3 5 3 2 3 3 4 2" xfId="19615"/>
    <cellStyle name="常规 3 5 3 2 3 3 5" xfId="19616"/>
    <cellStyle name="常规 3 5 3 2 3 4" xfId="19617"/>
    <cellStyle name="常规 3 5 3 2 3 4 2" xfId="19618"/>
    <cellStyle name="常规 3 5 3 2 3 4 2 2" xfId="19619"/>
    <cellStyle name="常规 3 5 3 2 3 4 2 2 2" xfId="19620"/>
    <cellStyle name="常规 3 5 3 2 3 4 2 3" xfId="19621"/>
    <cellStyle name="常规 3 5 3 2 3 4 3" xfId="19622"/>
    <cellStyle name="常规 3 5 3 2 3 4 3 2" xfId="19623"/>
    <cellStyle name="常规 3 5 3 2 3 4 4" xfId="19624"/>
    <cellStyle name="常规 3 5 3 2 3 5" xfId="19625"/>
    <cellStyle name="常规 3 5 3 2 3 5 2" xfId="19626"/>
    <cellStyle name="常规 3 5 3 2 3 5 2 2" xfId="19627"/>
    <cellStyle name="常规 3 5 3 2 3 5 3" xfId="19628"/>
    <cellStyle name="常规 3 5 3 2 3 6" xfId="19629"/>
    <cellStyle name="常规 3 5 3 2 3 6 2" xfId="19630"/>
    <cellStyle name="常规 3 5 3 2 3 7" xfId="19631"/>
    <cellStyle name="常规 3 5 3 2 4" xfId="19632"/>
    <cellStyle name="常规 3 5 3 2 4 2" xfId="19633"/>
    <cellStyle name="常规 3 5 3 2 4 2 2" xfId="19634"/>
    <cellStyle name="常规 3 5 3 2 4 2 2 2" xfId="19635"/>
    <cellStyle name="常规 3 5 3 2 4 2 2 2 2" xfId="19636"/>
    <cellStyle name="常规 3 5 3 2 4 2 2 3" xfId="19637"/>
    <cellStyle name="常规 3 5 3 2 4 2 3" xfId="19638"/>
    <cellStyle name="常规 3 5 3 2 4 2 3 2" xfId="19639"/>
    <cellStyle name="常规 3 5 3 2 4 2 4" xfId="19640"/>
    <cellStyle name="常规 3 5 3 2 4 3" xfId="19641"/>
    <cellStyle name="常规 3 5 3 2 4 3 2" xfId="19642"/>
    <cellStyle name="常规 3 5 3 2 4 3 2 2" xfId="19643"/>
    <cellStyle name="常规 3 5 3 2 4 3 3" xfId="19644"/>
    <cellStyle name="常规 3 5 3 2 4 4" xfId="19645"/>
    <cellStyle name="常规 3 5 3 2 4 4 2" xfId="19646"/>
    <cellStyle name="常规 3 5 3 2 4 5" xfId="19647"/>
    <cellStyle name="常规 3 5 3 2 5" xfId="19648"/>
    <cellStyle name="常规 3 5 3 2 5 2" xfId="19649"/>
    <cellStyle name="常规 3 5 3 2 5 2 2" xfId="19650"/>
    <cellStyle name="常规 3 5 3 2 5 2 2 2" xfId="19651"/>
    <cellStyle name="常规 3 5 3 2 5 2 2 2 2" xfId="19652"/>
    <cellStyle name="常规 3 5 3 2 5 2 2 3" xfId="19653"/>
    <cellStyle name="常规 3 5 3 2 5 2 3" xfId="19654"/>
    <cellStyle name="常规 3 5 3 2 5 2 3 2" xfId="19655"/>
    <cellStyle name="常规 3 5 3 2 5 2 4" xfId="19656"/>
    <cellStyle name="常规 3 5 3 2 5 3" xfId="19657"/>
    <cellStyle name="常规 3 5 3 2 5 3 2" xfId="19658"/>
    <cellStyle name="常规 3 5 3 2 5 3 2 2" xfId="19659"/>
    <cellStyle name="常规 3 5 3 2 5 3 3" xfId="19660"/>
    <cellStyle name="常规 3 5 3 2 5 4" xfId="19661"/>
    <cellStyle name="常规 3 5 3 2 5 4 2" xfId="19662"/>
    <cellStyle name="常规 3 5 3 2 5 5" xfId="19663"/>
    <cellStyle name="常规 3 5 3 2 6" xfId="19664"/>
    <cellStyle name="常规 3 5 3 2 6 2" xfId="19665"/>
    <cellStyle name="常规 3 5 3 2 6 2 2" xfId="19666"/>
    <cellStyle name="常规 3 5 3 2 6 2 2 2" xfId="19667"/>
    <cellStyle name="常规 3 5 3 2 6 2 3" xfId="19668"/>
    <cellStyle name="常规 3 5 3 2 6 3" xfId="19669"/>
    <cellStyle name="常规 3 5 3 2 6 3 2" xfId="19670"/>
    <cellStyle name="常规 3 5 3 2 6 4" xfId="19671"/>
    <cellStyle name="常规 3 5 3 2 7" xfId="19672"/>
    <cellStyle name="常规 3 5 3 2 7 2" xfId="19673"/>
    <cellStyle name="常规 3 5 3 2 7 2 2" xfId="19674"/>
    <cellStyle name="常规 3 5 3 2 7 3" xfId="19675"/>
    <cellStyle name="常规 3 5 3 2 8" xfId="19676"/>
    <cellStyle name="常规 3 5 3 2 8 2" xfId="19677"/>
    <cellStyle name="常规 3 5 3 2 9" xfId="19678"/>
    <cellStyle name="常规 3 5 3 3" xfId="19679"/>
    <cellStyle name="常规 3 5 3 3 2" xfId="19680"/>
    <cellStyle name="常规 3 5 3 3 2 2" xfId="19681"/>
    <cellStyle name="常规 3 5 3 3 2 2 2" xfId="19682"/>
    <cellStyle name="常规 3 5 3 3 2 2 2 2" xfId="19683"/>
    <cellStyle name="常规 3 5 3 3 2 2 2 2 2" xfId="19684"/>
    <cellStyle name="常规 3 5 3 3 2 2 2 2 2 2" xfId="19685"/>
    <cellStyle name="常规 3 5 3 3 2 2 2 2 2 2 2" xfId="19686"/>
    <cellStyle name="常规 3 5 3 3 2 2 2 2 2 3" xfId="19687"/>
    <cellStyle name="常规 3 5 3 3 2 2 2 2 3" xfId="19688"/>
    <cellStyle name="常规 3 5 3 3 2 2 2 2 3 2" xfId="19689"/>
    <cellStyle name="常规 3 5 3 3 2 2 2 2 4" xfId="19690"/>
    <cellStyle name="常规 3 5 3 3 2 2 2 3" xfId="19691"/>
    <cellStyle name="常规 3 5 3 3 2 2 2 3 2" xfId="19692"/>
    <cellStyle name="常规 3 5 3 3 2 2 2 3 2 2" xfId="19693"/>
    <cellStyle name="常规 3 5 3 3 2 2 2 3 3" xfId="19694"/>
    <cellStyle name="常规 3 5 3 3 2 2 2 4" xfId="19695"/>
    <cellStyle name="常规 3 5 3 3 2 2 2 4 2" xfId="19696"/>
    <cellStyle name="常规 3 5 3 3 2 2 2 5" xfId="19697"/>
    <cellStyle name="常规 3 5 3 3 2 2 3" xfId="19698"/>
    <cellStyle name="常规 3 5 3 3 2 2 3 2" xfId="19699"/>
    <cellStyle name="常规 3 5 3 3 2 2 3 2 2" xfId="19700"/>
    <cellStyle name="常规 3 5 3 3 2 2 3 2 2 2" xfId="19701"/>
    <cellStyle name="常规 3 5 3 3 2 2 3 2 2 2 2" xfId="19702"/>
    <cellStyle name="常规 3 5 3 3 2 2 3 2 2 3" xfId="19703"/>
    <cellStyle name="常规 3 5 3 3 2 2 3 2 3" xfId="19704"/>
    <cellStyle name="常规 3 5 3 3 2 2 3 2 3 2" xfId="19705"/>
    <cellStyle name="常规 3 5 3 3 2 2 3 2 4" xfId="19706"/>
    <cellStyle name="常规 3 5 3 3 2 2 3 3" xfId="19707"/>
    <cellStyle name="常规 3 5 3 3 2 2 3 3 2" xfId="19708"/>
    <cellStyle name="常规 3 5 3 3 2 2 3 3 2 2" xfId="19709"/>
    <cellStyle name="常规 3 5 3 3 2 2 3 3 3" xfId="19710"/>
    <cellStyle name="常规 3 5 3 3 2 2 3 4" xfId="19711"/>
    <cellStyle name="常规 3 5 3 3 2 2 3 4 2" xfId="19712"/>
    <cellStyle name="常规 3 5 3 3 2 2 3 5" xfId="19713"/>
    <cellStyle name="常规 3 5 3 3 2 2 4" xfId="19714"/>
    <cellStyle name="常规 3 5 3 3 2 2 4 2" xfId="19715"/>
    <cellStyle name="常规 3 5 3 3 2 2 4 2 2" xfId="19716"/>
    <cellStyle name="常规 3 5 3 3 2 2 4 2 2 2" xfId="19717"/>
    <cellStyle name="常规 3 5 3 3 2 2 4 2 3" xfId="19718"/>
    <cellStyle name="常规 3 5 3 3 2 2 4 3" xfId="19719"/>
    <cellStyle name="常规 3 5 3 3 2 2 4 3 2" xfId="19720"/>
    <cellStyle name="常规 3 5 3 3 2 2 4 4" xfId="19721"/>
    <cellStyle name="常规 3 5 3 3 2 2 5" xfId="19722"/>
    <cellStyle name="常规 3 5 3 3 2 2 5 2" xfId="19723"/>
    <cellStyle name="常规 3 5 3 3 2 2 5 2 2" xfId="19724"/>
    <cellStyle name="常规 3 5 3 3 2 2 5 3" xfId="19725"/>
    <cellStyle name="常规 3 5 3 3 2 2 6" xfId="19726"/>
    <cellStyle name="常规 3 5 3 3 2 2 6 2" xfId="19727"/>
    <cellStyle name="常规 3 5 3 3 2 2 7" xfId="19728"/>
    <cellStyle name="常规 3 5 3 3 2 3" xfId="19729"/>
    <cellStyle name="常规 3 5 3 3 2 3 2" xfId="19730"/>
    <cellStyle name="常规 3 5 3 3 2 3 2 2" xfId="19731"/>
    <cellStyle name="常规 3 5 3 3 2 3 2 2 2" xfId="19732"/>
    <cellStyle name="常规 3 5 3 3 2 3 2 2 2 2" xfId="19733"/>
    <cellStyle name="常规 3 5 3 3 2 3 2 2 3" xfId="19734"/>
    <cellStyle name="常规 3 5 3 3 2 3 2 3" xfId="19735"/>
    <cellStyle name="常规 3 5 3 3 2 3 2 3 2" xfId="19736"/>
    <cellStyle name="常规 3 5 3 3 2 3 2 4" xfId="19737"/>
    <cellStyle name="常规 3 5 3 3 2 3 3" xfId="19738"/>
    <cellStyle name="常规 3 5 3 3 2 3 3 2" xfId="19739"/>
    <cellStyle name="常规 3 5 3 3 2 3 3 2 2" xfId="19740"/>
    <cellStyle name="常规 3 5 3 3 2 3 3 3" xfId="19741"/>
    <cellStyle name="常规 3 5 3 3 2 3 4" xfId="19742"/>
    <cellStyle name="常规 3 5 3 3 2 3 4 2" xfId="19743"/>
    <cellStyle name="常规 3 5 3 3 2 3 5" xfId="19744"/>
    <cellStyle name="常规 3 5 3 3 2 4" xfId="19745"/>
    <cellStyle name="常规 3 5 3 3 2 4 2" xfId="19746"/>
    <cellStyle name="常规 3 5 3 3 2 4 2 2" xfId="19747"/>
    <cellStyle name="常规 3 5 3 3 2 4 2 2 2" xfId="19748"/>
    <cellStyle name="常规 3 5 3 3 2 4 2 2 2 2" xfId="19749"/>
    <cellStyle name="常规 3 5 3 3 2 4 2 2 3" xfId="19750"/>
    <cellStyle name="常规 3 5 3 3 2 4 2 3" xfId="19751"/>
    <cellStyle name="常规 3 5 3 3 2 4 2 3 2" xfId="19752"/>
    <cellStyle name="常规 3 5 3 3 2 4 2 4" xfId="19753"/>
    <cellStyle name="常规 3 5 3 3 2 4 3" xfId="19754"/>
    <cellStyle name="常规 3 5 3 3 2 4 3 2" xfId="19755"/>
    <cellStyle name="常规 3 5 3 3 2 4 3 2 2" xfId="19756"/>
    <cellStyle name="常规 3 5 3 3 2 4 3 3" xfId="19757"/>
    <cellStyle name="常规 3 5 3 3 2 4 4" xfId="19758"/>
    <cellStyle name="常规 3 5 3 3 2 4 4 2" xfId="19759"/>
    <cellStyle name="常规 3 5 3 3 2 4 5" xfId="19760"/>
    <cellStyle name="常规 3 5 3 3 2 5" xfId="19761"/>
    <cellStyle name="常规 3 5 3 3 2 5 2" xfId="19762"/>
    <cellStyle name="常规 3 5 3 3 2 5 2 2" xfId="19763"/>
    <cellStyle name="常规 3 5 3 3 2 5 2 2 2" xfId="19764"/>
    <cellStyle name="常规 3 5 3 3 2 5 2 3" xfId="19765"/>
    <cellStyle name="常规 3 5 3 3 2 5 3" xfId="19766"/>
    <cellStyle name="常规 3 5 3 3 2 5 3 2" xfId="19767"/>
    <cellStyle name="常规 3 5 3 3 2 5 4" xfId="19768"/>
    <cellStyle name="常规 3 5 3 3 2 6" xfId="19769"/>
    <cellStyle name="常规 3 5 3 3 2 6 2" xfId="19770"/>
    <cellStyle name="常规 3 5 3 3 2 6 2 2" xfId="19771"/>
    <cellStyle name="常规 3 5 3 3 2 6 3" xfId="19772"/>
    <cellStyle name="常规 3 5 3 3 2 7" xfId="19773"/>
    <cellStyle name="常规 3 5 3 3 2 7 2" xfId="19774"/>
    <cellStyle name="常规 3 5 3 3 2 8" xfId="19775"/>
    <cellStyle name="常规 3 5 3 3 3" xfId="19776"/>
    <cellStyle name="常规 3 5 3 3 3 2" xfId="19777"/>
    <cellStyle name="常规 3 5 3 3 3 2 2" xfId="19778"/>
    <cellStyle name="常规 3 5 3 3 3 2 2 2" xfId="19779"/>
    <cellStyle name="常规 3 5 3 3 3 2 2 2 2" xfId="19780"/>
    <cellStyle name="常规 3 5 3 3 3 2 2 2 2 2" xfId="19781"/>
    <cellStyle name="常规 3 5 3 3 3 2 2 2 3" xfId="19782"/>
    <cellStyle name="常规 3 5 3 3 3 2 2 3" xfId="19783"/>
    <cellStyle name="常规 3 5 3 3 3 2 2 3 2" xfId="19784"/>
    <cellStyle name="常规 3 5 3 3 3 2 2 4" xfId="19785"/>
    <cellStyle name="常规 3 5 3 3 3 2 3" xfId="19786"/>
    <cellStyle name="常规 3 5 3 3 3 2 3 2" xfId="19787"/>
    <cellStyle name="常规 3 5 3 3 3 2 3 2 2" xfId="19788"/>
    <cellStyle name="常规 3 5 3 3 3 2 3 3" xfId="19789"/>
    <cellStyle name="常规 3 5 3 3 3 2 4" xfId="19790"/>
    <cellStyle name="常规 3 5 3 3 3 2 4 2" xfId="19791"/>
    <cellStyle name="常规 3 5 3 3 3 2 5" xfId="19792"/>
    <cellStyle name="常规 3 5 3 3 3 3" xfId="19793"/>
    <cellStyle name="常规 3 5 3 3 3 3 2" xfId="19794"/>
    <cellStyle name="常规 3 5 3 3 3 3 2 2" xfId="19795"/>
    <cellStyle name="常规 3 5 3 3 3 3 2 2 2" xfId="19796"/>
    <cellStyle name="常规 3 5 3 3 3 3 2 2 2 2" xfId="19797"/>
    <cellStyle name="常规 3 5 3 3 3 3 2 2 3" xfId="19798"/>
    <cellStyle name="常规 3 5 3 3 3 3 2 3" xfId="19799"/>
    <cellStyle name="常规 3 5 3 3 3 3 2 3 2" xfId="19800"/>
    <cellStyle name="常规 3 5 3 3 3 3 2 4" xfId="19801"/>
    <cellStyle name="常规 3 5 3 3 3 3 3" xfId="19802"/>
    <cellStyle name="常规 3 5 3 3 3 3 3 2" xfId="19803"/>
    <cellStyle name="常规 3 5 3 3 3 3 3 2 2" xfId="19804"/>
    <cellStyle name="常规 3 5 3 3 3 3 3 3" xfId="19805"/>
    <cellStyle name="常规 3 5 3 3 3 3 4" xfId="19806"/>
    <cellStyle name="常规 3 5 3 3 3 3 4 2" xfId="19807"/>
    <cellStyle name="常规 3 5 3 3 3 3 5" xfId="19808"/>
    <cellStyle name="常规 3 5 3 3 3 4" xfId="19809"/>
    <cellStyle name="常规 3 5 3 3 3 4 2" xfId="19810"/>
    <cellStyle name="常规 3 5 3 3 3 4 2 2" xfId="19811"/>
    <cellStyle name="常规 3 5 3 3 3 4 2 2 2" xfId="19812"/>
    <cellStyle name="常规 3 5 3 3 3 4 2 3" xfId="19813"/>
    <cellStyle name="常规 3 5 3 3 3 4 3" xfId="19814"/>
    <cellStyle name="常规 3 5 3 3 3 4 3 2" xfId="19815"/>
    <cellStyle name="常规 3 5 3 3 3 4 4" xfId="19816"/>
    <cellStyle name="常规 3 5 3 3 3 5" xfId="19817"/>
    <cellStyle name="常规 3 5 3 3 3 5 2" xfId="19818"/>
    <cellStyle name="常规 3 5 3 3 3 5 2 2" xfId="19819"/>
    <cellStyle name="常规 3 5 3 3 3 5 3" xfId="19820"/>
    <cellStyle name="常规 3 5 3 3 3 6" xfId="19821"/>
    <cellStyle name="常规 3 5 3 3 3 6 2" xfId="19822"/>
    <cellStyle name="常规 3 5 3 3 3 7" xfId="19823"/>
    <cellStyle name="常规 3 5 3 3 4" xfId="19824"/>
    <cellStyle name="常规 3 5 3 3 4 2" xfId="19825"/>
    <cellStyle name="常规 3 5 3 3 4 2 2" xfId="19826"/>
    <cellStyle name="常规 3 5 3 3 4 2 2 2" xfId="19827"/>
    <cellStyle name="常规 3 5 3 3 4 2 2 2 2" xfId="19828"/>
    <cellStyle name="常规 3 5 3 3 4 2 2 3" xfId="19829"/>
    <cellStyle name="常规 3 5 3 3 4 2 3" xfId="19830"/>
    <cellStyle name="常规 3 5 3 3 4 2 3 2" xfId="19831"/>
    <cellStyle name="常规 3 5 3 3 4 2 4" xfId="19832"/>
    <cellStyle name="常规 3 5 3 3 4 3" xfId="19833"/>
    <cellStyle name="常规 3 5 3 3 4 3 2" xfId="19834"/>
    <cellStyle name="常规 3 5 3 3 4 3 2 2" xfId="19835"/>
    <cellStyle name="常规 3 5 3 3 4 3 3" xfId="19836"/>
    <cellStyle name="常规 3 5 3 3 4 4" xfId="19837"/>
    <cellStyle name="常规 3 5 3 3 4 4 2" xfId="19838"/>
    <cellStyle name="常规 3 5 3 3 4 5" xfId="19839"/>
    <cellStyle name="常规 3 5 3 3 5" xfId="19840"/>
    <cellStyle name="常规 3 5 3 3 5 2" xfId="19841"/>
    <cellStyle name="常规 3 5 3 3 5 2 2" xfId="19842"/>
    <cellStyle name="常规 3 5 3 3 5 2 2 2" xfId="19843"/>
    <cellStyle name="常规 3 5 3 3 5 2 2 2 2" xfId="19844"/>
    <cellStyle name="常规 3 5 3 3 5 2 2 3" xfId="19845"/>
    <cellStyle name="常规 3 5 3 3 5 2 3" xfId="19846"/>
    <cellStyle name="常规 3 5 3 3 5 2 3 2" xfId="19847"/>
    <cellStyle name="常规 3 5 3 3 5 2 4" xfId="19848"/>
    <cellStyle name="常规 3 5 3 3 5 3" xfId="19849"/>
    <cellStyle name="常规 3 5 3 3 5 3 2" xfId="19850"/>
    <cellStyle name="常规 3 5 3 3 5 3 2 2" xfId="19851"/>
    <cellStyle name="常规 3 5 3 3 5 3 3" xfId="19852"/>
    <cellStyle name="常规 3 5 3 3 5 4" xfId="19853"/>
    <cellStyle name="常规 3 5 3 3 5 4 2" xfId="19854"/>
    <cellStyle name="常规 3 5 3 3 5 5" xfId="19855"/>
    <cellStyle name="常规 3 5 3 3 6" xfId="19856"/>
    <cellStyle name="常规 3 5 3 3 6 2" xfId="19857"/>
    <cellStyle name="常规 3 5 3 3 6 2 2" xfId="19858"/>
    <cellStyle name="常规 3 5 3 3 6 2 2 2" xfId="19859"/>
    <cellStyle name="常规 3 5 3 3 6 2 3" xfId="19860"/>
    <cellStyle name="常规 3 5 3 3 6 3" xfId="19861"/>
    <cellStyle name="常规 3 5 3 3 6 3 2" xfId="19862"/>
    <cellStyle name="常规 3 5 3 3 6 4" xfId="19863"/>
    <cellStyle name="常规 3 5 3 3 7" xfId="19864"/>
    <cellStyle name="常规 3 5 3 3 7 2" xfId="19865"/>
    <cellStyle name="常规 3 5 3 3 7 2 2" xfId="19866"/>
    <cellStyle name="常规 3 5 3 3 7 3" xfId="19867"/>
    <cellStyle name="常规 3 5 3 3 8" xfId="19868"/>
    <cellStyle name="常规 3 5 3 3 8 2" xfId="19869"/>
    <cellStyle name="常规 3 5 3 3 9" xfId="19870"/>
    <cellStyle name="常规 3 5 3 4" xfId="19871"/>
    <cellStyle name="常规 3 5 3 4 2" xfId="19872"/>
    <cellStyle name="常规 3 5 3 4 2 2" xfId="19873"/>
    <cellStyle name="常规 3 5 3 4 2 2 2" xfId="19874"/>
    <cellStyle name="常规 3 5 3 4 2 2 2 2" xfId="19875"/>
    <cellStyle name="常规 3 5 3 4 2 2 2 2 2" xfId="19876"/>
    <cellStyle name="常规 3 5 3 4 2 2 2 2 2 2" xfId="19877"/>
    <cellStyle name="常规 3 5 3 4 2 2 2 2 3" xfId="19878"/>
    <cellStyle name="常规 3 5 3 4 2 2 2 3" xfId="19879"/>
    <cellStyle name="常规 3 5 3 4 2 2 2 3 2" xfId="19880"/>
    <cellStyle name="常规 3 5 3 4 2 2 2 4" xfId="19881"/>
    <cellStyle name="常规 3 5 3 4 2 2 3" xfId="19882"/>
    <cellStyle name="常规 3 5 3 4 2 2 3 2" xfId="19883"/>
    <cellStyle name="常规 3 5 3 4 2 2 3 2 2" xfId="19884"/>
    <cellStyle name="常规 3 5 3 4 2 2 3 3" xfId="19885"/>
    <cellStyle name="常规 3 5 3 4 2 2 4" xfId="19886"/>
    <cellStyle name="常规 3 5 3 4 2 2 4 2" xfId="19887"/>
    <cellStyle name="常规 3 5 3 4 2 2 5" xfId="19888"/>
    <cellStyle name="常规 3 5 3 4 2 3" xfId="19889"/>
    <cellStyle name="常规 3 5 3 4 2 3 2" xfId="19890"/>
    <cellStyle name="常规 3 5 3 4 2 3 2 2" xfId="19891"/>
    <cellStyle name="常规 3 5 3 4 2 3 2 2 2" xfId="19892"/>
    <cellStyle name="常规 3 5 3 4 2 3 2 2 2 2" xfId="19893"/>
    <cellStyle name="常规 3 5 3 4 2 3 2 2 3" xfId="19894"/>
    <cellStyle name="常规 3 5 3 4 2 3 2 3" xfId="19895"/>
    <cellStyle name="常规 3 5 3 4 2 3 2 3 2" xfId="19896"/>
    <cellStyle name="常规 3 5 3 4 2 3 2 4" xfId="19897"/>
    <cellStyle name="常规 3 5 3 4 2 3 3" xfId="19898"/>
    <cellStyle name="常规 3 5 3 4 2 3 3 2" xfId="19899"/>
    <cellStyle name="常规 3 5 3 4 2 3 3 2 2" xfId="19900"/>
    <cellStyle name="常规 3 5 3 4 2 3 3 3" xfId="19901"/>
    <cellStyle name="常规 3 5 3 4 2 3 4" xfId="19902"/>
    <cellStyle name="常规 3 5 3 4 2 3 4 2" xfId="19903"/>
    <cellStyle name="常规 3 5 3 4 2 3 5" xfId="19904"/>
    <cellStyle name="常规 3 5 3 4 2 4" xfId="19905"/>
    <cellStyle name="常规 3 5 3 4 2 4 2" xfId="19906"/>
    <cellStyle name="常规 3 5 3 4 2 4 2 2" xfId="19907"/>
    <cellStyle name="常规 3 5 3 4 2 4 2 2 2" xfId="19908"/>
    <cellStyle name="常规 3 5 3 4 2 4 2 3" xfId="19909"/>
    <cellStyle name="常规 3 5 3 4 2 4 3" xfId="19910"/>
    <cellStyle name="常规 3 5 3 4 2 4 3 2" xfId="19911"/>
    <cellStyle name="常规 3 5 3 4 2 4 4" xfId="19912"/>
    <cellStyle name="常规 3 5 3 4 2 5" xfId="19913"/>
    <cellStyle name="常规 3 5 3 4 2 5 2" xfId="19914"/>
    <cellStyle name="常规 3 5 3 4 2 5 2 2" xfId="19915"/>
    <cellStyle name="常规 3 5 3 4 2 5 3" xfId="19916"/>
    <cellStyle name="常规 3 5 3 4 2 6" xfId="19917"/>
    <cellStyle name="常规 3 5 3 4 2 6 2" xfId="19918"/>
    <cellStyle name="常规 3 5 3 4 2 7" xfId="19919"/>
    <cellStyle name="常规 3 5 3 4 3" xfId="19920"/>
    <cellStyle name="常规 3 5 3 4 3 2" xfId="19921"/>
    <cellStyle name="常规 3 5 3 4 3 2 2" xfId="19922"/>
    <cellStyle name="常规 3 5 3 4 3 2 2 2" xfId="19923"/>
    <cellStyle name="常规 3 5 3 4 3 2 2 2 2" xfId="19924"/>
    <cellStyle name="常规 3 5 3 4 3 2 2 3" xfId="19925"/>
    <cellStyle name="常规 3 5 3 4 3 2 3" xfId="19926"/>
    <cellStyle name="常规 3 5 3 4 3 2 3 2" xfId="19927"/>
    <cellStyle name="常规 3 5 3 4 3 2 4" xfId="19928"/>
    <cellStyle name="常规 3 5 3 4 3 3" xfId="19929"/>
    <cellStyle name="常规 3 5 3 4 3 3 2" xfId="19930"/>
    <cellStyle name="常规 3 5 3 4 3 3 2 2" xfId="19931"/>
    <cellStyle name="常规 3 5 3 4 3 3 3" xfId="19932"/>
    <cellStyle name="常规 3 5 3 4 3 4" xfId="19933"/>
    <cellStyle name="常规 3 5 3 4 3 4 2" xfId="19934"/>
    <cellStyle name="常规 3 5 3 4 3 5" xfId="19935"/>
    <cellStyle name="常规 3 5 3 4 4" xfId="19936"/>
    <cellStyle name="常规 3 5 3 4 4 2" xfId="19937"/>
    <cellStyle name="常规 3 5 3 4 4 2 2" xfId="19938"/>
    <cellStyle name="常规 3 5 3 4 4 2 2 2" xfId="19939"/>
    <cellStyle name="常规 3 5 3 4 4 2 2 2 2" xfId="19940"/>
    <cellStyle name="常规 3 5 3 4 4 2 2 3" xfId="19941"/>
    <cellStyle name="常规 3 5 3 4 4 2 3" xfId="19942"/>
    <cellStyle name="常规 3 5 3 4 4 2 3 2" xfId="19943"/>
    <cellStyle name="常规 3 5 3 4 4 2 4" xfId="19944"/>
    <cellStyle name="常规 3 5 3 4 4 3" xfId="19945"/>
    <cellStyle name="常规 3 5 3 4 4 3 2" xfId="19946"/>
    <cellStyle name="常规 3 5 3 4 4 3 2 2" xfId="19947"/>
    <cellStyle name="常规 3 5 3 4 4 3 3" xfId="19948"/>
    <cellStyle name="常规 3 5 3 4 4 4" xfId="19949"/>
    <cellStyle name="常规 3 5 3 4 4 4 2" xfId="19950"/>
    <cellStyle name="常规 3 5 3 4 4 5" xfId="19951"/>
    <cellStyle name="常规 3 5 3 4 5" xfId="19952"/>
    <cellStyle name="常规 3 5 3 4 5 2" xfId="19953"/>
    <cellStyle name="常规 3 5 3 4 5 2 2" xfId="19954"/>
    <cellStyle name="常规 3 5 3 4 5 2 2 2" xfId="19955"/>
    <cellStyle name="常规 3 5 3 4 5 2 3" xfId="19956"/>
    <cellStyle name="常规 3 5 3 4 5 3" xfId="19957"/>
    <cellStyle name="常规 3 5 3 4 5 3 2" xfId="19958"/>
    <cellStyle name="常规 3 5 3 4 5 4" xfId="19959"/>
    <cellStyle name="常规 3 5 3 4 6" xfId="19960"/>
    <cellStyle name="常规 3 5 3 4 6 2" xfId="19961"/>
    <cellStyle name="常规 3 5 3 4 6 2 2" xfId="19962"/>
    <cellStyle name="常规 3 5 3 4 6 3" xfId="19963"/>
    <cellStyle name="常规 3 5 3 4 7" xfId="19964"/>
    <cellStyle name="常规 3 5 3 4 7 2" xfId="19965"/>
    <cellStyle name="常规 3 5 3 4 8" xfId="19966"/>
    <cellStyle name="常规 3 5 3 5" xfId="19967"/>
    <cellStyle name="常规 3 5 3 5 2" xfId="19968"/>
    <cellStyle name="常规 3 5 3 5 2 2" xfId="19969"/>
    <cellStyle name="常规 3 5 3 5 2 2 2" xfId="19970"/>
    <cellStyle name="常规 3 5 3 5 2 2 2 2" xfId="19971"/>
    <cellStyle name="常规 3 5 3 5 2 2 2 2 2" xfId="19972"/>
    <cellStyle name="常规 3 5 3 5 2 2 2 3" xfId="19973"/>
    <cellStyle name="常规 3 5 3 5 2 2 3" xfId="19974"/>
    <cellStyle name="常规 3 5 3 5 2 2 3 2" xfId="19975"/>
    <cellStyle name="常规 3 5 3 5 2 2 4" xfId="19976"/>
    <cellStyle name="常规 3 5 3 5 2 3" xfId="19977"/>
    <cellStyle name="常规 3 5 3 5 2 3 2" xfId="19978"/>
    <cellStyle name="常规 3 5 3 5 2 3 2 2" xfId="19979"/>
    <cellStyle name="常规 3 5 3 5 2 3 3" xfId="19980"/>
    <cellStyle name="常规 3 5 3 5 2 4" xfId="19981"/>
    <cellStyle name="常规 3 5 3 5 2 4 2" xfId="19982"/>
    <cellStyle name="常规 3 5 3 5 2 5" xfId="19983"/>
    <cellStyle name="常规 3 5 3 5 3" xfId="19984"/>
    <cellStyle name="常规 3 5 3 5 3 2" xfId="19985"/>
    <cellStyle name="常规 3 5 3 5 3 2 2" xfId="19986"/>
    <cellStyle name="常规 3 5 3 5 3 2 2 2" xfId="19987"/>
    <cellStyle name="常规 3 5 3 5 3 2 2 2 2" xfId="19988"/>
    <cellStyle name="常规 3 5 3 5 3 2 2 3" xfId="19989"/>
    <cellStyle name="常规 3 5 3 5 3 2 3" xfId="19990"/>
    <cellStyle name="常规 3 5 3 5 3 2 3 2" xfId="19991"/>
    <cellStyle name="常规 3 5 3 5 3 2 4" xfId="19992"/>
    <cellStyle name="常规 3 5 3 5 3 3" xfId="19993"/>
    <cellStyle name="常规 3 5 3 5 3 3 2" xfId="19994"/>
    <cellStyle name="常规 3 5 3 5 3 3 2 2" xfId="19995"/>
    <cellStyle name="常规 3 5 3 5 3 3 3" xfId="19996"/>
    <cellStyle name="常规 3 5 3 5 3 4" xfId="19997"/>
    <cellStyle name="常规 3 5 3 5 3 4 2" xfId="19998"/>
    <cellStyle name="常规 3 5 3 5 3 5" xfId="19999"/>
    <cellStyle name="常规 3 5 3 5 4" xfId="20000"/>
    <cellStyle name="常规 3 5 3 5 4 2" xfId="20001"/>
    <cellStyle name="常规 3 5 3 5 4 2 2" xfId="20002"/>
    <cellStyle name="常规 3 5 3 5 4 2 2 2" xfId="20003"/>
    <cellStyle name="常规 3 5 3 5 4 2 3" xfId="20004"/>
    <cellStyle name="常规 3 5 3 5 4 3" xfId="20005"/>
    <cellStyle name="常规 3 5 3 5 4 3 2" xfId="20006"/>
    <cellStyle name="常规 3 5 3 5 4 4" xfId="20007"/>
    <cellStyle name="常规 3 5 3 5 5" xfId="20008"/>
    <cellStyle name="常规 3 5 3 5 5 2" xfId="20009"/>
    <cellStyle name="常规 3 5 3 5 5 2 2" xfId="20010"/>
    <cellStyle name="常规 3 5 3 5 5 3" xfId="20011"/>
    <cellStyle name="常规 3 5 3 5 6" xfId="20012"/>
    <cellStyle name="常规 3 5 3 5 6 2" xfId="20013"/>
    <cellStyle name="常规 3 5 3 5 7" xfId="20014"/>
    <cellStyle name="常规 3 5 3 6" xfId="20015"/>
    <cellStyle name="常规 3 5 3 6 2" xfId="20016"/>
    <cellStyle name="常规 3 5 3 6 2 2" xfId="20017"/>
    <cellStyle name="常规 3 5 3 6 2 2 2" xfId="20018"/>
    <cellStyle name="常规 3 5 3 6 2 2 2 2" xfId="20019"/>
    <cellStyle name="常规 3 5 3 6 2 2 3" xfId="20020"/>
    <cellStyle name="常规 3 5 3 6 2 3" xfId="20021"/>
    <cellStyle name="常规 3 5 3 6 2 3 2" xfId="20022"/>
    <cellStyle name="常规 3 5 3 6 2 4" xfId="20023"/>
    <cellStyle name="常规 3 5 3 6 3" xfId="20024"/>
    <cellStyle name="常规 3 5 3 6 3 2" xfId="20025"/>
    <cellStyle name="常规 3 5 3 6 3 2 2" xfId="20026"/>
    <cellStyle name="常规 3 5 3 6 3 3" xfId="20027"/>
    <cellStyle name="常规 3 5 3 6 4" xfId="20028"/>
    <cellStyle name="常规 3 5 3 6 4 2" xfId="20029"/>
    <cellStyle name="常规 3 5 3 6 5" xfId="20030"/>
    <cellStyle name="常规 3 5 3 7" xfId="20031"/>
    <cellStyle name="常规 3 5 3 7 2" xfId="20032"/>
    <cellStyle name="常规 3 5 3 7 2 2" xfId="20033"/>
    <cellStyle name="常规 3 5 3 7 2 2 2" xfId="20034"/>
    <cellStyle name="常规 3 5 3 7 2 2 2 2" xfId="20035"/>
    <cellStyle name="常规 3 5 3 7 2 2 3" xfId="20036"/>
    <cellStyle name="常规 3 5 3 7 2 3" xfId="20037"/>
    <cellStyle name="常规 3 5 3 7 2 3 2" xfId="20038"/>
    <cellStyle name="常规 3 5 3 7 2 4" xfId="20039"/>
    <cellStyle name="常规 3 5 3 7 3" xfId="20040"/>
    <cellStyle name="常规 3 5 3 7 3 2" xfId="20041"/>
    <cellStyle name="常规 3 5 3 7 3 2 2" xfId="20042"/>
    <cellStyle name="常规 3 5 3 7 3 3" xfId="20043"/>
    <cellStyle name="常规 3 5 3 7 4" xfId="20044"/>
    <cellStyle name="常规 3 5 3 7 4 2" xfId="20045"/>
    <cellStyle name="常规 3 5 3 7 5" xfId="20046"/>
    <cellStyle name="常规 3 5 3 8" xfId="20047"/>
    <cellStyle name="常规 3 5 3 8 2" xfId="20048"/>
    <cellStyle name="常规 3 5 3 8 2 2" xfId="20049"/>
    <cellStyle name="常规 3 5 3 8 2 2 2" xfId="20050"/>
    <cellStyle name="常规 3 5 3 8 2 3" xfId="20051"/>
    <cellStyle name="常规 3 5 3 8 3" xfId="20052"/>
    <cellStyle name="常规 3 5 3 8 3 2" xfId="20053"/>
    <cellStyle name="常规 3 5 3 8 4" xfId="20054"/>
    <cellStyle name="常规 3 5 3 9" xfId="20055"/>
    <cellStyle name="常规 3 5 3 9 2" xfId="20056"/>
    <cellStyle name="常规 3 5 3 9 2 2" xfId="20057"/>
    <cellStyle name="常规 3 5 3 9 3" xfId="20058"/>
    <cellStyle name="常规 3 5 4" xfId="20059"/>
    <cellStyle name="常规 3 5 4 2" xfId="20060"/>
    <cellStyle name="常规 3 5 4 2 2" xfId="20061"/>
    <cellStyle name="常规 3 5 4 2 2 2" xfId="20062"/>
    <cellStyle name="常规 3 5 4 2 2 2 2" xfId="20063"/>
    <cellStyle name="常规 3 5 4 2 2 2 2 2" xfId="20064"/>
    <cellStyle name="常规 3 5 4 2 2 2 2 2 2" xfId="20065"/>
    <cellStyle name="常规 3 5 4 2 2 2 2 2 2 2" xfId="20066"/>
    <cellStyle name="常规 3 5 4 2 2 2 2 2 3" xfId="20067"/>
    <cellStyle name="常规 3 5 4 2 2 2 2 3" xfId="20068"/>
    <cellStyle name="常规 3 5 4 2 2 2 2 3 2" xfId="20069"/>
    <cellStyle name="常规 3 5 4 2 2 2 2 4" xfId="20070"/>
    <cellStyle name="常规 3 5 4 2 2 2 3" xfId="20071"/>
    <cellStyle name="常规 3 5 4 2 2 2 3 2" xfId="20072"/>
    <cellStyle name="常规 3 5 4 2 2 2 3 2 2" xfId="20073"/>
    <cellStyle name="常规 3 5 4 2 2 2 3 3" xfId="20074"/>
    <cellStyle name="常规 3 5 4 2 2 2 4" xfId="20075"/>
    <cellStyle name="常规 3 5 4 2 2 2 4 2" xfId="20076"/>
    <cellStyle name="常规 3 5 4 2 2 2 5" xfId="20077"/>
    <cellStyle name="常规 3 5 4 2 2 3" xfId="20078"/>
    <cellStyle name="常规 3 5 4 2 2 3 2" xfId="20079"/>
    <cellStyle name="常规 3 5 4 2 2 3 2 2" xfId="20080"/>
    <cellStyle name="常规 3 5 4 2 2 3 2 2 2" xfId="20081"/>
    <cellStyle name="常规 3 5 4 2 2 3 2 2 2 2" xfId="20082"/>
    <cellStyle name="常规 3 5 4 2 2 3 2 2 3" xfId="20083"/>
    <cellStyle name="常规 3 5 4 2 2 3 2 3" xfId="20084"/>
    <cellStyle name="常规 3 5 4 2 2 3 2 3 2" xfId="20085"/>
    <cellStyle name="常规 3 5 4 2 2 3 2 4" xfId="20086"/>
    <cellStyle name="常规 3 5 4 2 2 3 3" xfId="20087"/>
    <cellStyle name="常规 3 5 4 2 2 3 3 2" xfId="20088"/>
    <cellStyle name="常规 3 5 4 2 2 3 3 2 2" xfId="20089"/>
    <cellStyle name="常规 3 5 4 2 2 3 3 3" xfId="20090"/>
    <cellStyle name="常规 3 5 4 2 2 3 4" xfId="20091"/>
    <cellStyle name="常规 3 5 4 2 2 3 4 2" xfId="20092"/>
    <cellStyle name="常规 3 5 4 2 2 3 5" xfId="20093"/>
    <cellStyle name="常规 3 5 4 2 2 4" xfId="20094"/>
    <cellStyle name="常规 3 5 4 2 2 4 2" xfId="20095"/>
    <cellStyle name="常规 3 5 4 2 2 4 2 2" xfId="20096"/>
    <cellStyle name="常规 3 5 4 2 2 4 2 2 2" xfId="20097"/>
    <cellStyle name="常规 3 5 4 2 2 4 2 3" xfId="20098"/>
    <cellStyle name="常规 3 5 4 2 2 4 3" xfId="20099"/>
    <cellStyle name="常规 3 5 4 2 2 4 3 2" xfId="20100"/>
    <cellStyle name="常规 3 5 4 2 2 4 4" xfId="20101"/>
    <cellStyle name="常规 3 5 4 2 2 5" xfId="20102"/>
    <cellStyle name="常规 3 5 4 2 2 5 2" xfId="20103"/>
    <cellStyle name="常规 3 5 4 2 2 5 2 2" xfId="20104"/>
    <cellStyle name="常规 3 5 4 2 2 5 3" xfId="20105"/>
    <cellStyle name="常规 3 5 4 2 2 6" xfId="20106"/>
    <cellStyle name="常规 3 5 4 2 2 6 2" xfId="20107"/>
    <cellStyle name="常规 3 5 4 2 2 7" xfId="20108"/>
    <cellStyle name="常规 3 5 4 2 3" xfId="20109"/>
    <cellStyle name="常规 3 5 4 2 3 2" xfId="20110"/>
    <cellStyle name="常规 3 5 4 2 3 2 2" xfId="20111"/>
    <cellStyle name="常规 3 5 4 2 3 2 2 2" xfId="20112"/>
    <cellStyle name="常规 3 5 4 2 3 2 2 2 2" xfId="20113"/>
    <cellStyle name="常规 3 5 4 2 3 2 2 3" xfId="20114"/>
    <cellStyle name="常规 3 5 4 2 3 2 3" xfId="20115"/>
    <cellStyle name="常规 3 5 4 2 3 2 3 2" xfId="20116"/>
    <cellStyle name="常规 3 5 4 2 3 2 4" xfId="20117"/>
    <cellStyle name="常规 3 5 4 2 3 3" xfId="20118"/>
    <cellStyle name="常规 3 5 4 2 3 3 2" xfId="20119"/>
    <cellStyle name="常规 3 5 4 2 3 3 2 2" xfId="20120"/>
    <cellStyle name="常规 3 5 4 2 3 3 3" xfId="20121"/>
    <cellStyle name="常规 3 5 4 2 3 4" xfId="20122"/>
    <cellStyle name="常规 3 5 4 2 3 4 2" xfId="20123"/>
    <cellStyle name="常规 3 5 4 2 3 5" xfId="20124"/>
    <cellStyle name="常规 3 5 4 2 4" xfId="20125"/>
    <cellStyle name="常规 3 5 4 2 4 2" xfId="20126"/>
    <cellStyle name="常规 3 5 4 2 4 2 2" xfId="20127"/>
    <cellStyle name="常规 3 5 4 2 4 2 2 2" xfId="20128"/>
    <cellStyle name="常规 3 5 4 2 4 2 2 2 2" xfId="20129"/>
    <cellStyle name="常规 3 5 4 2 4 2 2 3" xfId="20130"/>
    <cellStyle name="常规 3 5 4 2 4 2 3" xfId="20131"/>
    <cellStyle name="常规 3 5 4 2 4 2 3 2" xfId="20132"/>
    <cellStyle name="常规 3 5 4 2 4 2 4" xfId="20133"/>
    <cellStyle name="常规 3 5 4 2 4 3" xfId="20134"/>
    <cellStyle name="常规 3 5 4 2 4 3 2" xfId="20135"/>
    <cellStyle name="常规 3 5 4 2 4 3 2 2" xfId="20136"/>
    <cellStyle name="常规 3 5 4 2 4 3 3" xfId="20137"/>
    <cellStyle name="常规 3 5 4 2 4 4" xfId="20138"/>
    <cellStyle name="常规 3 5 4 2 4 4 2" xfId="20139"/>
    <cellStyle name="常规 3 5 4 2 4 5" xfId="20140"/>
    <cellStyle name="常规 3 5 4 2 5" xfId="20141"/>
    <cellStyle name="常规 3 5 4 2 5 2" xfId="20142"/>
    <cellStyle name="常规 3 5 4 2 5 2 2" xfId="20143"/>
    <cellStyle name="常规 3 5 4 2 5 2 2 2" xfId="20144"/>
    <cellStyle name="常规 3 5 4 2 5 2 3" xfId="20145"/>
    <cellStyle name="常规 3 5 4 2 5 3" xfId="20146"/>
    <cellStyle name="常规 3 5 4 2 5 3 2" xfId="20147"/>
    <cellStyle name="常规 3 5 4 2 5 4" xfId="20148"/>
    <cellStyle name="常规 3 5 4 2 6" xfId="20149"/>
    <cellStyle name="常规 3 5 4 2 6 2" xfId="20150"/>
    <cellStyle name="常规 3 5 4 2 6 2 2" xfId="20151"/>
    <cellStyle name="常规 3 5 4 2 6 3" xfId="20152"/>
    <cellStyle name="常规 3 5 4 2 7" xfId="20153"/>
    <cellStyle name="常规 3 5 4 2 7 2" xfId="20154"/>
    <cellStyle name="常规 3 5 4 2 8" xfId="20155"/>
    <cellStyle name="常规 3 5 4 3" xfId="20156"/>
    <cellStyle name="常规 3 5 4 3 2" xfId="20157"/>
    <cellStyle name="常规 3 5 4 3 2 2" xfId="20158"/>
    <cellStyle name="常规 3 5 4 3 2 2 2" xfId="20159"/>
    <cellStyle name="常规 3 5 4 3 2 2 2 2" xfId="20160"/>
    <cellStyle name="常规 3 5 4 3 2 2 2 2 2" xfId="20161"/>
    <cellStyle name="常规 3 5 4 3 2 2 2 3" xfId="20162"/>
    <cellStyle name="常规 3 5 4 3 2 2 3" xfId="20163"/>
    <cellStyle name="常规 3 5 4 3 2 2 3 2" xfId="20164"/>
    <cellStyle name="常规 3 5 4 3 2 2 4" xfId="20165"/>
    <cellStyle name="常规 3 5 4 3 2 3" xfId="20166"/>
    <cellStyle name="常规 3 5 4 3 2 3 2" xfId="20167"/>
    <cellStyle name="常规 3 5 4 3 2 3 2 2" xfId="20168"/>
    <cellStyle name="常规 3 5 4 3 2 3 3" xfId="20169"/>
    <cellStyle name="常规 3 5 4 3 2 4" xfId="20170"/>
    <cellStyle name="常规 3 5 4 3 2 4 2" xfId="20171"/>
    <cellStyle name="常规 3 5 4 3 2 5" xfId="20172"/>
    <cellStyle name="常规 3 5 4 3 3" xfId="20173"/>
    <cellStyle name="常规 3 5 4 3 3 2" xfId="20174"/>
    <cellStyle name="常规 3 5 4 3 3 2 2" xfId="20175"/>
    <cellStyle name="常规 3 5 4 3 3 2 2 2" xfId="20176"/>
    <cellStyle name="常规 3 5 4 3 3 2 2 2 2" xfId="20177"/>
    <cellStyle name="常规 3 5 4 3 3 2 2 3" xfId="20178"/>
    <cellStyle name="常规 3 5 4 3 3 2 3" xfId="20179"/>
    <cellStyle name="常规 3 5 4 3 3 2 3 2" xfId="20180"/>
    <cellStyle name="常规 3 5 4 3 3 2 4" xfId="20181"/>
    <cellStyle name="常规 3 5 4 3 3 3" xfId="20182"/>
    <cellStyle name="常规 3 5 4 3 3 3 2" xfId="20183"/>
    <cellStyle name="常规 3 5 4 3 3 3 2 2" xfId="20184"/>
    <cellStyle name="常规 3 5 4 3 3 3 3" xfId="20185"/>
    <cellStyle name="常规 3 5 4 3 3 4" xfId="20186"/>
    <cellStyle name="常规 3 5 4 3 3 4 2" xfId="20187"/>
    <cellStyle name="常规 3 5 4 3 3 5" xfId="20188"/>
    <cellStyle name="常规 3 5 4 3 4" xfId="20189"/>
    <cellStyle name="常规 3 5 4 3 4 2" xfId="20190"/>
    <cellStyle name="常规 3 5 4 3 4 2 2" xfId="20191"/>
    <cellStyle name="常规 3 5 4 3 4 2 2 2" xfId="20192"/>
    <cellStyle name="常规 3 5 4 3 4 2 3" xfId="20193"/>
    <cellStyle name="常规 3 5 4 3 4 3" xfId="20194"/>
    <cellStyle name="常规 3 5 4 3 4 3 2" xfId="20195"/>
    <cellStyle name="常规 3 5 4 3 4 4" xfId="20196"/>
    <cellStyle name="常规 3 5 4 3 5" xfId="20197"/>
    <cellStyle name="常规 3 5 4 3 5 2" xfId="20198"/>
    <cellStyle name="常规 3 5 4 3 5 2 2" xfId="20199"/>
    <cellStyle name="常规 3 5 4 3 5 3" xfId="20200"/>
    <cellStyle name="常规 3 5 4 3 6" xfId="20201"/>
    <cellStyle name="常规 3 5 4 3 6 2" xfId="20202"/>
    <cellStyle name="常规 3 5 4 3 7" xfId="20203"/>
    <cellStyle name="常规 3 5 4 4" xfId="20204"/>
    <cellStyle name="常规 3 5 4 4 2" xfId="20205"/>
    <cellStyle name="常规 3 5 4 4 2 2" xfId="20206"/>
    <cellStyle name="常规 3 5 4 4 2 2 2" xfId="20207"/>
    <cellStyle name="常规 3 5 4 4 2 2 2 2" xfId="20208"/>
    <cellStyle name="常规 3 5 4 4 2 2 3" xfId="20209"/>
    <cellStyle name="常规 3 5 4 4 2 3" xfId="20210"/>
    <cellStyle name="常规 3 5 4 4 2 3 2" xfId="20211"/>
    <cellStyle name="常规 3 5 4 4 2 4" xfId="20212"/>
    <cellStyle name="常规 3 5 4 4 3" xfId="20213"/>
    <cellStyle name="常规 3 5 4 4 3 2" xfId="20214"/>
    <cellStyle name="常规 3 5 4 4 3 2 2" xfId="20215"/>
    <cellStyle name="常规 3 5 4 4 3 3" xfId="20216"/>
    <cellStyle name="常规 3 5 4 4 4" xfId="20217"/>
    <cellStyle name="常规 3 5 4 4 4 2" xfId="20218"/>
    <cellStyle name="常规 3 5 4 4 5" xfId="20219"/>
    <cellStyle name="常规 3 5 4 5" xfId="20220"/>
    <cellStyle name="常规 3 5 4 5 2" xfId="20221"/>
    <cellStyle name="常规 3 5 4 5 2 2" xfId="20222"/>
    <cellStyle name="常规 3 5 4 5 2 2 2" xfId="20223"/>
    <cellStyle name="常规 3 5 4 5 2 2 2 2" xfId="20224"/>
    <cellStyle name="常规 3 5 4 5 2 2 3" xfId="20225"/>
    <cellStyle name="常规 3 5 4 5 2 3" xfId="20226"/>
    <cellStyle name="常规 3 5 4 5 2 3 2" xfId="20227"/>
    <cellStyle name="常规 3 5 4 5 2 4" xfId="20228"/>
    <cellStyle name="常规 3 5 4 5 3" xfId="20229"/>
    <cellStyle name="常规 3 5 4 5 3 2" xfId="20230"/>
    <cellStyle name="常规 3 5 4 5 3 2 2" xfId="20231"/>
    <cellStyle name="常规 3 5 4 5 3 3" xfId="20232"/>
    <cellStyle name="常规 3 5 4 5 4" xfId="20233"/>
    <cellStyle name="常规 3 5 4 5 4 2" xfId="20234"/>
    <cellStyle name="常规 3 5 4 5 5" xfId="20235"/>
    <cellStyle name="常规 3 5 4 6" xfId="20236"/>
    <cellStyle name="常规 3 5 4 6 2" xfId="20237"/>
    <cellStyle name="常规 3 5 4 6 2 2" xfId="20238"/>
    <cellStyle name="常规 3 5 4 6 2 2 2" xfId="20239"/>
    <cellStyle name="常规 3 5 4 6 2 3" xfId="20240"/>
    <cellStyle name="常规 3 5 4 6 3" xfId="20241"/>
    <cellStyle name="常规 3 5 4 6 3 2" xfId="20242"/>
    <cellStyle name="常规 3 5 4 6 4" xfId="20243"/>
    <cellStyle name="常规 3 5 4 7" xfId="20244"/>
    <cellStyle name="常规 3 5 4 7 2" xfId="20245"/>
    <cellStyle name="常规 3 5 4 7 2 2" xfId="20246"/>
    <cellStyle name="常规 3 5 4 7 3" xfId="20247"/>
    <cellStyle name="常规 3 5 4 8" xfId="20248"/>
    <cellStyle name="常规 3 5 4 8 2" xfId="20249"/>
    <cellStyle name="常规 3 5 4 9" xfId="20250"/>
    <cellStyle name="常规 3 5 5" xfId="20251"/>
    <cellStyle name="常规 3 5 5 2" xfId="20252"/>
    <cellStyle name="常规 3 5 5 2 2" xfId="20253"/>
    <cellStyle name="常规 3 5 5 2 2 2" xfId="20254"/>
    <cellStyle name="常规 3 5 5 2 2 2 2" xfId="20255"/>
    <cellStyle name="常规 3 5 5 2 2 2 2 2" xfId="20256"/>
    <cellStyle name="常规 3 5 5 2 2 2 2 2 2" xfId="20257"/>
    <cellStyle name="常规 3 5 5 2 2 2 2 2 2 2" xfId="20258"/>
    <cellStyle name="常规 3 5 5 2 2 2 2 2 3" xfId="20259"/>
    <cellStyle name="常规 3 5 5 2 2 2 2 3" xfId="20260"/>
    <cellStyle name="常规 3 5 5 2 2 2 2 3 2" xfId="20261"/>
    <cellStyle name="常规 3 5 5 2 2 2 2 4" xfId="20262"/>
    <cellStyle name="常规 3 5 5 2 2 2 3" xfId="20263"/>
    <cellStyle name="常规 3 5 5 2 2 2 3 2" xfId="20264"/>
    <cellStyle name="常规 3 5 5 2 2 2 3 2 2" xfId="20265"/>
    <cellStyle name="常规 3 5 5 2 2 2 3 3" xfId="20266"/>
    <cellStyle name="常规 3 5 5 2 2 2 4" xfId="20267"/>
    <cellStyle name="常规 3 5 5 2 2 2 4 2" xfId="20268"/>
    <cellStyle name="常规 3 5 5 2 2 2 5" xfId="20269"/>
    <cellStyle name="常规 3 5 5 2 2 3" xfId="20270"/>
    <cellStyle name="常规 3 5 5 2 2 3 2" xfId="20271"/>
    <cellStyle name="常规 3 5 5 2 2 3 2 2" xfId="20272"/>
    <cellStyle name="常规 3 5 5 2 2 3 2 2 2" xfId="20273"/>
    <cellStyle name="常规 3 5 5 2 2 3 2 2 2 2" xfId="20274"/>
    <cellStyle name="常规 3 5 5 2 2 3 2 2 3" xfId="20275"/>
    <cellStyle name="常规 3 5 5 2 2 3 2 3" xfId="20276"/>
    <cellStyle name="常规 3 5 5 2 2 3 2 3 2" xfId="20277"/>
    <cellStyle name="常规 3 5 5 2 2 3 2 4" xfId="20278"/>
    <cellStyle name="常规 3 5 5 2 2 3 3" xfId="20279"/>
    <cellStyle name="常规 3 5 5 2 2 3 3 2" xfId="20280"/>
    <cellStyle name="常规 3 5 5 2 2 3 3 2 2" xfId="20281"/>
    <cellStyle name="常规 3 5 5 2 2 3 3 3" xfId="20282"/>
    <cellStyle name="常规 3 5 5 2 2 3 4" xfId="20283"/>
    <cellStyle name="常规 3 5 5 2 2 3 4 2" xfId="20284"/>
    <cellStyle name="常规 3 5 5 2 2 3 5" xfId="20285"/>
    <cellStyle name="常规 3 5 5 2 2 4" xfId="20286"/>
    <cellStyle name="常规 3 5 5 2 2 4 2" xfId="20287"/>
    <cellStyle name="常规 3 5 5 2 2 4 2 2" xfId="20288"/>
    <cellStyle name="常规 3 5 5 2 2 4 2 2 2" xfId="20289"/>
    <cellStyle name="常规 3 5 5 2 2 4 2 3" xfId="20290"/>
    <cellStyle name="常规 3 5 5 2 2 4 3" xfId="20291"/>
    <cellStyle name="常规 3 5 5 2 2 4 3 2" xfId="20292"/>
    <cellStyle name="常规 3 5 5 2 2 4 4" xfId="20293"/>
    <cellStyle name="常规 3 5 5 2 2 5" xfId="20294"/>
    <cellStyle name="常规 3 5 5 2 2 5 2" xfId="20295"/>
    <cellStyle name="常规 3 5 5 2 2 5 2 2" xfId="20296"/>
    <cellStyle name="常规 3 5 5 2 2 5 3" xfId="20297"/>
    <cellStyle name="常规 3 5 5 2 2 6" xfId="20298"/>
    <cellStyle name="常规 3 5 5 2 2 6 2" xfId="20299"/>
    <cellStyle name="常规 3 5 5 2 2 7" xfId="20300"/>
    <cellStyle name="常规 3 5 5 2 3" xfId="20301"/>
    <cellStyle name="常规 3 5 5 2 3 2" xfId="20302"/>
    <cellStyle name="常规 3 5 5 2 3 2 2" xfId="20303"/>
    <cellStyle name="常规 3 5 5 2 3 2 2 2" xfId="20304"/>
    <cellStyle name="常规 3 5 5 2 3 2 2 2 2" xfId="20305"/>
    <cellStyle name="常规 3 5 5 2 3 2 2 3" xfId="20306"/>
    <cellStyle name="常规 3 5 5 2 3 2 3" xfId="20307"/>
    <cellStyle name="常规 3 5 5 2 3 2 3 2" xfId="20308"/>
    <cellStyle name="常规 3 5 5 2 3 2 4" xfId="20309"/>
    <cellStyle name="常规 3 5 5 2 3 3" xfId="20310"/>
    <cellStyle name="常规 3 5 5 2 3 3 2" xfId="20311"/>
    <cellStyle name="常规 3 5 5 2 3 3 2 2" xfId="20312"/>
    <cellStyle name="常规 3 5 5 2 3 3 3" xfId="20313"/>
    <cellStyle name="常规 3 5 5 2 3 4" xfId="20314"/>
    <cellStyle name="常规 3 5 5 2 3 4 2" xfId="20315"/>
    <cellStyle name="常规 3 5 5 2 3 5" xfId="20316"/>
    <cellStyle name="常规 3 5 5 2 4" xfId="20317"/>
    <cellStyle name="常规 3 5 5 2 4 2" xfId="20318"/>
    <cellStyle name="常规 3 5 5 2 4 2 2" xfId="20319"/>
    <cellStyle name="常规 3 5 5 2 4 2 2 2" xfId="20320"/>
    <cellStyle name="常规 3 5 5 2 4 2 2 2 2" xfId="20321"/>
    <cellStyle name="常规 3 5 5 2 4 2 2 3" xfId="20322"/>
    <cellStyle name="常规 3 5 5 2 4 2 3" xfId="20323"/>
    <cellStyle name="常规 3 5 5 2 4 2 3 2" xfId="20324"/>
    <cellStyle name="常规 3 5 5 2 4 2 4" xfId="20325"/>
    <cellStyle name="常规 3 5 5 2 4 3" xfId="20326"/>
    <cellStyle name="常规 3 5 5 2 4 3 2" xfId="20327"/>
    <cellStyle name="常规 3 5 5 2 4 3 2 2" xfId="20328"/>
    <cellStyle name="常规 3 5 5 2 4 3 3" xfId="20329"/>
    <cellStyle name="常规 3 5 5 2 4 4" xfId="20330"/>
    <cellStyle name="常规 3 5 5 2 4 4 2" xfId="20331"/>
    <cellStyle name="常规 3 5 5 2 4 5" xfId="20332"/>
    <cellStyle name="常规 3 5 5 2 5" xfId="20333"/>
    <cellStyle name="常规 3 5 5 2 5 2" xfId="20334"/>
    <cellStyle name="常规 3 5 5 2 5 2 2" xfId="20335"/>
    <cellStyle name="常规 3 5 5 2 5 2 2 2" xfId="20336"/>
    <cellStyle name="常规 3 5 5 2 5 2 3" xfId="20337"/>
    <cellStyle name="常规 3 5 5 2 5 3" xfId="20338"/>
    <cellStyle name="常规 3 5 5 2 5 3 2" xfId="20339"/>
    <cellStyle name="常规 3 5 5 2 5 4" xfId="20340"/>
    <cellStyle name="常规 3 5 5 2 6" xfId="20341"/>
    <cellStyle name="常规 3 5 5 2 6 2" xfId="20342"/>
    <cellStyle name="常规 3 5 5 2 6 2 2" xfId="20343"/>
    <cellStyle name="常规 3 5 5 2 6 3" xfId="20344"/>
    <cellStyle name="常规 3 5 5 2 7" xfId="20345"/>
    <cellStyle name="常规 3 5 5 2 7 2" xfId="20346"/>
    <cellStyle name="常规 3 5 5 2 8" xfId="20347"/>
    <cellStyle name="常规 3 5 5 3" xfId="20348"/>
    <cellStyle name="常规 3 5 5 3 2" xfId="20349"/>
    <cellStyle name="常规 3 5 5 3 2 2" xfId="20350"/>
    <cellStyle name="常规 3 5 5 3 2 2 2" xfId="20351"/>
    <cellStyle name="常规 3 5 5 3 2 2 2 2" xfId="20352"/>
    <cellStyle name="常规 3 5 5 3 2 2 2 2 2" xfId="20353"/>
    <cellStyle name="常规 3 5 5 3 2 2 2 3" xfId="20354"/>
    <cellStyle name="常规 3 5 5 3 2 2 3" xfId="20355"/>
    <cellStyle name="常规 3 5 5 3 2 2 3 2" xfId="20356"/>
    <cellStyle name="常规 3 5 5 3 2 2 4" xfId="20357"/>
    <cellStyle name="常规 3 5 5 3 2 3" xfId="20358"/>
    <cellStyle name="常规 3 5 5 3 2 3 2" xfId="20359"/>
    <cellStyle name="常规 3 5 5 3 2 3 2 2" xfId="20360"/>
    <cellStyle name="常规 3 5 5 3 2 3 3" xfId="20361"/>
    <cellStyle name="常规 3 5 5 3 2 4" xfId="20362"/>
    <cellStyle name="常规 3 5 5 3 2 4 2" xfId="20363"/>
    <cellStyle name="常规 3 5 5 3 2 5" xfId="20364"/>
    <cellStyle name="常规 3 5 5 3 3" xfId="20365"/>
    <cellStyle name="常规 3 5 5 3 3 2" xfId="20366"/>
    <cellStyle name="常规 3 5 5 3 3 2 2" xfId="20367"/>
    <cellStyle name="常规 3 5 5 3 3 2 2 2" xfId="20368"/>
    <cellStyle name="常规 3 5 5 3 3 2 2 2 2" xfId="20369"/>
    <cellStyle name="常规 3 5 5 3 3 2 2 3" xfId="20370"/>
    <cellStyle name="常规 3 5 5 3 3 2 3" xfId="20371"/>
    <cellStyle name="常规 3 5 5 3 3 2 3 2" xfId="20372"/>
    <cellStyle name="常规 3 5 5 3 3 2 4" xfId="20373"/>
    <cellStyle name="常规 3 5 5 3 3 3" xfId="20374"/>
    <cellStyle name="常规 3 5 5 3 3 3 2" xfId="20375"/>
    <cellStyle name="常规 3 5 5 3 3 3 2 2" xfId="20376"/>
    <cellStyle name="常规 3 5 5 3 3 3 3" xfId="20377"/>
    <cellStyle name="常规 3 5 5 3 3 4" xfId="20378"/>
    <cellStyle name="常规 3 5 5 3 3 4 2" xfId="20379"/>
    <cellStyle name="常规 3 5 5 3 3 5" xfId="20380"/>
    <cellStyle name="常规 3 5 5 3 4" xfId="20381"/>
    <cellStyle name="常规 3 5 5 3 4 2" xfId="20382"/>
    <cellStyle name="常规 3 5 5 3 4 2 2" xfId="20383"/>
    <cellStyle name="常规 3 5 5 3 4 2 2 2" xfId="20384"/>
    <cellStyle name="常规 3 5 5 3 4 2 3" xfId="20385"/>
    <cellStyle name="常规 3 5 5 3 4 3" xfId="20386"/>
    <cellStyle name="常规 3 5 5 3 4 3 2" xfId="20387"/>
    <cellStyle name="常规 3 5 5 3 4 4" xfId="20388"/>
    <cellStyle name="常规 3 5 5 3 5" xfId="20389"/>
    <cellStyle name="常规 3 5 5 3 5 2" xfId="20390"/>
    <cellStyle name="常规 3 5 5 3 5 2 2" xfId="20391"/>
    <cellStyle name="常规 3 5 5 3 5 3" xfId="20392"/>
    <cellStyle name="常规 3 5 5 3 6" xfId="20393"/>
    <cellStyle name="常规 3 5 5 3 6 2" xfId="20394"/>
    <cellStyle name="常规 3 5 5 3 7" xfId="20395"/>
    <cellStyle name="常规 3 5 5 4" xfId="20396"/>
    <cellStyle name="常规 3 5 5 4 2" xfId="20397"/>
    <cellStyle name="常规 3 5 5 4 2 2" xfId="20398"/>
    <cellStyle name="常规 3 5 5 4 2 2 2" xfId="20399"/>
    <cellStyle name="常规 3 5 5 4 2 2 2 2" xfId="20400"/>
    <cellStyle name="常规 3 5 5 4 2 2 3" xfId="20401"/>
    <cellStyle name="常规 3 5 5 4 2 3" xfId="20402"/>
    <cellStyle name="常规 3 5 5 4 2 3 2" xfId="20403"/>
    <cellStyle name="常规 3 5 5 4 2 4" xfId="20404"/>
    <cellStyle name="常规 3 5 5 4 3" xfId="20405"/>
    <cellStyle name="常规 3 5 5 4 3 2" xfId="20406"/>
    <cellStyle name="常规 3 5 5 4 3 2 2" xfId="20407"/>
    <cellStyle name="常规 3 5 5 4 3 3" xfId="20408"/>
    <cellStyle name="常规 3 5 5 4 4" xfId="20409"/>
    <cellStyle name="常规 3 5 5 4 4 2" xfId="20410"/>
    <cellStyle name="常规 3 5 5 4 5" xfId="20411"/>
    <cellStyle name="常规 3 5 5 5" xfId="20412"/>
    <cellStyle name="常规 3 5 5 5 2" xfId="20413"/>
    <cellStyle name="常规 3 5 5 5 2 2" xfId="20414"/>
    <cellStyle name="常规 3 5 5 5 2 2 2" xfId="20415"/>
    <cellStyle name="常规 3 5 5 5 2 2 2 2" xfId="20416"/>
    <cellStyle name="常规 3 5 5 5 2 2 3" xfId="20417"/>
    <cellStyle name="常规 3 5 5 5 2 3" xfId="20418"/>
    <cellStyle name="常规 3 5 5 5 2 3 2" xfId="20419"/>
    <cellStyle name="常规 3 5 5 5 2 4" xfId="20420"/>
    <cellStyle name="常规 3 5 5 5 3" xfId="20421"/>
    <cellStyle name="常规 3 5 5 5 3 2" xfId="20422"/>
    <cellStyle name="常规 3 5 5 5 3 2 2" xfId="20423"/>
    <cellStyle name="常规 3 5 5 5 3 3" xfId="20424"/>
    <cellStyle name="常规 3 5 5 5 4" xfId="20425"/>
    <cellStyle name="常规 3 5 5 5 4 2" xfId="20426"/>
    <cellStyle name="常规 3 5 5 5 5" xfId="20427"/>
    <cellStyle name="常规 3 5 5 6" xfId="20428"/>
    <cellStyle name="常规 3 5 5 6 2" xfId="20429"/>
    <cellStyle name="常规 3 5 5 6 2 2" xfId="20430"/>
    <cellStyle name="常规 3 5 5 6 2 2 2" xfId="20431"/>
    <cellStyle name="常规 3 5 5 6 2 3" xfId="20432"/>
    <cellStyle name="常规 3 5 5 6 3" xfId="20433"/>
    <cellStyle name="常规 3 5 5 6 3 2" xfId="20434"/>
    <cellStyle name="常规 3 5 5 6 4" xfId="20435"/>
    <cellStyle name="常规 3 5 5 7" xfId="20436"/>
    <cellStyle name="常规 3 5 5 7 2" xfId="20437"/>
    <cellStyle name="常规 3 5 5 7 2 2" xfId="20438"/>
    <cellStyle name="常规 3 5 5 7 3" xfId="20439"/>
    <cellStyle name="常规 3 5 5 8" xfId="20440"/>
    <cellStyle name="常规 3 5 5 8 2" xfId="20441"/>
    <cellStyle name="常规 3 5 5 9" xfId="20442"/>
    <cellStyle name="常规 3 5 6" xfId="20443"/>
    <cellStyle name="常规 3 5 6 2" xfId="20444"/>
    <cellStyle name="常规 3 5 6 2 2" xfId="20445"/>
    <cellStyle name="常规 3 5 6 2 2 2" xfId="20446"/>
    <cellStyle name="常规 3 5 6 2 2 2 2" xfId="20447"/>
    <cellStyle name="常规 3 5 6 2 2 2 2 2" xfId="20448"/>
    <cellStyle name="常规 3 5 6 2 2 2 2 2 2" xfId="20449"/>
    <cellStyle name="常规 3 5 6 2 2 2 2 3" xfId="20450"/>
    <cellStyle name="常规 3 5 6 2 2 2 3" xfId="20451"/>
    <cellStyle name="常规 3 5 6 2 2 2 3 2" xfId="20452"/>
    <cellStyle name="常规 3 5 6 2 2 2 4" xfId="20453"/>
    <cellStyle name="常规 3 5 6 2 2 3" xfId="20454"/>
    <cellStyle name="常规 3 5 6 2 2 3 2" xfId="20455"/>
    <cellStyle name="常规 3 5 6 2 2 3 2 2" xfId="20456"/>
    <cellStyle name="常规 3 5 6 2 2 3 3" xfId="20457"/>
    <cellStyle name="常规 3 5 6 2 2 4" xfId="20458"/>
    <cellStyle name="常规 3 5 6 2 2 4 2" xfId="20459"/>
    <cellStyle name="常规 3 5 6 2 2 5" xfId="20460"/>
    <cellStyle name="常规 3 5 6 2 3" xfId="20461"/>
    <cellStyle name="常规 3 5 6 2 3 2" xfId="20462"/>
    <cellStyle name="常规 3 5 6 2 3 2 2" xfId="20463"/>
    <cellStyle name="常规 3 5 6 2 3 2 2 2" xfId="20464"/>
    <cellStyle name="常规 3 5 6 2 3 2 2 2 2" xfId="20465"/>
    <cellStyle name="常规 3 5 6 2 3 2 2 3" xfId="20466"/>
    <cellStyle name="常规 3 5 6 2 3 2 3" xfId="20467"/>
    <cellStyle name="常规 3 5 6 2 3 2 3 2" xfId="20468"/>
    <cellStyle name="常规 3 5 6 2 3 2 4" xfId="20469"/>
    <cellStyle name="常规 3 5 6 2 3 3" xfId="20470"/>
    <cellStyle name="常规 3 5 6 2 3 3 2" xfId="20471"/>
    <cellStyle name="常规 3 5 6 2 3 3 2 2" xfId="20472"/>
    <cellStyle name="常规 3 5 6 2 3 3 3" xfId="20473"/>
    <cellStyle name="常规 3 5 6 2 3 4" xfId="20474"/>
    <cellStyle name="常规 3 5 6 2 3 4 2" xfId="20475"/>
    <cellStyle name="常规 3 5 6 2 3 5" xfId="20476"/>
    <cellStyle name="常规 3 5 6 2 4" xfId="20477"/>
    <cellStyle name="常规 3 5 6 2 4 2" xfId="20478"/>
    <cellStyle name="常规 3 5 6 2 4 2 2" xfId="20479"/>
    <cellStyle name="常规 3 5 6 2 4 2 2 2" xfId="20480"/>
    <cellStyle name="常规 3 5 6 2 4 2 3" xfId="20481"/>
    <cellStyle name="常规 3 5 6 2 4 3" xfId="20482"/>
    <cellStyle name="常规 3 5 6 2 4 3 2" xfId="20483"/>
    <cellStyle name="常规 3 5 6 2 4 4" xfId="20484"/>
    <cellStyle name="常规 3 5 6 2 5" xfId="20485"/>
    <cellStyle name="常规 3 5 6 2 5 2" xfId="20486"/>
    <cellStyle name="常规 3 5 6 2 5 2 2" xfId="20487"/>
    <cellStyle name="常规 3 5 6 2 5 3" xfId="20488"/>
    <cellStyle name="常规 3 5 6 2 6" xfId="20489"/>
    <cellStyle name="常规 3 5 6 2 6 2" xfId="20490"/>
    <cellStyle name="常规 3 5 6 2 7" xfId="20491"/>
    <cellStyle name="常规 3 5 6 3" xfId="20492"/>
    <cellStyle name="常规 3 5 6 3 2" xfId="20493"/>
    <cellStyle name="常规 3 5 6 3 2 2" xfId="20494"/>
    <cellStyle name="常规 3 5 6 3 2 2 2" xfId="20495"/>
    <cellStyle name="常规 3 5 6 3 2 2 2 2" xfId="20496"/>
    <cellStyle name="常规 3 5 6 3 2 2 3" xfId="20497"/>
    <cellStyle name="常规 3 5 6 3 2 3" xfId="20498"/>
    <cellStyle name="常规 3 5 6 3 2 3 2" xfId="20499"/>
    <cellStyle name="常规 3 5 6 3 2 4" xfId="20500"/>
    <cellStyle name="常规 3 5 6 3 3" xfId="20501"/>
    <cellStyle name="常规 3 5 6 3 3 2" xfId="20502"/>
    <cellStyle name="常规 3 5 6 3 3 2 2" xfId="20503"/>
    <cellStyle name="常规 3 5 6 3 3 3" xfId="20504"/>
    <cellStyle name="常规 3 5 6 3 4" xfId="20505"/>
    <cellStyle name="常规 3 5 6 3 4 2" xfId="20506"/>
    <cellStyle name="常规 3 5 6 3 5" xfId="20507"/>
    <cellStyle name="常规 3 5 6 4" xfId="20508"/>
    <cellStyle name="常规 3 5 6 4 2" xfId="20509"/>
    <cellStyle name="常规 3 5 6 4 2 2" xfId="20510"/>
    <cellStyle name="常规 3 5 6 4 2 2 2" xfId="20511"/>
    <cellStyle name="常规 3 5 6 4 2 2 2 2" xfId="20512"/>
    <cellStyle name="常规 3 5 6 4 2 2 3" xfId="20513"/>
    <cellStyle name="常规 3 5 6 4 2 3" xfId="20514"/>
    <cellStyle name="常规 3 5 6 4 2 3 2" xfId="20515"/>
    <cellStyle name="常规 3 5 6 4 2 4" xfId="20516"/>
    <cellStyle name="常规 3 5 6 4 3" xfId="20517"/>
    <cellStyle name="常规 3 5 6 4 3 2" xfId="20518"/>
    <cellStyle name="常规 3 5 6 4 3 2 2" xfId="20519"/>
    <cellStyle name="常规 3 5 6 4 3 3" xfId="20520"/>
    <cellStyle name="常规 3 5 6 4 4" xfId="20521"/>
    <cellStyle name="常规 3 5 6 4 4 2" xfId="20522"/>
    <cellStyle name="常规 3 5 6 4 5" xfId="20523"/>
    <cellStyle name="常规 3 5 6 5" xfId="20524"/>
    <cellStyle name="常规 3 5 6 5 2" xfId="20525"/>
    <cellStyle name="常规 3 5 6 5 2 2" xfId="20526"/>
    <cellStyle name="常规 3 5 6 5 2 2 2" xfId="20527"/>
    <cellStyle name="常规 3 5 6 5 2 3" xfId="20528"/>
    <cellStyle name="常规 3 5 6 5 3" xfId="20529"/>
    <cellStyle name="常规 3 5 6 5 3 2" xfId="20530"/>
    <cellStyle name="常规 3 5 6 5 4" xfId="20531"/>
    <cellStyle name="常规 3 5 6 6" xfId="20532"/>
    <cellStyle name="常规 3 5 6 6 2" xfId="20533"/>
    <cellStyle name="常规 3 5 6 6 2 2" xfId="20534"/>
    <cellStyle name="常规 3 5 6 6 3" xfId="20535"/>
    <cellStyle name="常规 3 5 6 7" xfId="20536"/>
    <cellStyle name="常规 3 5 6 7 2" xfId="20537"/>
    <cellStyle name="常规 3 5 6 8" xfId="20538"/>
    <cellStyle name="常规 3 5 7" xfId="20539"/>
    <cellStyle name="常规 3 5 7 2" xfId="20540"/>
    <cellStyle name="常规 3 5 7 2 2" xfId="20541"/>
    <cellStyle name="常规 3 5 7 2 2 2" xfId="20542"/>
    <cellStyle name="常规 3 5 7 2 2 2 2" xfId="20543"/>
    <cellStyle name="常规 3 5 7 2 2 2 2 2" xfId="20544"/>
    <cellStyle name="常规 3 5 7 2 2 2 3" xfId="20545"/>
    <cellStyle name="常规 3 5 7 2 2 3" xfId="20546"/>
    <cellStyle name="常规 3 5 7 2 2 3 2" xfId="20547"/>
    <cellStyle name="常规 3 5 7 2 2 4" xfId="20548"/>
    <cellStyle name="常规 3 5 7 2 3" xfId="20549"/>
    <cellStyle name="常规 3 5 7 2 3 2" xfId="20550"/>
    <cellStyle name="常规 3 5 7 2 3 2 2" xfId="20551"/>
    <cellStyle name="常规 3 5 7 2 3 3" xfId="20552"/>
    <cellStyle name="常规 3 5 7 2 4" xfId="20553"/>
    <cellStyle name="常规 3 5 7 2 4 2" xfId="20554"/>
    <cellStyle name="常规 3 5 7 2 5" xfId="20555"/>
    <cellStyle name="常规 3 5 7 3" xfId="20556"/>
    <cellStyle name="常规 3 5 7 3 2" xfId="20557"/>
    <cellStyle name="常规 3 5 7 3 2 2" xfId="20558"/>
    <cellStyle name="常规 3 5 7 3 2 2 2" xfId="20559"/>
    <cellStyle name="常规 3 5 7 3 2 2 2 2" xfId="20560"/>
    <cellStyle name="常规 3 5 7 3 2 2 3" xfId="20561"/>
    <cellStyle name="常规 3 5 7 3 2 3" xfId="20562"/>
    <cellStyle name="常规 3 5 7 3 2 3 2" xfId="20563"/>
    <cellStyle name="常规 3 5 7 3 2 4" xfId="20564"/>
    <cellStyle name="常规 3 5 7 3 3" xfId="20565"/>
    <cellStyle name="常规 3 5 7 3 3 2" xfId="20566"/>
    <cellStyle name="常规 3 5 7 3 3 2 2" xfId="20567"/>
    <cellStyle name="常规 3 5 7 3 3 3" xfId="20568"/>
    <cellStyle name="常规 3 5 7 3 4" xfId="20569"/>
    <cellStyle name="常规 3 5 7 3 4 2" xfId="20570"/>
    <cellStyle name="常规 3 5 7 3 5" xfId="20571"/>
    <cellStyle name="常规 3 5 7 4" xfId="20572"/>
    <cellStyle name="常规 3 5 7 4 2" xfId="20573"/>
    <cellStyle name="常规 3 5 7 4 2 2" xfId="20574"/>
    <cellStyle name="常规 3 5 7 4 2 2 2" xfId="20575"/>
    <cellStyle name="常规 3 5 7 4 2 3" xfId="20576"/>
    <cellStyle name="常规 3 5 7 4 3" xfId="20577"/>
    <cellStyle name="常规 3 5 7 4 3 2" xfId="20578"/>
    <cellStyle name="常规 3 5 7 4 4" xfId="20579"/>
    <cellStyle name="常规 3 5 7 5" xfId="20580"/>
    <cellStyle name="常规 3 5 7 5 2" xfId="20581"/>
    <cellStyle name="常规 3 5 7 5 2 2" xfId="20582"/>
    <cellStyle name="常规 3 5 7 5 3" xfId="20583"/>
    <cellStyle name="常规 3 5 7 6" xfId="20584"/>
    <cellStyle name="常规 3 5 7 6 2" xfId="20585"/>
    <cellStyle name="常规 3 5 7 7" xfId="20586"/>
    <cellStyle name="常规 3 5 8" xfId="20587"/>
    <cellStyle name="常规 3 5 8 2" xfId="20588"/>
    <cellStyle name="常规 3 5 8 2 2" xfId="20589"/>
    <cellStyle name="常规 3 5 8 2 2 2" xfId="20590"/>
    <cellStyle name="常规 3 5 8 2 2 2 2" xfId="20591"/>
    <cellStyle name="常规 3 5 8 2 2 3" xfId="20592"/>
    <cellStyle name="常规 3 5 8 2 3" xfId="20593"/>
    <cellStyle name="常规 3 5 8 2 3 2" xfId="20594"/>
    <cellStyle name="常规 3 5 8 2 4" xfId="20595"/>
    <cellStyle name="常规 3 5 8 3" xfId="20596"/>
    <cellStyle name="常规 3 5 8 3 2" xfId="20597"/>
    <cellStyle name="常规 3 5 8 3 2 2" xfId="20598"/>
    <cellStyle name="常规 3 5 8 3 3" xfId="20599"/>
    <cellStyle name="常规 3 5 8 4" xfId="20600"/>
    <cellStyle name="常规 3 5 8 4 2" xfId="20601"/>
    <cellStyle name="常规 3 5 8 5" xfId="20602"/>
    <cellStyle name="常规 3 5 9" xfId="20603"/>
    <cellStyle name="常规 3 5 9 2" xfId="20604"/>
    <cellStyle name="常规 3 5 9 2 2" xfId="20605"/>
    <cellStyle name="常规 3 5 9 2 2 2" xfId="20606"/>
    <cellStyle name="常规 3 5 9 2 2 2 2" xfId="20607"/>
    <cellStyle name="常规 3 5 9 2 2 3" xfId="20608"/>
    <cellStyle name="常规 3 5 9 2 3" xfId="20609"/>
    <cellStyle name="常规 3 5 9 2 3 2" xfId="20610"/>
    <cellStyle name="常规 3 5 9 2 4" xfId="20611"/>
    <cellStyle name="常规 3 5 9 3" xfId="20612"/>
    <cellStyle name="常规 3 5 9 3 2" xfId="20613"/>
    <cellStyle name="常规 3 5 9 3 2 2" xfId="20614"/>
    <cellStyle name="常规 3 5 9 3 3" xfId="20615"/>
    <cellStyle name="常规 3 5 9 4" xfId="20616"/>
    <cellStyle name="常规 3 5 9 4 2" xfId="20617"/>
    <cellStyle name="常规 3 5 9 5" xfId="20618"/>
    <cellStyle name="常规 3 6" xfId="20619"/>
    <cellStyle name="常规 3 6 10" xfId="20620"/>
    <cellStyle name="常规 3 6 10 2" xfId="20621"/>
    <cellStyle name="常规 3 6 10 2 2" xfId="20622"/>
    <cellStyle name="常规 3 6 10 2 2 2" xfId="20623"/>
    <cellStyle name="常规 3 6 10 2 3" xfId="20624"/>
    <cellStyle name="常规 3 6 10 3" xfId="20625"/>
    <cellStyle name="常规 3 6 10 3 2" xfId="20626"/>
    <cellStyle name="常规 3 6 10 4" xfId="20627"/>
    <cellStyle name="常规 3 6 11" xfId="20628"/>
    <cellStyle name="常规 3 6 11 2" xfId="20629"/>
    <cellStyle name="常规 3 6 11 2 2" xfId="20630"/>
    <cellStyle name="常规 3 6 11 3" xfId="20631"/>
    <cellStyle name="常规 3 6 12" xfId="20632"/>
    <cellStyle name="常规 3 6 12 2" xfId="20633"/>
    <cellStyle name="常规 3 6 13" xfId="20634"/>
    <cellStyle name="常规 3 6 2" xfId="20635"/>
    <cellStyle name="常规 3 6 2 10" xfId="20636"/>
    <cellStyle name="常规 3 6 2 10 2" xfId="20637"/>
    <cellStyle name="常规 3 6 2 10 2 2" xfId="20638"/>
    <cellStyle name="常规 3 6 2 10 3" xfId="20639"/>
    <cellStyle name="常规 3 6 2 11" xfId="20640"/>
    <cellStyle name="常规 3 6 2 11 2" xfId="20641"/>
    <cellStyle name="常规 3 6 2 12" xfId="20642"/>
    <cellStyle name="常规 3 6 2 2" xfId="20643"/>
    <cellStyle name="常规 3 6 2 2 10" xfId="20644"/>
    <cellStyle name="常规 3 6 2 2 10 2" xfId="20645"/>
    <cellStyle name="常规 3 6 2 2 11" xfId="20646"/>
    <cellStyle name="常规 3 6 2 2 2" xfId="20647"/>
    <cellStyle name="常规 3 6 2 2 2 2" xfId="20648"/>
    <cellStyle name="常规 3 6 2 2 2 2 2" xfId="20649"/>
    <cellStyle name="常规 3 6 2 2 2 2 2 2" xfId="20650"/>
    <cellStyle name="常规 3 6 2 2 2 2 2 2 2" xfId="20651"/>
    <cellStyle name="常规 3 6 2 2 2 2 2 2 2 2" xfId="20652"/>
    <cellStyle name="常规 3 6 2 2 2 2 2 2 2 2 2" xfId="20653"/>
    <cellStyle name="常规 3 6 2 2 2 2 2 2 2 2 2 2" xfId="20654"/>
    <cellStyle name="常规 3 6 2 2 2 2 2 2 2 2 3" xfId="20655"/>
    <cellStyle name="常规 3 6 2 2 2 2 2 2 2 3" xfId="20656"/>
    <cellStyle name="常规 3 6 2 2 2 2 2 2 2 3 2" xfId="20657"/>
    <cellStyle name="常规 3 6 2 2 2 2 2 2 2 4" xfId="20658"/>
    <cellStyle name="常规 3 6 2 2 2 2 2 2 3" xfId="20659"/>
    <cellStyle name="常规 3 6 2 2 2 2 2 2 3 2" xfId="20660"/>
    <cellStyle name="常规 3 6 2 2 2 2 2 2 3 2 2" xfId="20661"/>
    <cellStyle name="常规 3 6 2 2 2 2 2 2 3 3" xfId="20662"/>
    <cellStyle name="常规 3 6 2 2 2 2 2 2 4" xfId="20663"/>
    <cellStyle name="常规 3 6 2 2 2 2 2 2 4 2" xfId="20664"/>
    <cellStyle name="常规 3 6 2 2 2 2 2 2 5" xfId="20665"/>
    <cellStyle name="常规 3 6 2 2 2 2 2 3" xfId="20666"/>
    <cellStyle name="常规 3 6 2 2 2 2 2 3 2" xfId="20667"/>
    <cellStyle name="常规 3 6 2 2 2 2 2 3 2 2" xfId="20668"/>
    <cellStyle name="常规 3 6 2 2 2 2 2 3 2 2 2" xfId="20669"/>
    <cellStyle name="常规 3 6 2 2 2 2 2 3 2 2 2 2" xfId="20670"/>
    <cellStyle name="常规 3 6 2 2 2 2 2 3 2 2 3" xfId="20671"/>
    <cellStyle name="常规 3 6 2 2 2 2 2 3 2 3" xfId="20672"/>
    <cellStyle name="常规 3 6 2 2 2 2 2 3 2 3 2" xfId="20673"/>
    <cellStyle name="常规 3 6 2 2 2 2 2 3 2 4" xfId="20674"/>
    <cellStyle name="常规 3 6 2 2 2 2 2 3 3" xfId="20675"/>
    <cellStyle name="常规 3 6 2 2 2 2 2 3 3 2" xfId="20676"/>
    <cellStyle name="常规 3 6 2 2 2 2 2 3 3 2 2" xfId="20677"/>
    <cellStyle name="常规 3 6 2 2 2 2 2 3 3 3" xfId="20678"/>
    <cellStyle name="常规 3 6 2 2 2 2 2 3 4" xfId="20679"/>
    <cellStyle name="常规 3 6 2 2 2 2 2 3 4 2" xfId="20680"/>
    <cellStyle name="常规 3 6 2 2 2 2 2 3 5" xfId="20681"/>
    <cellStyle name="常规 3 6 2 2 2 2 2 4" xfId="20682"/>
    <cellStyle name="常规 3 6 2 2 2 2 2 4 2" xfId="20683"/>
    <cellStyle name="常规 3 6 2 2 2 2 2 4 2 2" xfId="20684"/>
    <cellStyle name="常规 3 6 2 2 2 2 2 4 2 2 2" xfId="20685"/>
    <cellStyle name="常规 3 6 2 2 2 2 2 4 2 3" xfId="20686"/>
    <cellStyle name="常规 3 6 2 2 2 2 2 4 3" xfId="20687"/>
    <cellStyle name="常规 3 6 2 2 2 2 2 4 3 2" xfId="20688"/>
    <cellStyle name="常规 3 6 2 2 2 2 2 4 4" xfId="20689"/>
    <cellStyle name="常规 3 6 2 2 2 2 2 5" xfId="20690"/>
    <cellStyle name="常规 3 6 2 2 2 2 2 5 2" xfId="20691"/>
    <cellStyle name="常规 3 6 2 2 2 2 2 5 2 2" xfId="20692"/>
    <cellStyle name="常规 3 6 2 2 2 2 2 5 3" xfId="20693"/>
    <cellStyle name="常规 3 6 2 2 2 2 2 6" xfId="20694"/>
    <cellStyle name="常规 3 6 2 2 2 2 2 6 2" xfId="20695"/>
    <cellStyle name="常规 3 6 2 2 2 2 2 7" xfId="20696"/>
    <cellStyle name="常规 3 6 2 2 2 2 3" xfId="20697"/>
    <cellStyle name="常规 3 6 2 2 2 2 3 2" xfId="20698"/>
    <cellStyle name="常规 3 6 2 2 2 2 3 2 2" xfId="20699"/>
    <cellStyle name="常规 3 6 2 2 2 2 3 2 2 2" xfId="20700"/>
    <cellStyle name="常规 3 6 2 2 2 2 3 2 2 2 2" xfId="20701"/>
    <cellStyle name="常规 3 6 2 2 2 2 3 2 2 3" xfId="20702"/>
    <cellStyle name="常规 3 6 2 2 2 2 3 2 3" xfId="20703"/>
    <cellStyle name="常规 3 6 2 2 2 2 3 2 3 2" xfId="20704"/>
    <cellStyle name="常规 3 6 2 2 2 2 3 2 4" xfId="20705"/>
    <cellStyle name="常规 3 6 2 2 2 2 3 3" xfId="20706"/>
    <cellStyle name="常规 3 6 2 2 2 2 3 3 2" xfId="20707"/>
    <cellStyle name="常规 3 6 2 2 2 2 3 3 2 2" xfId="20708"/>
    <cellStyle name="常规 3 6 2 2 2 2 3 3 3" xfId="20709"/>
    <cellStyle name="常规 3 6 2 2 2 2 3 4" xfId="20710"/>
    <cellStyle name="常规 3 6 2 2 2 2 3 4 2" xfId="20711"/>
    <cellStyle name="常规 3 6 2 2 2 2 3 5" xfId="20712"/>
    <cellStyle name="常规 3 6 2 2 2 2 4" xfId="20713"/>
    <cellStyle name="常规 3 6 2 2 2 2 4 2" xfId="20714"/>
    <cellStyle name="常规 3 6 2 2 2 2 4 2 2" xfId="20715"/>
    <cellStyle name="常规 3 6 2 2 2 2 4 2 2 2" xfId="20716"/>
    <cellStyle name="常规 3 6 2 2 2 2 4 2 2 2 2" xfId="20717"/>
    <cellStyle name="常规 3 6 2 2 2 2 4 2 2 3" xfId="20718"/>
    <cellStyle name="常规 3 6 2 2 2 2 4 2 3" xfId="20719"/>
    <cellStyle name="常规 3 6 2 2 2 2 4 2 3 2" xfId="20720"/>
    <cellStyle name="常规 3 6 2 2 2 2 4 2 4" xfId="20721"/>
    <cellStyle name="常规 3 6 2 2 2 2 4 3" xfId="20722"/>
    <cellStyle name="常规 3 6 2 2 2 2 4 3 2" xfId="20723"/>
    <cellStyle name="常规 3 6 2 2 2 2 4 3 2 2" xfId="20724"/>
    <cellStyle name="常规 3 6 2 2 2 2 4 3 3" xfId="20725"/>
    <cellStyle name="常规 3 6 2 2 2 2 4 4" xfId="20726"/>
    <cellStyle name="常规 3 6 2 2 2 2 4 4 2" xfId="20727"/>
    <cellStyle name="常规 3 6 2 2 2 2 4 5" xfId="20728"/>
    <cellStyle name="常规 3 6 2 2 2 2 5" xfId="20729"/>
    <cellStyle name="常规 3 6 2 2 2 2 5 2" xfId="20730"/>
    <cellStyle name="常规 3 6 2 2 2 2 5 2 2" xfId="20731"/>
    <cellStyle name="常规 3 6 2 2 2 2 5 2 2 2" xfId="20732"/>
    <cellStyle name="常规 3 6 2 2 2 2 5 2 3" xfId="20733"/>
    <cellStyle name="常规 3 6 2 2 2 2 5 3" xfId="20734"/>
    <cellStyle name="常规 3 6 2 2 2 2 5 3 2" xfId="20735"/>
    <cellStyle name="常规 3 6 2 2 2 2 5 4" xfId="20736"/>
    <cellStyle name="常规 3 6 2 2 2 2 6" xfId="20737"/>
    <cellStyle name="常规 3 6 2 2 2 2 6 2" xfId="20738"/>
    <cellStyle name="常规 3 6 2 2 2 2 6 2 2" xfId="20739"/>
    <cellStyle name="常规 3 6 2 2 2 2 6 3" xfId="20740"/>
    <cellStyle name="常规 3 6 2 2 2 2 7" xfId="20741"/>
    <cellStyle name="常规 3 6 2 2 2 2 7 2" xfId="20742"/>
    <cellStyle name="常规 3 6 2 2 2 2 8" xfId="20743"/>
    <cellStyle name="常规 3 6 2 2 2 3" xfId="20744"/>
    <cellStyle name="常规 3 6 2 2 2 3 2" xfId="20745"/>
    <cellStyle name="常规 3 6 2 2 2 3 2 2" xfId="20746"/>
    <cellStyle name="常规 3 6 2 2 2 3 2 2 2" xfId="20747"/>
    <cellStyle name="常规 3 6 2 2 2 3 2 2 2 2" xfId="20748"/>
    <cellStyle name="常规 3 6 2 2 2 3 2 2 2 2 2" xfId="20749"/>
    <cellStyle name="常规 3 6 2 2 2 3 2 2 2 3" xfId="20750"/>
    <cellStyle name="常规 3 6 2 2 2 3 2 2 3" xfId="20751"/>
    <cellStyle name="常规 3 6 2 2 2 3 2 2 3 2" xfId="20752"/>
    <cellStyle name="常规 3 6 2 2 2 3 2 2 4" xfId="20753"/>
    <cellStyle name="常规 3 6 2 2 2 3 2 3" xfId="20754"/>
    <cellStyle name="常规 3 6 2 2 2 3 2 3 2" xfId="20755"/>
    <cellStyle name="常规 3 6 2 2 2 3 2 3 2 2" xfId="20756"/>
    <cellStyle name="常规 3 6 2 2 2 3 2 3 3" xfId="20757"/>
    <cellStyle name="常规 3 6 2 2 2 3 2 4" xfId="20758"/>
    <cellStyle name="常规 3 6 2 2 2 3 2 4 2" xfId="20759"/>
    <cellStyle name="常规 3 6 2 2 2 3 2 5" xfId="20760"/>
    <cellStyle name="常规 3 6 2 2 2 3 3" xfId="20761"/>
    <cellStyle name="常规 3 6 2 2 2 3 3 2" xfId="20762"/>
    <cellStyle name="常规 3 6 2 2 2 3 3 2 2" xfId="20763"/>
    <cellStyle name="常规 3 6 2 2 2 3 3 2 2 2" xfId="20764"/>
    <cellStyle name="常规 3 6 2 2 2 3 3 2 2 2 2" xfId="20765"/>
    <cellStyle name="常规 3 6 2 2 2 3 3 2 2 3" xfId="20766"/>
    <cellStyle name="常规 3 6 2 2 2 3 3 2 3" xfId="20767"/>
    <cellStyle name="常规 3 6 2 2 2 3 3 2 3 2" xfId="20768"/>
    <cellStyle name="常规 3 6 2 2 2 3 3 2 4" xfId="20769"/>
    <cellStyle name="常规 3 6 2 2 2 3 3 3" xfId="20770"/>
    <cellStyle name="常规 3 6 2 2 2 3 3 3 2" xfId="20771"/>
    <cellStyle name="常规 3 6 2 2 2 3 3 3 2 2" xfId="20772"/>
    <cellStyle name="常规 3 6 2 2 2 3 3 3 3" xfId="20773"/>
    <cellStyle name="常规 3 6 2 2 2 3 3 4" xfId="20774"/>
    <cellStyle name="常规 3 6 2 2 2 3 3 4 2" xfId="20775"/>
    <cellStyle name="常规 3 6 2 2 2 3 3 5" xfId="20776"/>
    <cellStyle name="常规 3 6 2 2 2 3 4" xfId="20777"/>
    <cellStyle name="常规 3 6 2 2 2 3 4 2" xfId="20778"/>
    <cellStyle name="常规 3 6 2 2 2 3 4 2 2" xfId="20779"/>
    <cellStyle name="常规 3 6 2 2 2 3 4 2 2 2" xfId="20780"/>
    <cellStyle name="常规 3 6 2 2 2 3 4 2 3" xfId="20781"/>
    <cellStyle name="常规 3 6 2 2 2 3 4 3" xfId="20782"/>
    <cellStyle name="常规 3 6 2 2 2 3 4 3 2" xfId="20783"/>
    <cellStyle name="常规 3 6 2 2 2 3 4 4" xfId="20784"/>
    <cellStyle name="常规 3 6 2 2 2 3 5" xfId="20785"/>
    <cellStyle name="常规 3 6 2 2 2 3 5 2" xfId="20786"/>
    <cellStyle name="常规 3 6 2 2 2 3 5 2 2" xfId="20787"/>
    <cellStyle name="常规 3 6 2 2 2 3 5 3" xfId="20788"/>
    <cellStyle name="常规 3 6 2 2 2 3 6" xfId="20789"/>
    <cellStyle name="常规 3 6 2 2 2 3 6 2" xfId="20790"/>
    <cellStyle name="常规 3 6 2 2 2 3 7" xfId="20791"/>
    <cellStyle name="常规 3 6 2 2 2 4" xfId="20792"/>
    <cellStyle name="常规 3 6 2 2 2 4 2" xfId="20793"/>
    <cellStyle name="常规 3 6 2 2 2 4 2 2" xfId="20794"/>
    <cellStyle name="常规 3 6 2 2 2 4 2 2 2" xfId="20795"/>
    <cellStyle name="常规 3 6 2 2 2 4 2 2 2 2" xfId="20796"/>
    <cellStyle name="常规 3 6 2 2 2 4 2 2 3" xfId="20797"/>
    <cellStyle name="常规 3 6 2 2 2 4 2 3" xfId="20798"/>
    <cellStyle name="常规 3 6 2 2 2 4 2 3 2" xfId="20799"/>
    <cellStyle name="常规 3 6 2 2 2 4 2 4" xfId="20800"/>
    <cellStyle name="常规 3 6 2 2 2 4 3" xfId="20801"/>
    <cellStyle name="常规 3 6 2 2 2 4 3 2" xfId="20802"/>
    <cellStyle name="常规 3 6 2 2 2 4 3 2 2" xfId="20803"/>
    <cellStyle name="常规 3 6 2 2 2 4 3 3" xfId="20804"/>
    <cellStyle name="常规 3 6 2 2 2 4 4" xfId="20805"/>
    <cellStyle name="常规 3 6 2 2 2 4 4 2" xfId="20806"/>
    <cellStyle name="常规 3 6 2 2 2 4 5" xfId="20807"/>
    <cellStyle name="常规 3 6 2 2 2 5" xfId="20808"/>
    <cellStyle name="常规 3 6 2 2 2 5 2" xfId="20809"/>
    <cellStyle name="常规 3 6 2 2 2 5 2 2" xfId="20810"/>
    <cellStyle name="常规 3 6 2 2 2 5 2 2 2" xfId="20811"/>
    <cellStyle name="常规 3 6 2 2 2 5 2 2 2 2" xfId="20812"/>
    <cellStyle name="常规 3 6 2 2 2 5 2 2 3" xfId="20813"/>
    <cellStyle name="常规 3 6 2 2 2 5 2 3" xfId="20814"/>
    <cellStyle name="常规 3 6 2 2 2 5 2 3 2" xfId="20815"/>
    <cellStyle name="常规 3 6 2 2 2 5 2 4" xfId="20816"/>
    <cellStyle name="常规 3 6 2 2 2 5 3" xfId="20817"/>
    <cellStyle name="常规 3 6 2 2 2 5 3 2" xfId="20818"/>
    <cellStyle name="常规 3 6 2 2 2 5 3 2 2" xfId="20819"/>
    <cellStyle name="常规 3 6 2 2 2 5 3 3" xfId="20820"/>
    <cellStyle name="常规 3 6 2 2 2 5 4" xfId="20821"/>
    <cellStyle name="常规 3 6 2 2 2 5 4 2" xfId="20822"/>
    <cellStyle name="常规 3 6 2 2 2 5 5" xfId="20823"/>
    <cellStyle name="常规 3 6 2 2 2 6" xfId="20824"/>
    <cellStyle name="常规 3 6 2 2 2 6 2" xfId="20825"/>
    <cellStyle name="常规 3 6 2 2 2 6 2 2" xfId="20826"/>
    <cellStyle name="常规 3 6 2 2 2 6 2 2 2" xfId="20827"/>
    <cellStyle name="常规 3 6 2 2 2 6 2 3" xfId="20828"/>
    <cellStyle name="常规 3 6 2 2 2 6 3" xfId="20829"/>
    <cellStyle name="常规 3 6 2 2 2 6 3 2" xfId="20830"/>
    <cellStyle name="常规 3 6 2 2 2 6 4" xfId="20831"/>
    <cellStyle name="常规 3 6 2 2 2 7" xfId="20832"/>
    <cellStyle name="常规 3 6 2 2 2 7 2" xfId="20833"/>
    <cellStyle name="常规 3 6 2 2 2 7 2 2" xfId="20834"/>
    <cellStyle name="常规 3 6 2 2 2 7 3" xfId="20835"/>
    <cellStyle name="常规 3 6 2 2 2 8" xfId="20836"/>
    <cellStyle name="常规 3 6 2 2 2 8 2" xfId="20837"/>
    <cellStyle name="常规 3 6 2 2 2 9" xfId="20838"/>
    <cellStyle name="常规 3 6 2 2 3" xfId="20839"/>
    <cellStyle name="常规 3 6 2 2 3 2" xfId="20840"/>
    <cellStyle name="常规 3 6 2 2 3 2 2" xfId="20841"/>
    <cellStyle name="常规 3 6 2 2 3 2 2 2" xfId="20842"/>
    <cellStyle name="常规 3 6 2 2 3 2 2 2 2" xfId="20843"/>
    <cellStyle name="常规 3 6 2 2 3 2 2 2 2 2" xfId="20844"/>
    <cellStyle name="常规 3 6 2 2 3 2 2 2 2 2 2" xfId="20845"/>
    <cellStyle name="常规 3 6 2 2 3 2 2 2 2 2 2 2" xfId="20846"/>
    <cellStyle name="常规 3 6 2 2 3 2 2 2 2 2 3" xfId="20847"/>
    <cellStyle name="常规 3 6 2 2 3 2 2 2 2 3" xfId="20848"/>
    <cellStyle name="常规 3 6 2 2 3 2 2 2 2 3 2" xfId="20849"/>
    <cellStyle name="常规 3 6 2 2 3 2 2 2 2 4" xfId="20850"/>
    <cellStyle name="常规 3 6 2 2 3 2 2 2 3" xfId="20851"/>
    <cellStyle name="常规 3 6 2 2 3 2 2 2 3 2" xfId="20852"/>
    <cellStyle name="常规 3 6 2 2 3 2 2 2 3 2 2" xfId="20853"/>
    <cellStyle name="常规 3 6 2 2 3 2 2 2 3 3" xfId="20854"/>
    <cellStyle name="常规 3 6 2 2 3 2 2 2 4" xfId="20855"/>
    <cellStyle name="常规 3 6 2 2 3 2 2 2 4 2" xfId="20856"/>
    <cellStyle name="常规 3 6 2 2 3 2 2 2 5" xfId="20857"/>
    <cellStyle name="常规 3 6 2 2 3 2 2 3" xfId="20858"/>
    <cellStyle name="常规 3 6 2 2 3 2 2 3 2" xfId="20859"/>
    <cellStyle name="常规 3 6 2 2 3 2 2 3 2 2" xfId="20860"/>
    <cellStyle name="常规 3 6 2 2 3 2 2 3 2 2 2" xfId="20861"/>
    <cellStyle name="常规 3 6 2 2 3 2 2 3 2 2 2 2" xfId="20862"/>
    <cellStyle name="常规 3 6 2 2 3 2 2 3 2 2 3" xfId="20863"/>
    <cellStyle name="常规 3 6 2 2 3 2 2 3 2 3" xfId="20864"/>
    <cellStyle name="常规 3 6 2 2 3 2 2 3 2 3 2" xfId="20865"/>
    <cellStyle name="常规 3 6 2 2 3 2 2 3 2 4" xfId="20866"/>
    <cellStyle name="常规 3 6 2 2 3 2 2 3 3" xfId="20867"/>
    <cellStyle name="常规 3 6 2 2 3 2 2 3 3 2" xfId="20868"/>
    <cellStyle name="常规 3 6 2 2 3 2 2 3 3 2 2" xfId="20869"/>
    <cellStyle name="常规 3 6 2 2 3 2 2 3 3 3" xfId="20870"/>
    <cellStyle name="常规 3 6 2 2 3 2 2 3 4" xfId="20871"/>
    <cellStyle name="常规 3 6 2 2 3 2 2 3 4 2" xfId="20872"/>
    <cellStyle name="常规 3 6 2 2 3 2 2 3 5" xfId="20873"/>
    <cellStyle name="常规 3 6 2 2 3 2 2 4" xfId="20874"/>
    <cellStyle name="常规 3 6 2 2 3 2 2 4 2" xfId="20875"/>
    <cellStyle name="常规 3 6 2 2 3 2 2 4 2 2" xfId="20876"/>
    <cellStyle name="常规 3 6 2 2 3 2 2 4 2 2 2" xfId="20877"/>
    <cellStyle name="常规 3 6 2 2 3 2 2 4 2 3" xfId="20878"/>
    <cellStyle name="常规 3 6 2 2 3 2 2 4 3" xfId="20879"/>
    <cellStyle name="常规 3 6 2 2 3 2 2 4 3 2" xfId="20880"/>
    <cellStyle name="常规 3 6 2 2 3 2 2 4 4" xfId="20881"/>
    <cellStyle name="常规 3 6 2 2 3 2 2 5" xfId="20882"/>
    <cellStyle name="常规 3 6 2 2 3 2 2 5 2" xfId="20883"/>
    <cellStyle name="常规 3 6 2 2 3 2 2 5 2 2" xfId="20884"/>
    <cellStyle name="常规 3 6 2 2 3 2 2 5 3" xfId="20885"/>
    <cellStyle name="常规 3 6 2 2 3 2 2 6" xfId="20886"/>
    <cellStyle name="常规 3 6 2 2 3 2 2 6 2" xfId="20887"/>
    <cellStyle name="常规 3 6 2 2 3 2 2 7" xfId="20888"/>
    <cellStyle name="常规 3 6 2 2 3 2 3" xfId="20889"/>
    <cellStyle name="常规 3 6 2 2 3 2 3 2" xfId="20890"/>
    <cellStyle name="常规 3 6 2 2 3 2 3 2 2" xfId="20891"/>
    <cellStyle name="常规 3 6 2 2 3 2 3 2 2 2" xfId="20892"/>
    <cellStyle name="常规 3 6 2 2 3 2 3 2 2 2 2" xfId="20893"/>
    <cellStyle name="常规 3 6 2 2 3 2 3 2 2 3" xfId="20894"/>
    <cellStyle name="常规 3 6 2 2 3 2 3 2 3" xfId="20895"/>
    <cellStyle name="常规 3 6 2 2 3 2 3 2 3 2" xfId="20896"/>
    <cellStyle name="常规 3 6 2 2 3 2 3 2 4" xfId="20897"/>
    <cellStyle name="常规 3 6 2 2 3 2 3 3" xfId="20898"/>
    <cellStyle name="常规 3 6 2 2 3 2 3 3 2" xfId="20899"/>
    <cellStyle name="常规 3 6 2 2 3 2 3 3 2 2" xfId="20900"/>
    <cellStyle name="常规 3 6 2 2 3 2 3 3 3" xfId="20901"/>
    <cellStyle name="常规 3 6 2 2 3 2 3 4" xfId="20902"/>
    <cellStyle name="常规 3 6 2 2 3 2 3 4 2" xfId="20903"/>
    <cellStyle name="常规 3 6 2 2 3 2 3 5" xfId="20904"/>
    <cellStyle name="常规 3 6 2 2 3 2 4" xfId="20905"/>
    <cellStyle name="常规 3 6 2 2 3 2 4 2" xfId="20906"/>
    <cellStyle name="常规 3 6 2 2 3 2 4 2 2" xfId="20907"/>
    <cellStyle name="常规 3 6 2 2 3 2 4 2 2 2" xfId="20908"/>
    <cellStyle name="常规 3 6 2 2 3 2 4 2 2 2 2" xfId="20909"/>
    <cellStyle name="常规 3 6 2 2 3 2 4 2 2 3" xfId="20910"/>
    <cellStyle name="常规 3 6 2 2 3 2 4 2 3" xfId="20911"/>
    <cellStyle name="常规 3 6 2 2 3 2 4 2 3 2" xfId="20912"/>
    <cellStyle name="常规 3 6 2 2 3 2 4 2 4" xfId="20913"/>
    <cellStyle name="常规 3 6 2 2 3 2 4 3" xfId="20914"/>
    <cellStyle name="常规 3 6 2 2 3 2 4 3 2" xfId="20915"/>
    <cellStyle name="常规 3 6 2 2 3 2 4 3 2 2" xfId="20916"/>
    <cellStyle name="常规 3 6 2 2 3 2 4 3 3" xfId="20917"/>
    <cellStyle name="常规 3 6 2 2 3 2 4 4" xfId="20918"/>
    <cellStyle name="常规 3 6 2 2 3 2 4 4 2" xfId="20919"/>
    <cellStyle name="常规 3 6 2 2 3 2 4 5" xfId="20920"/>
    <cellStyle name="常规 3 6 2 2 3 2 5" xfId="20921"/>
    <cellStyle name="常规 3 6 2 2 3 2 5 2" xfId="20922"/>
    <cellStyle name="常规 3 6 2 2 3 2 5 2 2" xfId="20923"/>
    <cellStyle name="常规 3 6 2 2 3 2 5 2 2 2" xfId="20924"/>
    <cellStyle name="常规 3 6 2 2 3 2 5 2 3" xfId="20925"/>
    <cellStyle name="常规 3 6 2 2 3 2 5 3" xfId="20926"/>
    <cellStyle name="常规 3 6 2 2 3 2 5 3 2" xfId="20927"/>
    <cellStyle name="常规 3 6 2 2 3 2 5 4" xfId="20928"/>
    <cellStyle name="常规 3 6 2 2 3 2 6" xfId="20929"/>
    <cellStyle name="常规 3 6 2 2 3 2 6 2" xfId="20930"/>
    <cellStyle name="常规 3 6 2 2 3 2 6 2 2" xfId="20931"/>
    <cellStyle name="常规 3 6 2 2 3 2 6 3" xfId="20932"/>
    <cellStyle name="常规 3 6 2 2 3 2 7" xfId="20933"/>
    <cellStyle name="常规 3 6 2 2 3 2 7 2" xfId="20934"/>
    <cellStyle name="常规 3 6 2 2 3 2 8" xfId="20935"/>
    <cellStyle name="常规 3 6 2 2 3 3" xfId="20936"/>
    <cellStyle name="常规 3 6 2 2 3 3 2" xfId="20937"/>
    <cellStyle name="常规 3 6 2 2 3 3 2 2" xfId="20938"/>
    <cellStyle name="常规 3 6 2 2 3 3 2 2 2" xfId="20939"/>
    <cellStyle name="常规 3 6 2 2 3 3 2 2 2 2" xfId="20940"/>
    <cellStyle name="常规 3 6 2 2 3 3 2 2 2 2 2" xfId="20941"/>
    <cellStyle name="常规 3 6 2 2 3 3 2 2 2 3" xfId="20942"/>
    <cellStyle name="常规 3 6 2 2 3 3 2 2 3" xfId="20943"/>
    <cellStyle name="常规 3 6 2 2 3 3 2 2 3 2" xfId="20944"/>
    <cellStyle name="常规 3 6 2 2 3 3 2 2 4" xfId="20945"/>
    <cellStyle name="常规 3 6 2 2 3 3 2 3" xfId="20946"/>
    <cellStyle name="常规 3 6 2 2 3 3 2 3 2" xfId="20947"/>
    <cellStyle name="常规 3 6 2 2 3 3 2 3 2 2" xfId="20948"/>
    <cellStyle name="常规 3 6 2 2 3 3 2 3 3" xfId="20949"/>
    <cellStyle name="常规 3 6 2 2 3 3 2 4" xfId="20950"/>
    <cellStyle name="常规 3 6 2 2 3 3 2 4 2" xfId="20951"/>
    <cellStyle name="常规 3 6 2 2 3 3 2 5" xfId="20952"/>
    <cellStyle name="常规 3 6 2 2 3 3 3" xfId="20953"/>
    <cellStyle name="常规 3 6 2 2 3 3 3 2" xfId="20954"/>
    <cellStyle name="常规 3 6 2 2 3 3 3 2 2" xfId="20955"/>
    <cellStyle name="常规 3 6 2 2 3 3 3 2 2 2" xfId="20956"/>
    <cellStyle name="常规 3 6 2 2 3 3 3 2 2 2 2" xfId="20957"/>
    <cellStyle name="常规 3 6 2 2 3 3 3 2 2 3" xfId="20958"/>
    <cellStyle name="常规 3 6 2 2 3 3 3 2 3" xfId="20959"/>
    <cellStyle name="常规 3 6 2 2 3 3 3 2 3 2" xfId="20960"/>
    <cellStyle name="常规 3 6 2 2 3 3 3 2 4" xfId="20961"/>
    <cellStyle name="常规 3 6 2 2 3 3 3 3" xfId="20962"/>
    <cellStyle name="常规 3 6 2 2 3 3 3 3 2" xfId="20963"/>
    <cellStyle name="常规 3 6 2 2 3 3 3 3 2 2" xfId="20964"/>
    <cellStyle name="常规 3 6 2 2 3 3 3 3 3" xfId="20965"/>
    <cellStyle name="常规 3 6 2 2 3 3 3 4" xfId="20966"/>
    <cellStyle name="常规 3 6 2 2 3 3 3 4 2" xfId="20967"/>
    <cellStyle name="常规 3 6 2 2 3 3 3 5" xfId="20968"/>
    <cellStyle name="常规 3 6 2 2 3 3 4" xfId="20969"/>
    <cellStyle name="常规 3 6 2 2 3 3 4 2" xfId="20970"/>
    <cellStyle name="常规 3 6 2 2 3 3 4 2 2" xfId="20971"/>
    <cellStyle name="常规 3 6 2 2 3 3 4 2 2 2" xfId="20972"/>
    <cellStyle name="常规 3 6 2 2 3 3 4 2 3" xfId="20973"/>
    <cellStyle name="常规 3 6 2 2 3 3 4 3" xfId="20974"/>
    <cellStyle name="常规 3 6 2 2 3 3 4 3 2" xfId="20975"/>
    <cellStyle name="常规 3 6 2 2 3 3 4 4" xfId="20976"/>
    <cellStyle name="常规 3 6 2 2 3 3 5" xfId="20977"/>
    <cellStyle name="常规 3 6 2 2 3 3 5 2" xfId="20978"/>
    <cellStyle name="常规 3 6 2 2 3 3 5 2 2" xfId="20979"/>
    <cellStyle name="常规 3 6 2 2 3 3 5 3" xfId="20980"/>
    <cellStyle name="常规 3 6 2 2 3 3 6" xfId="20981"/>
    <cellStyle name="常规 3 6 2 2 3 3 6 2" xfId="20982"/>
    <cellStyle name="常规 3 6 2 2 3 3 7" xfId="20983"/>
    <cellStyle name="常规 3 6 2 2 3 4" xfId="20984"/>
    <cellStyle name="常规 3 6 2 2 3 4 2" xfId="20985"/>
    <cellStyle name="常规 3 6 2 2 3 4 2 2" xfId="20986"/>
    <cellStyle name="常规 3 6 2 2 3 4 2 2 2" xfId="20987"/>
    <cellStyle name="常规 3 6 2 2 3 4 2 2 2 2" xfId="20988"/>
    <cellStyle name="常规 3 6 2 2 3 4 2 2 3" xfId="20989"/>
    <cellStyle name="常规 3 6 2 2 3 4 2 3" xfId="20990"/>
    <cellStyle name="常规 3 6 2 2 3 4 2 3 2" xfId="20991"/>
    <cellStyle name="常规 3 6 2 2 3 4 2 4" xfId="20992"/>
    <cellStyle name="常规 3 6 2 2 3 4 3" xfId="20993"/>
    <cellStyle name="常规 3 6 2 2 3 4 3 2" xfId="20994"/>
    <cellStyle name="常规 3 6 2 2 3 4 3 2 2" xfId="20995"/>
    <cellStyle name="常规 3 6 2 2 3 4 3 3" xfId="20996"/>
    <cellStyle name="常规 3 6 2 2 3 4 4" xfId="20997"/>
    <cellStyle name="常规 3 6 2 2 3 4 4 2" xfId="20998"/>
    <cellStyle name="常规 3 6 2 2 3 4 5" xfId="20999"/>
    <cellStyle name="常规 3 6 2 2 3 5" xfId="21000"/>
    <cellStyle name="常规 3 6 2 2 3 5 2" xfId="21001"/>
    <cellStyle name="常规 3 6 2 2 3 5 2 2" xfId="21002"/>
    <cellStyle name="常规 3 6 2 2 3 5 2 2 2" xfId="21003"/>
    <cellStyle name="常规 3 6 2 2 3 5 2 2 2 2" xfId="21004"/>
    <cellStyle name="常规 3 6 2 2 3 5 2 2 3" xfId="21005"/>
    <cellStyle name="常规 3 6 2 2 3 5 2 3" xfId="21006"/>
    <cellStyle name="常规 3 6 2 2 3 5 2 3 2" xfId="21007"/>
    <cellStyle name="常规 3 6 2 2 3 5 2 4" xfId="21008"/>
    <cellStyle name="常规 3 6 2 2 3 5 3" xfId="21009"/>
    <cellStyle name="常规 3 6 2 2 3 5 3 2" xfId="21010"/>
    <cellStyle name="常规 3 6 2 2 3 5 3 2 2" xfId="21011"/>
    <cellStyle name="常规 3 6 2 2 3 5 3 3" xfId="21012"/>
    <cellStyle name="常规 3 6 2 2 3 5 4" xfId="21013"/>
    <cellStyle name="常规 3 6 2 2 3 5 4 2" xfId="21014"/>
    <cellStyle name="常规 3 6 2 2 3 5 5" xfId="21015"/>
    <cellStyle name="常规 3 6 2 2 3 6" xfId="21016"/>
    <cellStyle name="常规 3 6 2 2 3 6 2" xfId="21017"/>
    <cellStyle name="常规 3 6 2 2 3 6 2 2" xfId="21018"/>
    <cellStyle name="常规 3 6 2 2 3 6 2 2 2" xfId="21019"/>
    <cellStyle name="常规 3 6 2 2 3 6 2 3" xfId="21020"/>
    <cellStyle name="常规 3 6 2 2 3 6 3" xfId="21021"/>
    <cellStyle name="常规 3 6 2 2 3 6 3 2" xfId="21022"/>
    <cellStyle name="常规 3 6 2 2 3 6 4" xfId="21023"/>
    <cellStyle name="常规 3 6 2 2 3 7" xfId="21024"/>
    <cellStyle name="常规 3 6 2 2 3 7 2" xfId="21025"/>
    <cellStyle name="常规 3 6 2 2 3 7 2 2" xfId="21026"/>
    <cellStyle name="常规 3 6 2 2 3 7 3" xfId="21027"/>
    <cellStyle name="常规 3 6 2 2 3 8" xfId="21028"/>
    <cellStyle name="常规 3 6 2 2 3 8 2" xfId="21029"/>
    <cellStyle name="常规 3 6 2 2 3 9" xfId="21030"/>
    <cellStyle name="常规 3 6 2 2 4" xfId="21031"/>
    <cellStyle name="常规 3 6 2 2 4 2" xfId="21032"/>
    <cellStyle name="常规 3 6 2 2 4 2 2" xfId="21033"/>
    <cellStyle name="常规 3 6 2 2 4 2 2 2" xfId="21034"/>
    <cellStyle name="常规 3 6 2 2 4 2 2 2 2" xfId="21035"/>
    <cellStyle name="常规 3 6 2 2 4 2 2 2 2 2" xfId="21036"/>
    <cellStyle name="常规 3 6 2 2 4 2 2 2 2 2 2" xfId="21037"/>
    <cellStyle name="常规 3 6 2 2 4 2 2 2 2 3" xfId="21038"/>
    <cellStyle name="常规 3 6 2 2 4 2 2 2 3" xfId="21039"/>
    <cellStyle name="常规 3 6 2 2 4 2 2 2 3 2" xfId="21040"/>
    <cellStyle name="常规 3 6 2 2 4 2 2 2 4" xfId="21041"/>
    <cellStyle name="常规 3 6 2 2 4 2 2 3" xfId="21042"/>
    <cellStyle name="常规 3 6 2 2 4 2 2 3 2" xfId="21043"/>
    <cellStyle name="常规 3 6 2 2 4 2 2 3 2 2" xfId="21044"/>
    <cellStyle name="常规 3 6 2 2 4 2 2 3 3" xfId="21045"/>
    <cellStyle name="常规 3 6 2 2 4 2 2 4" xfId="21046"/>
    <cellStyle name="常规 3 6 2 2 4 2 2 4 2" xfId="21047"/>
    <cellStyle name="常规 3 6 2 2 4 2 2 5" xfId="21048"/>
    <cellStyle name="常规 3 6 2 2 4 2 3" xfId="21049"/>
    <cellStyle name="常规 3 6 2 2 4 2 3 2" xfId="21050"/>
    <cellStyle name="常规 3 6 2 2 4 2 3 2 2" xfId="21051"/>
    <cellStyle name="常规 3 6 2 2 4 2 3 2 2 2" xfId="21052"/>
    <cellStyle name="常规 3 6 2 2 4 2 3 2 2 2 2" xfId="21053"/>
    <cellStyle name="常规 3 6 2 2 4 2 3 2 2 3" xfId="21054"/>
    <cellStyle name="常规 3 6 2 2 4 2 3 2 3" xfId="21055"/>
    <cellStyle name="常规 3 6 2 2 4 2 3 2 3 2" xfId="21056"/>
    <cellStyle name="常规 3 6 2 2 4 2 3 2 4" xfId="21057"/>
    <cellStyle name="常规 3 6 2 2 4 2 3 3" xfId="21058"/>
    <cellStyle name="常规 3 6 2 2 4 2 3 3 2" xfId="21059"/>
    <cellStyle name="常规 3 6 2 2 4 2 3 3 2 2" xfId="21060"/>
    <cellStyle name="常规 3 6 2 2 4 2 3 3 3" xfId="21061"/>
    <cellStyle name="常规 3 6 2 2 4 2 3 4" xfId="21062"/>
    <cellStyle name="常规 3 6 2 2 4 2 3 4 2" xfId="21063"/>
    <cellStyle name="常规 3 6 2 2 4 2 3 5" xfId="21064"/>
    <cellStyle name="常规 3 6 2 2 4 2 4" xfId="21065"/>
    <cellStyle name="常规 3 6 2 2 4 2 4 2" xfId="21066"/>
    <cellStyle name="常规 3 6 2 2 4 2 4 2 2" xfId="21067"/>
    <cellStyle name="常规 3 6 2 2 4 2 4 2 2 2" xfId="21068"/>
    <cellStyle name="常规 3 6 2 2 4 2 4 2 3" xfId="21069"/>
    <cellStyle name="常规 3 6 2 2 4 2 4 3" xfId="21070"/>
    <cellStyle name="常规 3 6 2 2 4 2 4 3 2" xfId="21071"/>
    <cellStyle name="常规 3 6 2 2 4 2 4 4" xfId="21072"/>
    <cellStyle name="常规 3 6 2 2 4 2 5" xfId="21073"/>
    <cellStyle name="常规 3 6 2 2 4 2 5 2" xfId="21074"/>
    <cellStyle name="常规 3 6 2 2 4 2 5 2 2" xfId="21075"/>
    <cellStyle name="常规 3 6 2 2 4 2 5 3" xfId="21076"/>
    <cellStyle name="常规 3 6 2 2 4 2 6" xfId="21077"/>
    <cellStyle name="常规 3 6 2 2 4 2 6 2" xfId="21078"/>
    <cellStyle name="常规 3 6 2 2 4 2 7" xfId="21079"/>
    <cellStyle name="常规 3 6 2 2 4 3" xfId="21080"/>
    <cellStyle name="常规 3 6 2 2 4 3 2" xfId="21081"/>
    <cellStyle name="常规 3 6 2 2 4 3 2 2" xfId="21082"/>
    <cellStyle name="常规 3 6 2 2 4 3 2 2 2" xfId="21083"/>
    <cellStyle name="常规 3 6 2 2 4 3 2 2 2 2" xfId="21084"/>
    <cellStyle name="常规 3 6 2 2 4 3 2 2 3" xfId="21085"/>
    <cellStyle name="常规 3 6 2 2 4 3 2 3" xfId="21086"/>
    <cellStyle name="常规 3 6 2 2 4 3 2 3 2" xfId="21087"/>
    <cellStyle name="常规 3 6 2 2 4 3 2 4" xfId="21088"/>
    <cellStyle name="常规 3 6 2 2 4 3 3" xfId="21089"/>
    <cellStyle name="常规 3 6 2 2 4 3 3 2" xfId="21090"/>
    <cellStyle name="常规 3 6 2 2 4 3 3 2 2" xfId="21091"/>
    <cellStyle name="常规 3 6 2 2 4 3 3 3" xfId="21092"/>
    <cellStyle name="常规 3 6 2 2 4 3 4" xfId="21093"/>
    <cellStyle name="常规 3 6 2 2 4 3 4 2" xfId="21094"/>
    <cellStyle name="常规 3 6 2 2 4 3 5" xfId="21095"/>
    <cellStyle name="常规 3 6 2 2 4 4" xfId="21096"/>
    <cellStyle name="常规 3 6 2 2 4 4 2" xfId="21097"/>
    <cellStyle name="常规 3 6 2 2 4 4 2 2" xfId="21098"/>
    <cellStyle name="常规 3 6 2 2 4 4 2 2 2" xfId="21099"/>
    <cellStyle name="常规 3 6 2 2 4 4 2 2 2 2" xfId="21100"/>
    <cellStyle name="常规 3 6 2 2 4 4 2 2 3" xfId="21101"/>
    <cellStyle name="常规 3 6 2 2 4 4 2 3" xfId="21102"/>
    <cellStyle name="常规 3 6 2 2 4 4 2 3 2" xfId="21103"/>
    <cellStyle name="常规 3 6 2 2 4 4 2 4" xfId="21104"/>
    <cellStyle name="常规 3 6 2 2 4 4 3" xfId="21105"/>
    <cellStyle name="常规 3 6 2 2 4 4 3 2" xfId="21106"/>
    <cellStyle name="常规 3 6 2 2 4 4 3 2 2" xfId="21107"/>
    <cellStyle name="常规 3 6 2 2 4 4 3 3" xfId="21108"/>
    <cellStyle name="常规 3 6 2 2 4 4 4" xfId="21109"/>
    <cellStyle name="常规 3 6 2 2 4 4 4 2" xfId="21110"/>
    <cellStyle name="常规 3 6 2 2 4 4 5" xfId="21111"/>
    <cellStyle name="常规 3 6 2 2 4 5" xfId="21112"/>
    <cellStyle name="常规 3 6 2 2 4 5 2" xfId="21113"/>
    <cellStyle name="常规 3 6 2 2 4 5 2 2" xfId="21114"/>
    <cellStyle name="常规 3 6 2 2 4 5 2 2 2" xfId="21115"/>
    <cellStyle name="常规 3 6 2 2 4 5 2 3" xfId="21116"/>
    <cellStyle name="常规 3 6 2 2 4 5 3" xfId="21117"/>
    <cellStyle name="常规 3 6 2 2 4 5 3 2" xfId="21118"/>
    <cellStyle name="常规 3 6 2 2 4 5 4" xfId="21119"/>
    <cellStyle name="常规 3 6 2 2 4 6" xfId="21120"/>
    <cellStyle name="常规 3 6 2 2 4 6 2" xfId="21121"/>
    <cellStyle name="常规 3 6 2 2 4 6 2 2" xfId="21122"/>
    <cellStyle name="常规 3 6 2 2 4 6 3" xfId="21123"/>
    <cellStyle name="常规 3 6 2 2 4 7" xfId="21124"/>
    <cellStyle name="常规 3 6 2 2 4 7 2" xfId="21125"/>
    <cellStyle name="常规 3 6 2 2 4 8" xfId="21126"/>
    <cellStyle name="常规 3 6 2 2 5" xfId="21127"/>
    <cellStyle name="常规 3 6 2 2 5 2" xfId="21128"/>
    <cellStyle name="常规 3 6 2 2 5 2 2" xfId="21129"/>
    <cellStyle name="常规 3 6 2 2 5 2 2 2" xfId="21130"/>
    <cellStyle name="常规 3 6 2 2 5 2 2 2 2" xfId="21131"/>
    <cellStyle name="常规 3 6 2 2 5 2 2 2 2 2" xfId="21132"/>
    <cellStyle name="常规 3 6 2 2 5 2 2 2 3" xfId="21133"/>
    <cellStyle name="常规 3 6 2 2 5 2 2 3" xfId="21134"/>
    <cellStyle name="常规 3 6 2 2 5 2 2 3 2" xfId="21135"/>
    <cellStyle name="常规 3 6 2 2 5 2 2 4" xfId="21136"/>
    <cellStyle name="常规 3 6 2 2 5 2 3" xfId="21137"/>
    <cellStyle name="常规 3 6 2 2 5 2 3 2" xfId="21138"/>
    <cellStyle name="常规 3 6 2 2 5 2 3 2 2" xfId="21139"/>
    <cellStyle name="常规 3 6 2 2 5 2 3 3" xfId="21140"/>
    <cellStyle name="常规 3 6 2 2 5 2 4" xfId="21141"/>
    <cellStyle name="常规 3 6 2 2 5 2 4 2" xfId="21142"/>
    <cellStyle name="常规 3 6 2 2 5 2 5" xfId="21143"/>
    <cellStyle name="常规 3 6 2 2 5 3" xfId="21144"/>
    <cellStyle name="常规 3 6 2 2 5 3 2" xfId="21145"/>
    <cellStyle name="常规 3 6 2 2 5 3 2 2" xfId="21146"/>
    <cellStyle name="常规 3 6 2 2 5 3 2 2 2" xfId="21147"/>
    <cellStyle name="常规 3 6 2 2 5 3 2 2 2 2" xfId="21148"/>
    <cellStyle name="常规 3 6 2 2 5 3 2 2 3" xfId="21149"/>
    <cellStyle name="常规 3 6 2 2 5 3 2 3" xfId="21150"/>
    <cellStyle name="常规 3 6 2 2 5 3 2 3 2" xfId="21151"/>
    <cellStyle name="常规 3 6 2 2 5 3 2 4" xfId="21152"/>
    <cellStyle name="常规 3 6 2 2 5 3 3" xfId="21153"/>
    <cellStyle name="常规 3 6 2 2 5 3 3 2" xfId="21154"/>
    <cellStyle name="常规 3 6 2 2 5 3 3 2 2" xfId="21155"/>
    <cellStyle name="常规 3 6 2 2 5 3 3 3" xfId="21156"/>
    <cellStyle name="常规 3 6 2 2 5 3 4" xfId="21157"/>
    <cellStyle name="常规 3 6 2 2 5 3 4 2" xfId="21158"/>
    <cellStyle name="常规 3 6 2 2 5 3 5" xfId="21159"/>
    <cellStyle name="常规 3 6 2 2 5 4" xfId="21160"/>
    <cellStyle name="常规 3 6 2 2 5 4 2" xfId="21161"/>
    <cellStyle name="常规 3 6 2 2 5 4 2 2" xfId="21162"/>
    <cellStyle name="常规 3 6 2 2 5 4 2 2 2" xfId="21163"/>
    <cellStyle name="常规 3 6 2 2 5 4 2 3" xfId="21164"/>
    <cellStyle name="常规 3 6 2 2 5 4 3" xfId="21165"/>
    <cellStyle name="常规 3 6 2 2 5 4 3 2" xfId="21166"/>
    <cellStyle name="常规 3 6 2 2 5 4 4" xfId="21167"/>
    <cellStyle name="常规 3 6 2 2 5 5" xfId="21168"/>
    <cellStyle name="常规 3 6 2 2 5 5 2" xfId="21169"/>
    <cellStyle name="常规 3 6 2 2 5 5 2 2" xfId="21170"/>
    <cellStyle name="常规 3 6 2 2 5 5 3" xfId="21171"/>
    <cellStyle name="常规 3 6 2 2 5 6" xfId="21172"/>
    <cellStyle name="常规 3 6 2 2 5 6 2" xfId="21173"/>
    <cellStyle name="常规 3 6 2 2 5 7" xfId="21174"/>
    <cellStyle name="常规 3 6 2 2 6" xfId="21175"/>
    <cellStyle name="常规 3 6 2 2 6 2" xfId="21176"/>
    <cellStyle name="常规 3 6 2 2 6 2 2" xfId="21177"/>
    <cellStyle name="常规 3 6 2 2 6 2 2 2" xfId="21178"/>
    <cellStyle name="常规 3 6 2 2 6 2 2 2 2" xfId="21179"/>
    <cellStyle name="常规 3 6 2 2 6 2 2 3" xfId="21180"/>
    <cellStyle name="常规 3 6 2 2 6 2 3" xfId="21181"/>
    <cellStyle name="常规 3 6 2 2 6 2 3 2" xfId="21182"/>
    <cellStyle name="常规 3 6 2 2 6 2 4" xfId="21183"/>
    <cellStyle name="常规 3 6 2 2 6 3" xfId="21184"/>
    <cellStyle name="常规 3 6 2 2 6 3 2" xfId="21185"/>
    <cellStyle name="常规 3 6 2 2 6 3 2 2" xfId="21186"/>
    <cellStyle name="常规 3 6 2 2 6 3 3" xfId="21187"/>
    <cellStyle name="常规 3 6 2 2 6 4" xfId="21188"/>
    <cellStyle name="常规 3 6 2 2 6 4 2" xfId="21189"/>
    <cellStyle name="常规 3 6 2 2 6 5" xfId="21190"/>
    <cellStyle name="常规 3 6 2 2 7" xfId="21191"/>
    <cellStyle name="常规 3 6 2 2 7 2" xfId="21192"/>
    <cellStyle name="常规 3 6 2 2 7 2 2" xfId="21193"/>
    <cellStyle name="常规 3 6 2 2 7 2 2 2" xfId="21194"/>
    <cellStyle name="常规 3 6 2 2 7 2 2 2 2" xfId="21195"/>
    <cellStyle name="常规 3 6 2 2 7 2 2 3" xfId="21196"/>
    <cellStyle name="常规 3 6 2 2 7 2 3" xfId="21197"/>
    <cellStyle name="常规 3 6 2 2 7 2 3 2" xfId="21198"/>
    <cellStyle name="常规 3 6 2 2 7 2 4" xfId="21199"/>
    <cellStyle name="常规 3 6 2 2 7 3" xfId="21200"/>
    <cellStyle name="常规 3 6 2 2 7 3 2" xfId="21201"/>
    <cellStyle name="常规 3 6 2 2 7 3 2 2" xfId="21202"/>
    <cellStyle name="常规 3 6 2 2 7 3 3" xfId="21203"/>
    <cellStyle name="常规 3 6 2 2 7 4" xfId="21204"/>
    <cellStyle name="常规 3 6 2 2 7 4 2" xfId="21205"/>
    <cellStyle name="常规 3 6 2 2 7 5" xfId="21206"/>
    <cellStyle name="常规 3 6 2 2 8" xfId="21207"/>
    <cellStyle name="常规 3 6 2 2 8 2" xfId="21208"/>
    <cellStyle name="常规 3 6 2 2 8 2 2" xfId="21209"/>
    <cellStyle name="常规 3 6 2 2 8 2 2 2" xfId="21210"/>
    <cellStyle name="常规 3 6 2 2 8 2 3" xfId="21211"/>
    <cellStyle name="常规 3 6 2 2 8 3" xfId="21212"/>
    <cellStyle name="常规 3 6 2 2 8 3 2" xfId="21213"/>
    <cellStyle name="常规 3 6 2 2 8 4" xfId="21214"/>
    <cellStyle name="常规 3 6 2 2 9" xfId="21215"/>
    <cellStyle name="常规 3 6 2 2 9 2" xfId="21216"/>
    <cellStyle name="常规 3 6 2 2 9 2 2" xfId="21217"/>
    <cellStyle name="常规 3 6 2 2 9 3" xfId="21218"/>
    <cellStyle name="常规 3 6 2 3" xfId="21219"/>
    <cellStyle name="常规 3 6 2 3 2" xfId="21220"/>
    <cellStyle name="常规 3 6 2 3 2 2" xfId="21221"/>
    <cellStyle name="常规 3 6 2 3 2 2 2" xfId="21222"/>
    <cellStyle name="常规 3 6 2 3 2 2 2 2" xfId="21223"/>
    <cellStyle name="常规 3 6 2 3 2 2 2 2 2" xfId="21224"/>
    <cellStyle name="常规 3 6 2 3 2 2 2 2 2 2" xfId="21225"/>
    <cellStyle name="常规 3 6 2 3 2 2 2 2 2 2 2" xfId="21226"/>
    <cellStyle name="常规 3 6 2 3 2 2 2 2 2 3" xfId="21227"/>
    <cellStyle name="常规 3 6 2 3 2 2 2 2 3" xfId="21228"/>
    <cellStyle name="常规 3 6 2 3 2 2 2 2 3 2" xfId="21229"/>
    <cellStyle name="常规 3 6 2 3 2 2 2 2 4" xfId="21230"/>
    <cellStyle name="常规 3 6 2 3 2 2 2 3" xfId="21231"/>
    <cellStyle name="常规 3 6 2 3 2 2 2 3 2" xfId="21232"/>
    <cellStyle name="常规 3 6 2 3 2 2 2 3 2 2" xfId="21233"/>
    <cellStyle name="常规 3 6 2 3 2 2 2 3 3" xfId="21234"/>
    <cellStyle name="常规 3 6 2 3 2 2 2 4" xfId="21235"/>
    <cellStyle name="常规 3 6 2 3 2 2 2 4 2" xfId="21236"/>
    <cellStyle name="常规 3 6 2 3 2 2 2 5" xfId="21237"/>
    <cellStyle name="常规 3 6 2 3 2 2 3" xfId="21238"/>
    <cellStyle name="常规 3 6 2 3 2 2 3 2" xfId="21239"/>
    <cellStyle name="常规 3 6 2 3 2 2 3 2 2" xfId="21240"/>
    <cellStyle name="常规 3 6 2 3 2 2 3 2 2 2" xfId="21241"/>
    <cellStyle name="常规 3 6 2 3 2 2 3 2 2 2 2" xfId="21242"/>
    <cellStyle name="常规 3 6 2 3 2 2 3 2 2 3" xfId="21243"/>
    <cellStyle name="常规 3 6 2 3 2 2 3 2 3" xfId="21244"/>
    <cellStyle name="常规 3 6 2 3 2 2 3 2 3 2" xfId="21245"/>
    <cellStyle name="常规 3 6 2 3 2 2 3 2 4" xfId="21246"/>
    <cellStyle name="常规 3 6 2 3 2 2 3 3" xfId="21247"/>
    <cellStyle name="常规 3 6 2 3 2 2 3 3 2" xfId="21248"/>
    <cellStyle name="常规 3 6 2 3 2 2 3 3 2 2" xfId="21249"/>
    <cellStyle name="常规 3 6 2 3 2 2 3 3 3" xfId="21250"/>
    <cellStyle name="常规 3 6 2 3 2 2 3 4" xfId="21251"/>
    <cellStyle name="常规 3 6 2 3 2 2 3 4 2" xfId="21252"/>
    <cellStyle name="常规 3 6 2 3 2 2 3 5" xfId="21253"/>
    <cellStyle name="常规 3 6 2 3 2 2 4" xfId="21254"/>
    <cellStyle name="常规 3 6 2 3 2 2 4 2" xfId="21255"/>
    <cellStyle name="常规 3 6 2 3 2 2 4 2 2" xfId="21256"/>
    <cellStyle name="常规 3 6 2 3 2 2 4 2 2 2" xfId="21257"/>
    <cellStyle name="常规 3 6 2 3 2 2 4 2 3" xfId="21258"/>
    <cellStyle name="常规 3 6 2 3 2 2 4 3" xfId="21259"/>
    <cellStyle name="常规 3 6 2 3 2 2 4 3 2" xfId="21260"/>
    <cellStyle name="常规 3 6 2 3 2 2 4 4" xfId="21261"/>
    <cellStyle name="常规 3 6 2 3 2 2 5" xfId="21262"/>
    <cellStyle name="常规 3 6 2 3 2 2 5 2" xfId="21263"/>
    <cellStyle name="常规 3 6 2 3 2 2 5 2 2" xfId="21264"/>
    <cellStyle name="常规 3 6 2 3 2 2 5 3" xfId="21265"/>
    <cellStyle name="常规 3 6 2 3 2 2 6" xfId="21266"/>
    <cellStyle name="常规 3 6 2 3 2 2 6 2" xfId="21267"/>
    <cellStyle name="常规 3 6 2 3 2 2 7" xfId="21268"/>
    <cellStyle name="常规 3 6 2 3 2 3" xfId="21269"/>
    <cellStyle name="常规 3 6 2 3 2 3 2" xfId="21270"/>
    <cellStyle name="常规 3 6 2 3 2 3 2 2" xfId="21271"/>
    <cellStyle name="常规 3 6 2 3 2 3 2 2 2" xfId="21272"/>
    <cellStyle name="常规 3 6 2 3 2 3 2 2 2 2" xfId="21273"/>
    <cellStyle name="常规 3 6 2 3 2 3 2 2 3" xfId="21274"/>
    <cellStyle name="常规 3 6 2 3 2 3 2 3" xfId="21275"/>
    <cellStyle name="常规 3 6 2 3 2 3 2 3 2" xfId="21276"/>
    <cellStyle name="常规 3 6 2 3 2 3 2 4" xfId="21277"/>
    <cellStyle name="常规 3 6 2 3 2 3 3" xfId="21278"/>
    <cellStyle name="常规 3 6 2 3 2 3 3 2" xfId="21279"/>
    <cellStyle name="常规 3 6 2 3 2 3 3 2 2" xfId="21280"/>
    <cellStyle name="常规 3 6 2 3 2 3 3 3" xfId="21281"/>
    <cellStyle name="常规 3 6 2 3 2 3 4" xfId="21282"/>
    <cellStyle name="常规 3 6 2 3 2 3 4 2" xfId="21283"/>
    <cellStyle name="常规 3 6 2 3 2 3 5" xfId="21284"/>
    <cellStyle name="常规 3 6 2 3 2 4" xfId="21285"/>
    <cellStyle name="常规 3 6 2 3 2 4 2" xfId="21286"/>
    <cellStyle name="常规 3 6 2 3 2 4 2 2" xfId="21287"/>
    <cellStyle name="常规 3 6 2 3 2 4 2 2 2" xfId="21288"/>
    <cellStyle name="常规 3 6 2 3 2 4 2 2 2 2" xfId="21289"/>
    <cellStyle name="常规 3 6 2 3 2 4 2 2 3" xfId="21290"/>
    <cellStyle name="常规 3 6 2 3 2 4 2 3" xfId="21291"/>
    <cellStyle name="常规 3 6 2 3 2 4 2 3 2" xfId="21292"/>
    <cellStyle name="常规 3 6 2 3 2 4 2 4" xfId="21293"/>
    <cellStyle name="常规 3 6 2 3 2 4 3" xfId="21294"/>
    <cellStyle name="常规 3 6 2 3 2 4 3 2" xfId="21295"/>
    <cellStyle name="常规 3 6 2 3 2 4 3 2 2" xfId="21296"/>
    <cellStyle name="常规 3 6 2 3 2 4 3 3" xfId="21297"/>
    <cellStyle name="常规 3 6 2 3 2 4 4" xfId="21298"/>
    <cellStyle name="常规 3 6 2 3 2 4 4 2" xfId="21299"/>
    <cellStyle name="常规 3 6 2 3 2 4 5" xfId="21300"/>
    <cellStyle name="常规 3 6 2 3 2 5" xfId="21301"/>
    <cellStyle name="常规 3 6 2 3 2 5 2" xfId="21302"/>
    <cellStyle name="常规 3 6 2 3 2 5 2 2" xfId="21303"/>
    <cellStyle name="常规 3 6 2 3 2 5 2 2 2" xfId="21304"/>
    <cellStyle name="常规 3 6 2 3 2 5 2 3" xfId="21305"/>
    <cellStyle name="常规 3 6 2 3 2 5 3" xfId="21306"/>
    <cellStyle name="常规 3 6 2 3 2 5 3 2" xfId="21307"/>
    <cellStyle name="常规 3 6 2 3 2 5 4" xfId="21308"/>
    <cellStyle name="常规 3 6 2 3 2 6" xfId="21309"/>
    <cellStyle name="常规 3 6 2 3 2 6 2" xfId="21310"/>
    <cellStyle name="常规 3 6 2 3 2 6 2 2" xfId="21311"/>
    <cellStyle name="常规 3 6 2 3 2 6 3" xfId="21312"/>
    <cellStyle name="常规 3 6 2 3 2 7" xfId="21313"/>
    <cellStyle name="常规 3 6 2 3 2 7 2" xfId="21314"/>
    <cellStyle name="常规 3 6 2 3 2 8" xfId="21315"/>
    <cellStyle name="常规 3 6 2 3 3" xfId="21316"/>
    <cellStyle name="常规 3 6 2 3 3 2" xfId="21317"/>
    <cellStyle name="常规 3 6 2 3 3 2 2" xfId="21318"/>
    <cellStyle name="常规 3 6 2 3 3 2 2 2" xfId="21319"/>
    <cellStyle name="常规 3 6 2 3 3 2 2 2 2" xfId="21320"/>
    <cellStyle name="常规 3 6 2 3 3 2 2 2 2 2" xfId="21321"/>
    <cellStyle name="常规 3 6 2 3 3 2 2 2 3" xfId="21322"/>
    <cellStyle name="常规 3 6 2 3 3 2 2 3" xfId="21323"/>
    <cellStyle name="常规 3 6 2 3 3 2 2 3 2" xfId="21324"/>
    <cellStyle name="常规 3 6 2 3 3 2 2 4" xfId="21325"/>
    <cellStyle name="常规 3 6 2 3 3 2 3" xfId="21326"/>
    <cellStyle name="常规 3 6 2 3 3 2 3 2" xfId="21327"/>
    <cellStyle name="常规 3 6 2 3 3 2 3 2 2" xfId="21328"/>
    <cellStyle name="常规 3 6 2 3 3 2 3 3" xfId="21329"/>
    <cellStyle name="常规 3 6 2 3 3 2 4" xfId="21330"/>
    <cellStyle name="常规 3 6 2 3 3 2 4 2" xfId="21331"/>
    <cellStyle name="常规 3 6 2 3 3 2 5" xfId="21332"/>
    <cellStyle name="常规 3 6 2 3 3 3" xfId="21333"/>
    <cellStyle name="常规 3 6 2 3 3 3 2" xfId="21334"/>
    <cellStyle name="常规 3 6 2 3 3 3 2 2" xfId="21335"/>
    <cellStyle name="常规 3 6 2 3 3 3 2 2 2" xfId="21336"/>
    <cellStyle name="常规 3 6 2 3 3 3 2 2 2 2" xfId="21337"/>
    <cellStyle name="常规 3 6 2 3 3 3 2 2 3" xfId="21338"/>
    <cellStyle name="常规 3 6 2 3 3 3 2 3" xfId="21339"/>
    <cellStyle name="常规 3 6 2 3 3 3 2 3 2" xfId="21340"/>
    <cellStyle name="常规 3 6 2 3 3 3 2 4" xfId="21341"/>
    <cellStyle name="常规 3 6 2 3 3 3 3" xfId="21342"/>
    <cellStyle name="常规 3 6 2 3 3 3 3 2" xfId="21343"/>
    <cellStyle name="常规 3 6 2 3 3 3 3 2 2" xfId="21344"/>
    <cellStyle name="常规 3 6 2 3 3 3 3 3" xfId="21345"/>
    <cellStyle name="常规 3 6 2 3 3 3 4" xfId="21346"/>
    <cellStyle name="常规 3 6 2 3 3 3 4 2" xfId="21347"/>
    <cellStyle name="常规 3 6 2 3 3 3 5" xfId="21348"/>
    <cellStyle name="常规 3 6 2 3 3 4" xfId="21349"/>
    <cellStyle name="常规 3 6 2 3 3 4 2" xfId="21350"/>
    <cellStyle name="常规 3 6 2 3 3 4 2 2" xfId="21351"/>
    <cellStyle name="常规 3 6 2 3 3 4 2 2 2" xfId="21352"/>
    <cellStyle name="常规 3 6 2 3 3 4 2 3" xfId="21353"/>
    <cellStyle name="常规 3 6 2 3 3 4 3" xfId="21354"/>
    <cellStyle name="常规 3 6 2 3 3 4 3 2" xfId="21355"/>
    <cellStyle name="常规 3 6 2 3 3 4 4" xfId="21356"/>
    <cellStyle name="常规 3 6 2 3 3 5" xfId="21357"/>
    <cellStyle name="常规 3 6 2 3 3 5 2" xfId="21358"/>
    <cellStyle name="常规 3 6 2 3 3 5 2 2" xfId="21359"/>
    <cellStyle name="常规 3 6 2 3 3 5 3" xfId="21360"/>
    <cellStyle name="常规 3 6 2 3 3 6" xfId="21361"/>
    <cellStyle name="常规 3 6 2 3 3 6 2" xfId="21362"/>
    <cellStyle name="常规 3 6 2 3 3 7" xfId="21363"/>
    <cellStyle name="常规 3 6 2 3 4" xfId="21364"/>
    <cellStyle name="常规 3 6 2 3 4 2" xfId="21365"/>
    <cellStyle name="常规 3 6 2 3 4 2 2" xfId="21366"/>
    <cellStyle name="常规 3 6 2 3 4 2 2 2" xfId="21367"/>
    <cellStyle name="常规 3 6 2 3 4 2 2 2 2" xfId="21368"/>
    <cellStyle name="常规 3 6 2 3 4 2 2 3" xfId="21369"/>
    <cellStyle name="常规 3 6 2 3 4 2 3" xfId="21370"/>
    <cellStyle name="常规 3 6 2 3 4 2 3 2" xfId="21371"/>
    <cellStyle name="常规 3 6 2 3 4 2 4" xfId="21372"/>
    <cellStyle name="常规 3 6 2 3 4 3" xfId="21373"/>
    <cellStyle name="常规 3 6 2 3 4 3 2" xfId="21374"/>
    <cellStyle name="常规 3 6 2 3 4 3 2 2" xfId="21375"/>
    <cellStyle name="常规 3 6 2 3 4 3 3" xfId="21376"/>
    <cellStyle name="常规 3 6 2 3 4 4" xfId="21377"/>
    <cellStyle name="常规 3 6 2 3 4 4 2" xfId="21378"/>
    <cellStyle name="常规 3 6 2 3 4 5" xfId="21379"/>
    <cellStyle name="常规 3 6 2 3 5" xfId="21380"/>
    <cellStyle name="常规 3 6 2 3 5 2" xfId="21381"/>
    <cellStyle name="常规 3 6 2 3 5 2 2" xfId="21382"/>
    <cellStyle name="常规 3 6 2 3 5 2 2 2" xfId="21383"/>
    <cellStyle name="常规 3 6 2 3 5 2 2 2 2" xfId="21384"/>
    <cellStyle name="常规 3 6 2 3 5 2 2 3" xfId="21385"/>
    <cellStyle name="常规 3 6 2 3 5 2 3" xfId="21386"/>
    <cellStyle name="常规 3 6 2 3 5 2 3 2" xfId="21387"/>
    <cellStyle name="常规 3 6 2 3 5 2 4" xfId="21388"/>
    <cellStyle name="常规 3 6 2 3 5 3" xfId="21389"/>
    <cellStyle name="常规 3 6 2 3 5 3 2" xfId="21390"/>
    <cellStyle name="常规 3 6 2 3 5 3 2 2" xfId="21391"/>
    <cellStyle name="常规 3 6 2 3 5 3 3" xfId="21392"/>
    <cellStyle name="常规 3 6 2 3 5 4" xfId="21393"/>
    <cellStyle name="常规 3 6 2 3 5 4 2" xfId="21394"/>
    <cellStyle name="常规 3 6 2 3 5 5" xfId="21395"/>
    <cellStyle name="常规 3 6 2 3 6" xfId="21396"/>
    <cellStyle name="常规 3 6 2 3 6 2" xfId="21397"/>
    <cellStyle name="常规 3 6 2 3 6 2 2" xfId="21398"/>
    <cellStyle name="常规 3 6 2 3 6 2 2 2" xfId="21399"/>
    <cellStyle name="常规 3 6 2 3 6 2 3" xfId="21400"/>
    <cellStyle name="常规 3 6 2 3 6 3" xfId="21401"/>
    <cellStyle name="常规 3 6 2 3 6 3 2" xfId="21402"/>
    <cellStyle name="常规 3 6 2 3 6 4" xfId="21403"/>
    <cellStyle name="常规 3 6 2 3 7" xfId="21404"/>
    <cellStyle name="常规 3 6 2 3 7 2" xfId="21405"/>
    <cellStyle name="常规 3 6 2 3 7 2 2" xfId="21406"/>
    <cellStyle name="常规 3 6 2 3 7 3" xfId="21407"/>
    <cellStyle name="常规 3 6 2 3 8" xfId="21408"/>
    <cellStyle name="常规 3 6 2 3 8 2" xfId="21409"/>
    <cellStyle name="常规 3 6 2 3 9" xfId="21410"/>
    <cellStyle name="常规 3 6 2 4" xfId="21411"/>
    <cellStyle name="常规 3 6 2 4 2" xfId="21412"/>
    <cellStyle name="常规 3 6 2 4 2 2" xfId="21413"/>
    <cellStyle name="常规 3 6 2 4 2 2 2" xfId="21414"/>
    <cellStyle name="常规 3 6 2 4 2 2 2 2" xfId="21415"/>
    <cellStyle name="常规 3 6 2 4 2 2 2 2 2" xfId="21416"/>
    <cellStyle name="常规 3 6 2 4 2 2 2 2 2 2" xfId="21417"/>
    <cellStyle name="常规 3 6 2 4 2 2 2 2 2 2 2" xfId="21418"/>
    <cellStyle name="常规 3 6 2 4 2 2 2 2 2 3" xfId="21419"/>
    <cellStyle name="常规 3 6 2 4 2 2 2 2 3" xfId="21420"/>
    <cellStyle name="常规 3 6 2 4 2 2 2 2 3 2" xfId="21421"/>
    <cellStyle name="常规 3 6 2 4 2 2 2 2 4" xfId="21422"/>
    <cellStyle name="常规 3 6 2 4 2 2 2 3" xfId="21423"/>
    <cellStyle name="常规 3 6 2 4 2 2 2 3 2" xfId="21424"/>
    <cellStyle name="常规 3 6 2 4 2 2 2 3 2 2" xfId="21425"/>
    <cellStyle name="常规 3 6 2 4 2 2 2 3 3" xfId="21426"/>
    <cellStyle name="常规 3 6 2 4 2 2 2 4" xfId="21427"/>
    <cellStyle name="常规 3 6 2 4 2 2 2 4 2" xfId="21428"/>
    <cellStyle name="常规 3 6 2 4 2 2 2 5" xfId="21429"/>
    <cellStyle name="常规 3 6 2 4 2 2 3" xfId="21430"/>
    <cellStyle name="常规 3 6 2 4 2 2 3 2" xfId="21431"/>
    <cellStyle name="常规 3 6 2 4 2 2 3 2 2" xfId="21432"/>
    <cellStyle name="常规 3 6 2 4 2 2 3 2 2 2" xfId="21433"/>
    <cellStyle name="常规 3 6 2 4 2 2 3 2 2 2 2" xfId="21434"/>
    <cellStyle name="常规 3 6 2 4 2 2 3 2 2 3" xfId="21435"/>
    <cellStyle name="常规 3 6 2 4 2 2 3 2 3" xfId="21436"/>
    <cellStyle name="常规 3 6 2 4 2 2 3 2 3 2" xfId="21437"/>
    <cellStyle name="常规 3 6 2 4 2 2 3 2 4" xfId="21438"/>
    <cellStyle name="常规 3 6 2 4 2 2 3 3" xfId="21439"/>
    <cellStyle name="常规 3 6 2 4 2 2 3 3 2" xfId="21440"/>
    <cellStyle name="常规 3 6 2 4 2 2 3 3 2 2" xfId="21441"/>
    <cellStyle name="常规 3 6 2 4 2 2 3 3 3" xfId="21442"/>
    <cellStyle name="常规 3 6 2 4 2 2 3 4" xfId="21443"/>
    <cellStyle name="常规 3 6 2 4 2 2 3 4 2" xfId="21444"/>
    <cellStyle name="常规 3 6 2 4 2 2 3 5" xfId="21445"/>
    <cellStyle name="常规 3 6 2 4 2 2 4" xfId="21446"/>
    <cellStyle name="常规 3 6 2 4 2 2 4 2" xfId="21447"/>
    <cellStyle name="常规 3 6 2 4 2 2 4 2 2" xfId="21448"/>
    <cellStyle name="常规 3 6 2 4 2 2 4 2 2 2" xfId="21449"/>
    <cellStyle name="常规 3 6 2 4 2 2 4 2 3" xfId="21450"/>
    <cellStyle name="常规 3 6 2 4 2 2 4 3" xfId="21451"/>
    <cellStyle name="常规 3 6 2 4 2 2 4 3 2" xfId="21452"/>
    <cellStyle name="常规 3 6 2 4 2 2 4 4" xfId="21453"/>
    <cellStyle name="常规 3 6 2 4 2 2 5" xfId="21454"/>
    <cellStyle name="常规 3 6 2 4 2 2 5 2" xfId="21455"/>
    <cellStyle name="常规 3 6 2 4 2 2 5 2 2" xfId="21456"/>
    <cellStyle name="常规 3 6 2 4 2 2 5 3" xfId="21457"/>
    <cellStyle name="常规 3 6 2 4 2 2 6" xfId="21458"/>
    <cellStyle name="常规 3 6 2 4 2 2 6 2" xfId="21459"/>
    <cellStyle name="常规 3 6 2 4 2 2 7" xfId="21460"/>
    <cellStyle name="常规 3 6 2 4 2 3" xfId="21461"/>
    <cellStyle name="常规 3 6 2 4 2 3 2" xfId="21462"/>
    <cellStyle name="常规 3 6 2 4 2 3 2 2" xfId="21463"/>
    <cellStyle name="常规 3 6 2 4 2 3 2 2 2" xfId="21464"/>
    <cellStyle name="常规 3 6 2 4 2 3 2 2 2 2" xfId="21465"/>
    <cellStyle name="常规 3 6 2 4 2 3 2 2 3" xfId="21466"/>
    <cellStyle name="常规 3 6 2 4 2 3 2 3" xfId="21467"/>
    <cellStyle name="常规 3 6 2 4 2 3 2 3 2" xfId="21468"/>
    <cellStyle name="常规 3 6 2 4 2 3 2 4" xfId="21469"/>
    <cellStyle name="常规 3 6 2 4 2 3 3" xfId="21470"/>
    <cellStyle name="常规 3 6 2 4 2 3 3 2" xfId="21471"/>
    <cellStyle name="常规 3 6 2 4 2 3 3 2 2" xfId="21472"/>
    <cellStyle name="常规 3 6 2 4 2 3 3 3" xfId="21473"/>
    <cellStyle name="常规 3 6 2 4 2 3 4" xfId="21474"/>
    <cellStyle name="常规 3 6 2 4 2 3 4 2" xfId="21475"/>
    <cellStyle name="常规 3 6 2 4 2 3 5" xfId="21476"/>
    <cellStyle name="常规 3 6 2 4 2 4" xfId="21477"/>
    <cellStyle name="常规 3 6 2 4 2 4 2" xfId="21478"/>
    <cellStyle name="常规 3 6 2 4 2 4 2 2" xfId="21479"/>
    <cellStyle name="常规 3 6 2 4 2 4 2 2 2" xfId="21480"/>
    <cellStyle name="常规 3 6 2 4 2 4 2 2 2 2" xfId="21481"/>
    <cellStyle name="常规 3 6 2 4 2 4 2 2 3" xfId="21482"/>
    <cellStyle name="常规 3 6 2 4 2 4 2 3" xfId="21483"/>
    <cellStyle name="常规 3 6 2 4 2 4 2 3 2" xfId="21484"/>
    <cellStyle name="常规 3 6 2 4 2 4 2 4" xfId="21485"/>
    <cellStyle name="常规 3 6 2 4 2 4 3" xfId="21486"/>
    <cellStyle name="常规 3 6 2 4 2 4 3 2" xfId="21487"/>
    <cellStyle name="常规 3 6 2 4 2 4 3 2 2" xfId="21488"/>
    <cellStyle name="常规 3 6 2 4 2 4 3 3" xfId="21489"/>
    <cellStyle name="常规 3 6 2 4 2 4 4" xfId="21490"/>
    <cellStyle name="常规 3 6 2 4 2 4 4 2" xfId="21491"/>
    <cellStyle name="常规 3 6 2 4 2 4 5" xfId="21492"/>
    <cellStyle name="常规 3 6 2 4 2 5" xfId="21493"/>
    <cellStyle name="常规 3 6 2 4 2 5 2" xfId="21494"/>
    <cellStyle name="常规 3 6 2 4 2 5 2 2" xfId="21495"/>
    <cellStyle name="常规 3 6 2 4 2 5 2 2 2" xfId="21496"/>
    <cellStyle name="常规 3 6 2 4 2 5 2 3" xfId="21497"/>
    <cellStyle name="常规 3 6 2 4 2 5 3" xfId="21498"/>
    <cellStyle name="常规 3 6 2 4 2 5 3 2" xfId="21499"/>
    <cellStyle name="常规 3 6 2 4 2 5 4" xfId="21500"/>
    <cellStyle name="常规 3 6 2 4 2 6" xfId="21501"/>
    <cellStyle name="常规 3 6 2 4 2 6 2" xfId="21502"/>
    <cellStyle name="常规 3 6 2 4 2 6 2 2" xfId="21503"/>
    <cellStyle name="常规 3 6 2 4 2 6 3" xfId="21504"/>
    <cellStyle name="常规 3 6 2 4 2 7" xfId="21505"/>
    <cellStyle name="常规 3 6 2 4 2 7 2" xfId="21506"/>
    <cellStyle name="常规 3 6 2 4 2 8" xfId="21507"/>
    <cellStyle name="常规 3 6 2 4 3" xfId="21508"/>
    <cellStyle name="常规 3 6 2 4 3 2" xfId="21509"/>
    <cellStyle name="常规 3 6 2 4 3 2 2" xfId="21510"/>
    <cellStyle name="常规 3 6 2 4 3 2 2 2" xfId="21511"/>
    <cellStyle name="常规 3 6 2 4 3 2 2 2 2" xfId="21512"/>
    <cellStyle name="常规 3 6 2 4 3 2 2 2 2 2" xfId="21513"/>
    <cellStyle name="常规 3 6 2 4 3 2 2 2 3" xfId="21514"/>
    <cellStyle name="常规 3 6 2 4 3 2 2 3" xfId="21515"/>
    <cellStyle name="常规 3 6 2 4 3 2 2 3 2" xfId="21516"/>
    <cellStyle name="常规 3 6 2 4 3 2 2 4" xfId="21517"/>
    <cellStyle name="常规 3 6 2 4 3 2 3" xfId="21518"/>
    <cellStyle name="常规 3 6 2 4 3 2 3 2" xfId="21519"/>
    <cellStyle name="常规 3 6 2 4 3 2 3 2 2" xfId="21520"/>
    <cellStyle name="常规 3 6 2 4 3 2 3 3" xfId="21521"/>
    <cellStyle name="常规 3 6 2 4 3 2 4" xfId="21522"/>
    <cellStyle name="常规 3 6 2 4 3 2 4 2" xfId="21523"/>
    <cellStyle name="常规 3 6 2 4 3 2 5" xfId="21524"/>
    <cellStyle name="常规 3 6 2 4 3 3" xfId="21525"/>
    <cellStyle name="常规 3 6 2 4 3 3 2" xfId="21526"/>
    <cellStyle name="常规 3 6 2 4 3 3 2 2" xfId="21527"/>
    <cellStyle name="常规 3 6 2 4 3 3 2 2 2" xfId="21528"/>
    <cellStyle name="常规 3 6 2 4 3 3 2 2 2 2" xfId="21529"/>
    <cellStyle name="常规 3 6 2 4 3 3 2 2 3" xfId="21530"/>
    <cellStyle name="常规 3 6 2 4 3 3 2 3" xfId="21531"/>
    <cellStyle name="常规 3 6 2 4 3 3 2 3 2" xfId="21532"/>
    <cellStyle name="常规 3 6 2 4 3 3 2 4" xfId="21533"/>
    <cellStyle name="常规 3 6 2 4 3 3 3" xfId="21534"/>
    <cellStyle name="常规 3 6 2 4 3 3 3 2" xfId="21535"/>
    <cellStyle name="常规 3 6 2 4 3 3 3 2 2" xfId="21536"/>
    <cellStyle name="常规 3 6 2 4 3 3 3 3" xfId="21537"/>
    <cellStyle name="常规 3 6 2 4 3 3 4" xfId="21538"/>
    <cellStyle name="常规 3 6 2 4 3 3 4 2" xfId="21539"/>
    <cellStyle name="常规 3 6 2 4 3 3 5" xfId="21540"/>
    <cellStyle name="常规 3 6 2 4 3 4" xfId="21541"/>
    <cellStyle name="常规 3 6 2 4 3 4 2" xfId="21542"/>
    <cellStyle name="常规 3 6 2 4 3 4 2 2" xfId="21543"/>
    <cellStyle name="常规 3 6 2 4 3 4 2 2 2" xfId="21544"/>
    <cellStyle name="常规 3 6 2 4 3 4 2 3" xfId="21545"/>
    <cellStyle name="常规 3 6 2 4 3 4 3" xfId="21546"/>
    <cellStyle name="常规 3 6 2 4 3 4 3 2" xfId="21547"/>
    <cellStyle name="常规 3 6 2 4 3 4 4" xfId="21548"/>
    <cellStyle name="常规 3 6 2 4 3 5" xfId="21549"/>
    <cellStyle name="常规 3 6 2 4 3 5 2" xfId="21550"/>
    <cellStyle name="常规 3 6 2 4 3 5 2 2" xfId="21551"/>
    <cellStyle name="常规 3 6 2 4 3 5 3" xfId="21552"/>
    <cellStyle name="常规 3 6 2 4 3 6" xfId="21553"/>
    <cellStyle name="常规 3 6 2 4 3 6 2" xfId="21554"/>
    <cellStyle name="常规 3 6 2 4 3 7" xfId="21555"/>
    <cellStyle name="常规 3 6 2 4 4" xfId="21556"/>
    <cellStyle name="常规 3 6 2 4 4 2" xfId="21557"/>
    <cellStyle name="常规 3 6 2 4 4 2 2" xfId="21558"/>
    <cellStyle name="常规 3 6 2 4 4 2 2 2" xfId="21559"/>
    <cellStyle name="常规 3 6 2 4 4 2 2 2 2" xfId="21560"/>
    <cellStyle name="常规 3 6 2 4 4 2 2 3" xfId="21561"/>
    <cellStyle name="常规 3 6 2 4 4 2 3" xfId="21562"/>
    <cellStyle name="常规 3 6 2 4 4 2 3 2" xfId="21563"/>
    <cellStyle name="常规 3 6 2 4 4 2 4" xfId="21564"/>
    <cellStyle name="常规 3 6 2 4 4 3" xfId="21565"/>
    <cellStyle name="常规 3 6 2 4 4 3 2" xfId="21566"/>
    <cellStyle name="常规 3 6 2 4 4 3 2 2" xfId="21567"/>
    <cellStyle name="常规 3 6 2 4 4 3 3" xfId="21568"/>
    <cellStyle name="常规 3 6 2 4 4 4" xfId="21569"/>
    <cellStyle name="常规 3 6 2 4 4 4 2" xfId="21570"/>
    <cellStyle name="常规 3 6 2 4 4 5" xfId="21571"/>
    <cellStyle name="常规 3 6 2 4 5" xfId="21572"/>
    <cellStyle name="常规 3 6 2 4 5 2" xfId="21573"/>
    <cellStyle name="常规 3 6 2 4 5 2 2" xfId="21574"/>
    <cellStyle name="常规 3 6 2 4 5 2 2 2" xfId="21575"/>
    <cellStyle name="常规 3 6 2 4 5 2 2 2 2" xfId="21576"/>
    <cellStyle name="常规 3 6 2 4 5 2 2 3" xfId="21577"/>
    <cellStyle name="常规 3 6 2 4 5 2 3" xfId="21578"/>
    <cellStyle name="常规 3 6 2 4 5 2 3 2" xfId="21579"/>
    <cellStyle name="常规 3 6 2 4 5 2 4" xfId="21580"/>
    <cellStyle name="常规 3 6 2 4 5 3" xfId="21581"/>
    <cellStyle name="常规 3 6 2 4 5 3 2" xfId="21582"/>
    <cellStyle name="常规 3 6 2 4 5 3 2 2" xfId="21583"/>
    <cellStyle name="常规 3 6 2 4 5 3 3" xfId="21584"/>
    <cellStyle name="常规 3 6 2 4 5 4" xfId="21585"/>
    <cellStyle name="常规 3 6 2 4 5 4 2" xfId="21586"/>
    <cellStyle name="常规 3 6 2 4 5 5" xfId="21587"/>
    <cellStyle name="常规 3 6 2 4 6" xfId="21588"/>
    <cellStyle name="常规 3 6 2 4 6 2" xfId="21589"/>
    <cellStyle name="常规 3 6 2 4 6 2 2" xfId="21590"/>
    <cellStyle name="常规 3 6 2 4 6 2 2 2" xfId="21591"/>
    <cellStyle name="常规 3 6 2 4 6 2 3" xfId="21592"/>
    <cellStyle name="常规 3 6 2 4 6 3" xfId="21593"/>
    <cellStyle name="常规 3 6 2 4 6 3 2" xfId="21594"/>
    <cellStyle name="常规 3 6 2 4 6 4" xfId="21595"/>
    <cellStyle name="常规 3 6 2 4 7" xfId="21596"/>
    <cellStyle name="常规 3 6 2 4 7 2" xfId="21597"/>
    <cellStyle name="常规 3 6 2 4 7 2 2" xfId="21598"/>
    <cellStyle name="常规 3 6 2 4 7 3" xfId="21599"/>
    <cellStyle name="常规 3 6 2 4 8" xfId="21600"/>
    <cellStyle name="常规 3 6 2 4 8 2" xfId="21601"/>
    <cellStyle name="常规 3 6 2 4 9" xfId="21602"/>
    <cellStyle name="常规 3 6 2 5" xfId="21603"/>
    <cellStyle name="常规 3 6 2 5 2" xfId="21604"/>
    <cellStyle name="常规 3 6 2 5 2 2" xfId="21605"/>
    <cellStyle name="常规 3 6 2 5 2 2 2" xfId="21606"/>
    <cellStyle name="常规 3 6 2 5 2 2 2 2" xfId="21607"/>
    <cellStyle name="常规 3 6 2 5 2 2 2 2 2" xfId="21608"/>
    <cellStyle name="常规 3 6 2 5 2 2 2 2 2 2" xfId="21609"/>
    <cellStyle name="常规 3 6 2 5 2 2 2 2 3" xfId="21610"/>
    <cellStyle name="常规 3 6 2 5 2 2 2 3" xfId="21611"/>
    <cellStyle name="常规 3 6 2 5 2 2 2 3 2" xfId="21612"/>
    <cellStyle name="常规 3 6 2 5 2 2 2 4" xfId="21613"/>
    <cellStyle name="常规 3 6 2 5 2 2 3" xfId="21614"/>
    <cellStyle name="常规 3 6 2 5 2 2 3 2" xfId="21615"/>
    <cellStyle name="常规 3 6 2 5 2 2 3 2 2" xfId="21616"/>
    <cellStyle name="常规 3 6 2 5 2 2 3 3" xfId="21617"/>
    <cellStyle name="常规 3 6 2 5 2 2 4" xfId="21618"/>
    <cellStyle name="常规 3 6 2 5 2 2 4 2" xfId="21619"/>
    <cellStyle name="常规 3 6 2 5 2 2 5" xfId="21620"/>
    <cellStyle name="常规 3 6 2 5 2 3" xfId="21621"/>
    <cellStyle name="常规 3 6 2 5 2 3 2" xfId="21622"/>
    <cellStyle name="常规 3 6 2 5 2 3 2 2" xfId="21623"/>
    <cellStyle name="常规 3 6 2 5 2 3 2 2 2" xfId="21624"/>
    <cellStyle name="常规 3 6 2 5 2 3 2 2 2 2" xfId="21625"/>
    <cellStyle name="常规 3 6 2 5 2 3 2 2 3" xfId="21626"/>
    <cellStyle name="常规 3 6 2 5 2 3 2 3" xfId="21627"/>
    <cellStyle name="常规 3 6 2 5 2 3 2 3 2" xfId="21628"/>
    <cellStyle name="常规 3 6 2 5 2 3 2 4" xfId="21629"/>
    <cellStyle name="常规 3 6 2 5 2 3 3" xfId="21630"/>
    <cellStyle name="常规 3 6 2 5 2 3 3 2" xfId="21631"/>
    <cellStyle name="常规 3 6 2 5 2 3 3 2 2" xfId="21632"/>
    <cellStyle name="常规 3 6 2 5 2 3 3 3" xfId="21633"/>
    <cellStyle name="常规 3 6 2 5 2 3 4" xfId="21634"/>
    <cellStyle name="常规 3 6 2 5 2 3 4 2" xfId="21635"/>
    <cellStyle name="常规 3 6 2 5 2 3 5" xfId="21636"/>
    <cellStyle name="常规 3 6 2 5 2 4" xfId="21637"/>
    <cellStyle name="常规 3 6 2 5 2 4 2" xfId="21638"/>
    <cellStyle name="常规 3 6 2 5 2 4 2 2" xfId="21639"/>
    <cellStyle name="常规 3 6 2 5 2 4 2 2 2" xfId="21640"/>
    <cellStyle name="常规 3 6 2 5 2 4 2 3" xfId="21641"/>
    <cellStyle name="常规 3 6 2 5 2 4 3" xfId="21642"/>
    <cellStyle name="常规 3 6 2 5 2 4 3 2" xfId="21643"/>
    <cellStyle name="常规 3 6 2 5 2 4 4" xfId="21644"/>
    <cellStyle name="常规 3 6 2 5 2 5" xfId="21645"/>
    <cellStyle name="常规 3 6 2 5 2 5 2" xfId="21646"/>
    <cellStyle name="常规 3 6 2 5 2 5 2 2" xfId="21647"/>
    <cellStyle name="常规 3 6 2 5 2 5 3" xfId="21648"/>
    <cellStyle name="常规 3 6 2 5 2 6" xfId="21649"/>
    <cellStyle name="常规 3 6 2 5 2 6 2" xfId="21650"/>
    <cellStyle name="常规 3 6 2 5 2 7" xfId="21651"/>
    <cellStyle name="常规 3 6 2 5 3" xfId="21652"/>
    <cellStyle name="常规 3 6 2 5 3 2" xfId="21653"/>
    <cellStyle name="常规 3 6 2 5 3 2 2" xfId="21654"/>
    <cellStyle name="常规 3 6 2 5 3 2 2 2" xfId="21655"/>
    <cellStyle name="常规 3 6 2 5 3 2 2 2 2" xfId="21656"/>
    <cellStyle name="常规 3 6 2 5 3 2 2 3" xfId="21657"/>
    <cellStyle name="常规 3 6 2 5 3 2 3" xfId="21658"/>
    <cellStyle name="常规 3 6 2 5 3 2 3 2" xfId="21659"/>
    <cellStyle name="常规 3 6 2 5 3 2 4" xfId="21660"/>
    <cellStyle name="常规 3 6 2 5 3 3" xfId="21661"/>
    <cellStyle name="常规 3 6 2 5 3 3 2" xfId="21662"/>
    <cellStyle name="常规 3 6 2 5 3 3 2 2" xfId="21663"/>
    <cellStyle name="常规 3 6 2 5 3 3 3" xfId="21664"/>
    <cellStyle name="常规 3 6 2 5 3 4" xfId="21665"/>
    <cellStyle name="常规 3 6 2 5 3 4 2" xfId="21666"/>
    <cellStyle name="常规 3 6 2 5 3 5" xfId="21667"/>
    <cellStyle name="常规 3 6 2 5 4" xfId="21668"/>
    <cellStyle name="常规 3 6 2 5 4 2" xfId="21669"/>
    <cellStyle name="常规 3 6 2 5 4 2 2" xfId="21670"/>
    <cellStyle name="常规 3 6 2 5 4 2 2 2" xfId="21671"/>
    <cellStyle name="常规 3 6 2 5 4 2 2 2 2" xfId="21672"/>
    <cellStyle name="常规 3 6 2 5 4 2 2 3" xfId="21673"/>
    <cellStyle name="常规 3 6 2 5 4 2 3" xfId="21674"/>
    <cellStyle name="常规 3 6 2 5 4 2 3 2" xfId="21675"/>
    <cellStyle name="常规 3 6 2 5 4 2 4" xfId="21676"/>
    <cellStyle name="常规 3 6 2 5 4 3" xfId="21677"/>
    <cellStyle name="常规 3 6 2 5 4 3 2" xfId="21678"/>
    <cellStyle name="常规 3 6 2 5 4 3 2 2" xfId="21679"/>
    <cellStyle name="常规 3 6 2 5 4 3 3" xfId="21680"/>
    <cellStyle name="常规 3 6 2 5 4 4" xfId="21681"/>
    <cellStyle name="常规 3 6 2 5 4 4 2" xfId="21682"/>
    <cellStyle name="常规 3 6 2 5 4 5" xfId="21683"/>
    <cellStyle name="常规 3 6 2 5 5" xfId="21684"/>
    <cellStyle name="常规 3 6 2 5 5 2" xfId="21685"/>
    <cellStyle name="常规 3 6 2 5 5 2 2" xfId="21686"/>
    <cellStyle name="常规 3 6 2 5 5 2 2 2" xfId="21687"/>
    <cellStyle name="常规 3 6 2 5 5 2 3" xfId="21688"/>
    <cellStyle name="常规 3 6 2 5 5 3" xfId="21689"/>
    <cellStyle name="常规 3 6 2 5 5 3 2" xfId="21690"/>
    <cellStyle name="常规 3 6 2 5 5 4" xfId="21691"/>
    <cellStyle name="常规 3 6 2 5 6" xfId="21692"/>
    <cellStyle name="常规 3 6 2 5 6 2" xfId="21693"/>
    <cellStyle name="常规 3 6 2 5 6 2 2" xfId="21694"/>
    <cellStyle name="常规 3 6 2 5 6 3" xfId="21695"/>
    <cellStyle name="常规 3 6 2 5 7" xfId="21696"/>
    <cellStyle name="常规 3 6 2 5 7 2" xfId="21697"/>
    <cellStyle name="常规 3 6 2 5 8" xfId="21698"/>
    <cellStyle name="常规 3 6 2 6" xfId="21699"/>
    <cellStyle name="常规 3 6 2 6 2" xfId="21700"/>
    <cellStyle name="常规 3 6 2 6 2 2" xfId="21701"/>
    <cellStyle name="常规 3 6 2 6 2 2 2" xfId="21702"/>
    <cellStyle name="常规 3 6 2 6 2 2 2 2" xfId="21703"/>
    <cellStyle name="常规 3 6 2 6 2 2 2 2 2" xfId="21704"/>
    <cellStyle name="常规 3 6 2 6 2 2 2 3" xfId="21705"/>
    <cellStyle name="常规 3 6 2 6 2 2 3" xfId="21706"/>
    <cellStyle name="常规 3 6 2 6 2 2 3 2" xfId="21707"/>
    <cellStyle name="常规 3 6 2 6 2 2 4" xfId="21708"/>
    <cellStyle name="常规 3 6 2 6 2 3" xfId="21709"/>
    <cellStyle name="常规 3 6 2 6 2 3 2" xfId="21710"/>
    <cellStyle name="常规 3 6 2 6 2 3 2 2" xfId="21711"/>
    <cellStyle name="常规 3 6 2 6 2 3 3" xfId="21712"/>
    <cellStyle name="常规 3 6 2 6 2 4" xfId="21713"/>
    <cellStyle name="常规 3 6 2 6 2 4 2" xfId="21714"/>
    <cellStyle name="常规 3 6 2 6 2 5" xfId="21715"/>
    <cellStyle name="常规 3 6 2 6 3" xfId="21716"/>
    <cellStyle name="常规 3 6 2 6 3 2" xfId="21717"/>
    <cellStyle name="常规 3 6 2 6 3 2 2" xfId="21718"/>
    <cellStyle name="常规 3 6 2 6 3 2 2 2" xfId="21719"/>
    <cellStyle name="常规 3 6 2 6 3 2 2 2 2" xfId="21720"/>
    <cellStyle name="常规 3 6 2 6 3 2 2 3" xfId="21721"/>
    <cellStyle name="常规 3 6 2 6 3 2 3" xfId="21722"/>
    <cellStyle name="常规 3 6 2 6 3 2 3 2" xfId="21723"/>
    <cellStyle name="常规 3 6 2 6 3 2 4" xfId="21724"/>
    <cellStyle name="常规 3 6 2 6 3 3" xfId="21725"/>
    <cellStyle name="常规 3 6 2 6 3 3 2" xfId="21726"/>
    <cellStyle name="常规 3 6 2 6 3 3 2 2" xfId="21727"/>
    <cellStyle name="常规 3 6 2 6 3 3 3" xfId="21728"/>
    <cellStyle name="常规 3 6 2 6 3 4" xfId="21729"/>
    <cellStyle name="常规 3 6 2 6 3 4 2" xfId="21730"/>
    <cellStyle name="常规 3 6 2 6 3 5" xfId="21731"/>
    <cellStyle name="常规 3 6 2 6 4" xfId="21732"/>
    <cellStyle name="常规 3 6 2 6 4 2" xfId="21733"/>
    <cellStyle name="常规 3 6 2 6 4 2 2" xfId="21734"/>
    <cellStyle name="常规 3 6 2 6 4 2 2 2" xfId="21735"/>
    <cellStyle name="常规 3 6 2 6 4 2 3" xfId="21736"/>
    <cellStyle name="常规 3 6 2 6 4 3" xfId="21737"/>
    <cellStyle name="常规 3 6 2 6 4 3 2" xfId="21738"/>
    <cellStyle name="常规 3 6 2 6 4 4" xfId="21739"/>
    <cellStyle name="常规 3 6 2 6 5" xfId="21740"/>
    <cellStyle name="常规 3 6 2 6 5 2" xfId="21741"/>
    <cellStyle name="常规 3 6 2 6 5 2 2" xfId="21742"/>
    <cellStyle name="常规 3 6 2 6 5 3" xfId="21743"/>
    <cellStyle name="常规 3 6 2 6 6" xfId="21744"/>
    <cellStyle name="常规 3 6 2 6 6 2" xfId="21745"/>
    <cellStyle name="常规 3 6 2 6 7" xfId="21746"/>
    <cellStyle name="常规 3 6 2 7" xfId="21747"/>
    <cellStyle name="常规 3 6 2 7 2" xfId="21748"/>
    <cellStyle name="常规 3 6 2 7 2 2" xfId="21749"/>
    <cellStyle name="常规 3 6 2 7 2 2 2" xfId="21750"/>
    <cellStyle name="常规 3 6 2 7 2 2 2 2" xfId="21751"/>
    <cellStyle name="常规 3 6 2 7 2 2 3" xfId="21752"/>
    <cellStyle name="常规 3 6 2 7 2 3" xfId="21753"/>
    <cellStyle name="常规 3 6 2 7 2 3 2" xfId="21754"/>
    <cellStyle name="常规 3 6 2 7 2 4" xfId="21755"/>
    <cellStyle name="常规 3 6 2 7 3" xfId="21756"/>
    <cellStyle name="常规 3 6 2 7 3 2" xfId="21757"/>
    <cellStyle name="常规 3 6 2 7 3 2 2" xfId="21758"/>
    <cellStyle name="常规 3 6 2 7 3 3" xfId="21759"/>
    <cellStyle name="常规 3 6 2 7 4" xfId="21760"/>
    <cellStyle name="常规 3 6 2 7 4 2" xfId="21761"/>
    <cellStyle name="常规 3 6 2 7 5" xfId="21762"/>
    <cellStyle name="常规 3 6 2 8" xfId="21763"/>
    <cellStyle name="常规 3 6 2 8 2" xfId="21764"/>
    <cellStyle name="常规 3 6 2 8 2 2" xfId="21765"/>
    <cellStyle name="常规 3 6 2 8 2 2 2" xfId="21766"/>
    <cellStyle name="常规 3 6 2 8 2 2 2 2" xfId="21767"/>
    <cellStyle name="常规 3 6 2 8 2 2 3" xfId="21768"/>
    <cellStyle name="常规 3 6 2 8 2 3" xfId="21769"/>
    <cellStyle name="常规 3 6 2 8 2 3 2" xfId="21770"/>
    <cellStyle name="常规 3 6 2 8 2 4" xfId="21771"/>
    <cellStyle name="常规 3 6 2 8 3" xfId="21772"/>
    <cellStyle name="常规 3 6 2 8 3 2" xfId="21773"/>
    <cellStyle name="常规 3 6 2 8 3 2 2" xfId="21774"/>
    <cellStyle name="常规 3 6 2 8 3 3" xfId="21775"/>
    <cellStyle name="常规 3 6 2 8 4" xfId="21776"/>
    <cellStyle name="常规 3 6 2 8 4 2" xfId="21777"/>
    <cellStyle name="常规 3 6 2 8 5" xfId="21778"/>
    <cellStyle name="常规 3 6 2 9" xfId="21779"/>
    <cellStyle name="常规 3 6 2 9 2" xfId="21780"/>
    <cellStyle name="常规 3 6 2 9 2 2" xfId="21781"/>
    <cellStyle name="常规 3 6 2 9 2 2 2" xfId="21782"/>
    <cellStyle name="常规 3 6 2 9 2 3" xfId="21783"/>
    <cellStyle name="常规 3 6 2 9 3" xfId="21784"/>
    <cellStyle name="常规 3 6 2 9 3 2" xfId="21785"/>
    <cellStyle name="常规 3 6 2 9 4" xfId="21786"/>
    <cellStyle name="常规 3 6 3" xfId="21787"/>
    <cellStyle name="常规 3 6 3 10" xfId="21788"/>
    <cellStyle name="常规 3 6 3 10 2" xfId="21789"/>
    <cellStyle name="常规 3 6 3 11" xfId="21790"/>
    <cellStyle name="常规 3 6 3 2" xfId="21791"/>
    <cellStyle name="常规 3 6 3 2 2" xfId="21792"/>
    <cellStyle name="常规 3 6 3 2 2 2" xfId="21793"/>
    <cellStyle name="常规 3 6 3 2 2 2 2" xfId="21794"/>
    <cellStyle name="常规 3 6 3 2 2 2 2 2" xfId="21795"/>
    <cellStyle name="常规 3 6 3 2 2 2 2 2 2" xfId="21796"/>
    <cellStyle name="常规 3 6 3 2 2 2 2 2 2 2" xfId="21797"/>
    <cellStyle name="常规 3 6 3 2 2 2 2 2 2 2 2" xfId="21798"/>
    <cellStyle name="常规 3 6 3 2 2 2 2 2 2 3" xfId="21799"/>
    <cellStyle name="常规 3 6 3 2 2 2 2 2 3" xfId="21800"/>
    <cellStyle name="常规 3 6 3 2 2 2 2 2 3 2" xfId="21801"/>
    <cellStyle name="常规 3 6 3 2 2 2 2 2 4" xfId="21802"/>
    <cellStyle name="常规 3 6 3 2 2 2 2 3" xfId="21803"/>
    <cellStyle name="常规 3 6 3 2 2 2 2 3 2" xfId="21804"/>
    <cellStyle name="常规 3 6 3 2 2 2 2 3 2 2" xfId="21805"/>
    <cellStyle name="常规 3 6 3 2 2 2 2 3 3" xfId="21806"/>
    <cellStyle name="常规 3 6 3 2 2 2 2 4" xfId="21807"/>
    <cellStyle name="常规 3 6 3 2 2 2 2 4 2" xfId="21808"/>
    <cellStyle name="常规 3 6 3 2 2 2 2 5" xfId="21809"/>
    <cellStyle name="常规 3 6 3 2 2 2 3" xfId="21810"/>
    <cellStyle name="常规 3 6 3 2 2 2 3 2" xfId="21811"/>
    <cellStyle name="常规 3 6 3 2 2 2 3 2 2" xfId="21812"/>
    <cellStyle name="常规 3 6 3 2 2 2 3 2 2 2" xfId="21813"/>
    <cellStyle name="常规 3 6 3 2 2 2 3 2 2 2 2" xfId="21814"/>
    <cellStyle name="常规 3 6 3 2 2 2 3 2 2 3" xfId="21815"/>
    <cellStyle name="常规 3 6 3 2 2 2 3 2 3" xfId="21816"/>
    <cellStyle name="常规 3 6 3 2 2 2 3 2 3 2" xfId="21817"/>
    <cellStyle name="常规 3 6 3 2 2 2 3 2 4" xfId="21818"/>
    <cellStyle name="常规 3 6 3 2 2 2 3 3" xfId="21819"/>
    <cellStyle name="常规 3 6 3 2 2 2 3 3 2" xfId="21820"/>
    <cellStyle name="常规 3 6 3 2 2 2 3 3 2 2" xfId="21821"/>
    <cellStyle name="常规 3 6 3 2 2 2 3 3 3" xfId="21822"/>
    <cellStyle name="常规 3 6 3 2 2 2 3 4" xfId="21823"/>
    <cellStyle name="常规 3 6 3 2 2 2 3 4 2" xfId="21824"/>
    <cellStyle name="常规 3 6 3 2 2 2 3 5" xfId="21825"/>
    <cellStyle name="常规 3 6 3 2 2 2 4" xfId="21826"/>
    <cellStyle name="常规 3 6 3 2 2 2 4 2" xfId="21827"/>
    <cellStyle name="常规 3 6 3 2 2 2 4 2 2" xfId="21828"/>
    <cellStyle name="常规 3 6 3 2 2 2 4 2 2 2" xfId="21829"/>
    <cellStyle name="常规 3 6 3 2 2 2 4 2 3" xfId="21830"/>
    <cellStyle name="常规 3 6 3 2 2 2 4 3" xfId="21831"/>
    <cellStyle name="常规 3 6 3 2 2 2 4 3 2" xfId="21832"/>
    <cellStyle name="常规 3 6 3 2 2 2 4 4" xfId="21833"/>
    <cellStyle name="常规 3 6 3 2 2 2 5" xfId="21834"/>
    <cellStyle name="常规 3 6 3 2 2 2 5 2" xfId="21835"/>
    <cellStyle name="常规 3 6 3 2 2 2 5 2 2" xfId="21836"/>
    <cellStyle name="常规 3 6 3 2 2 2 5 3" xfId="21837"/>
    <cellStyle name="常规 3 6 3 2 2 2 6" xfId="21838"/>
    <cellStyle name="常规 3 6 3 2 2 2 6 2" xfId="21839"/>
    <cellStyle name="常规 3 6 3 2 2 2 7" xfId="21840"/>
    <cellStyle name="常规 3 6 3 2 2 3" xfId="21841"/>
    <cellStyle name="常规 3 6 3 2 2 3 2" xfId="21842"/>
    <cellStyle name="常规 3 6 3 2 2 3 2 2" xfId="21843"/>
    <cellStyle name="常规 3 6 3 2 2 3 2 2 2" xfId="21844"/>
    <cellStyle name="常规 3 6 3 2 2 3 2 2 2 2" xfId="21845"/>
    <cellStyle name="常规 3 6 3 2 2 3 2 2 3" xfId="21846"/>
    <cellStyle name="常规 3 6 3 2 2 3 2 3" xfId="21847"/>
    <cellStyle name="常规 3 6 3 2 2 3 2 3 2" xfId="21848"/>
    <cellStyle name="常规 3 6 3 2 2 3 2 4" xfId="21849"/>
    <cellStyle name="常规 3 6 3 2 2 3 3" xfId="21850"/>
    <cellStyle name="常规 3 6 3 2 2 3 3 2" xfId="21851"/>
    <cellStyle name="常规 3 6 3 2 2 3 3 2 2" xfId="21852"/>
    <cellStyle name="常规 3 6 3 2 2 3 3 3" xfId="21853"/>
    <cellStyle name="常规 3 6 3 2 2 3 4" xfId="21854"/>
    <cellStyle name="常规 3 6 3 2 2 3 4 2" xfId="21855"/>
    <cellStyle name="常规 3 6 3 2 2 3 5" xfId="21856"/>
    <cellStyle name="常规 3 6 3 2 2 4" xfId="21857"/>
    <cellStyle name="常规 3 6 3 2 2 4 2" xfId="21858"/>
    <cellStyle name="常规 3 6 3 2 2 4 2 2" xfId="21859"/>
    <cellStyle name="常规 3 6 3 2 2 4 2 2 2" xfId="21860"/>
    <cellStyle name="常规 3 6 3 2 2 4 2 2 2 2" xfId="21861"/>
    <cellStyle name="常规 3 6 3 2 2 4 2 2 3" xfId="21862"/>
    <cellStyle name="常规 3 6 3 2 2 4 2 3" xfId="21863"/>
    <cellStyle name="常规 3 6 3 2 2 4 2 3 2" xfId="21864"/>
    <cellStyle name="常规 3 6 3 2 2 4 2 4" xfId="21865"/>
    <cellStyle name="常规 3 6 3 2 2 4 3" xfId="21866"/>
    <cellStyle name="常规 3 6 3 2 2 4 3 2" xfId="21867"/>
    <cellStyle name="常规 3 6 3 2 2 4 3 2 2" xfId="21868"/>
    <cellStyle name="常规 3 6 3 2 2 4 3 3" xfId="21869"/>
    <cellStyle name="常规 3 6 3 2 2 4 4" xfId="21870"/>
    <cellStyle name="常规 3 6 3 2 2 4 4 2" xfId="21871"/>
    <cellStyle name="常规 3 6 3 2 2 4 5" xfId="21872"/>
    <cellStyle name="常规 3 6 3 2 2 5" xfId="21873"/>
    <cellStyle name="常规 3 6 3 2 2 5 2" xfId="21874"/>
    <cellStyle name="常规 3 6 3 2 2 5 2 2" xfId="21875"/>
    <cellStyle name="常规 3 6 3 2 2 5 2 2 2" xfId="21876"/>
    <cellStyle name="常规 3 6 3 2 2 5 2 3" xfId="21877"/>
    <cellStyle name="常规 3 6 3 2 2 5 3" xfId="21878"/>
    <cellStyle name="常规 3 6 3 2 2 5 3 2" xfId="21879"/>
    <cellStyle name="常规 3 6 3 2 2 5 4" xfId="21880"/>
    <cellStyle name="常规 3 6 3 2 2 6" xfId="21881"/>
    <cellStyle name="常规 3 6 3 2 2 6 2" xfId="21882"/>
    <cellStyle name="常规 3 6 3 2 2 6 2 2" xfId="21883"/>
    <cellStyle name="常规 3 6 3 2 2 6 3" xfId="21884"/>
    <cellStyle name="常规 3 6 3 2 2 7" xfId="21885"/>
    <cellStyle name="常规 3 6 3 2 2 7 2" xfId="21886"/>
    <cellStyle name="常规 3 6 3 2 2 8" xfId="21887"/>
    <cellStyle name="常规 3 6 3 2 3" xfId="21888"/>
    <cellStyle name="常规 3 6 3 2 3 2" xfId="21889"/>
    <cellStyle name="常规 3 6 3 2 3 2 2" xfId="21890"/>
    <cellStyle name="常规 3 6 3 2 3 2 2 2" xfId="21891"/>
    <cellStyle name="常规 3 6 3 2 3 2 2 2 2" xfId="21892"/>
    <cellStyle name="常规 3 6 3 2 3 2 2 2 2 2" xfId="21893"/>
    <cellStyle name="常规 3 6 3 2 3 2 2 2 3" xfId="21894"/>
    <cellStyle name="常规 3 6 3 2 3 2 2 3" xfId="21895"/>
    <cellStyle name="常规 3 6 3 2 3 2 2 3 2" xfId="21896"/>
    <cellStyle name="常规 3 6 3 2 3 2 2 4" xfId="21897"/>
    <cellStyle name="常规 3 6 3 2 3 2 3" xfId="21898"/>
    <cellStyle name="常规 3 6 3 2 3 2 3 2" xfId="21899"/>
    <cellStyle name="常规 3 6 3 2 3 2 3 2 2" xfId="21900"/>
    <cellStyle name="常规 3 6 3 2 3 2 3 3" xfId="21901"/>
    <cellStyle name="常规 3 6 3 2 3 2 4" xfId="21902"/>
    <cellStyle name="常规 3 6 3 2 3 2 4 2" xfId="21903"/>
    <cellStyle name="常规 3 6 3 2 3 2 5" xfId="21904"/>
    <cellStyle name="常规 3 6 3 2 3 3" xfId="21905"/>
    <cellStyle name="常规 3 6 3 2 3 3 2" xfId="21906"/>
    <cellStyle name="常规 3 6 3 2 3 3 2 2" xfId="21907"/>
    <cellStyle name="常规 3 6 3 2 3 3 2 2 2" xfId="21908"/>
    <cellStyle name="常规 3 6 3 2 3 3 2 2 2 2" xfId="21909"/>
    <cellStyle name="常规 3 6 3 2 3 3 2 2 3" xfId="21910"/>
    <cellStyle name="常规 3 6 3 2 3 3 2 3" xfId="21911"/>
    <cellStyle name="常规 3 6 3 2 3 3 2 3 2" xfId="21912"/>
    <cellStyle name="常规 3 6 3 2 3 3 2 4" xfId="21913"/>
    <cellStyle name="常规 3 6 3 2 3 3 3" xfId="21914"/>
    <cellStyle name="常规 3 6 3 2 3 3 3 2" xfId="21915"/>
    <cellStyle name="常规 3 6 3 2 3 3 3 2 2" xfId="21916"/>
    <cellStyle name="常规 3 6 3 2 3 3 3 3" xfId="21917"/>
    <cellStyle name="常规 3 6 3 2 3 3 4" xfId="21918"/>
    <cellStyle name="常规 3 6 3 2 3 3 4 2" xfId="21919"/>
    <cellStyle name="常规 3 6 3 2 3 3 5" xfId="21920"/>
    <cellStyle name="常规 3 6 3 2 3 4" xfId="21921"/>
    <cellStyle name="常规 3 6 3 2 3 4 2" xfId="21922"/>
    <cellStyle name="常规 3 6 3 2 3 4 2 2" xfId="21923"/>
    <cellStyle name="常规 3 6 3 2 3 4 2 2 2" xfId="21924"/>
    <cellStyle name="常规 3 6 3 2 3 4 2 3" xfId="21925"/>
    <cellStyle name="常规 3 6 3 2 3 4 3" xfId="21926"/>
    <cellStyle name="常规 3 6 3 2 3 4 3 2" xfId="21927"/>
    <cellStyle name="常规 3 6 3 2 3 4 4" xfId="21928"/>
    <cellStyle name="常规 3 6 3 2 3 5" xfId="21929"/>
    <cellStyle name="常规 3 6 3 2 3 5 2" xfId="21930"/>
    <cellStyle name="常规 3 6 3 2 3 5 2 2" xfId="21931"/>
    <cellStyle name="常规 3 6 3 2 3 5 3" xfId="21932"/>
    <cellStyle name="常规 3 6 3 2 3 6" xfId="21933"/>
    <cellStyle name="常规 3 6 3 2 3 6 2" xfId="21934"/>
    <cellStyle name="常规 3 6 3 2 3 7" xfId="21935"/>
    <cellStyle name="常规 3 6 3 2 4" xfId="21936"/>
    <cellStyle name="常规 3 6 3 2 4 2" xfId="21937"/>
    <cellStyle name="常规 3 6 3 2 4 2 2" xfId="21938"/>
    <cellStyle name="常规 3 6 3 2 4 2 2 2" xfId="21939"/>
    <cellStyle name="常规 3 6 3 2 4 2 2 2 2" xfId="21940"/>
    <cellStyle name="常规 3 6 3 2 4 2 2 3" xfId="21941"/>
    <cellStyle name="常规 3 6 3 2 4 2 3" xfId="21942"/>
    <cellStyle name="常规 3 6 3 2 4 2 3 2" xfId="21943"/>
    <cellStyle name="常规 3 6 3 2 4 2 4" xfId="21944"/>
    <cellStyle name="常规 3 6 3 2 4 3" xfId="21945"/>
    <cellStyle name="常规 3 6 3 2 4 3 2" xfId="21946"/>
    <cellStyle name="常规 3 6 3 2 4 3 2 2" xfId="21947"/>
    <cellStyle name="常规 3 6 3 2 4 3 3" xfId="21948"/>
    <cellStyle name="常规 3 6 3 2 4 4" xfId="21949"/>
    <cellStyle name="常规 3 6 3 2 4 4 2" xfId="21950"/>
    <cellStyle name="常规 3 6 3 2 4 5" xfId="21951"/>
    <cellStyle name="常规 3 6 3 2 5" xfId="21952"/>
    <cellStyle name="常规 3 6 3 2 5 2" xfId="21953"/>
    <cellStyle name="常规 3 6 3 2 5 2 2" xfId="21954"/>
    <cellStyle name="常规 3 6 3 2 5 2 2 2" xfId="21955"/>
    <cellStyle name="常规 3 6 3 2 5 2 2 2 2" xfId="21956"/>
    <cellStyle name="常规 3 6 3 2 5 2 2 3" xfId="21957"/>
    <cellStyle name="常规 3 6 3 2 5 2 3" xfId="21958"/>
    <cellStyle name="常规 3 6 3 2 5 2 3 2" xfId="21959"/>
    <cellStyle name="常规 3 6 3 2 5 2 4" xfId="21960"/>
    <cellStyle name="常规 3 6 3 2 5 3" xfId="21961"/>
    <cellStyle name="常规 3 6 3 2 5 3 2" xfId="21962"/>
    <cellStyle name="常规 3 6 3 2 5 3 2 2" xfId="21963"/>
    <cellStyle name="常规 3 6 3 2 5 3 3" xfId="21964"/>
    <cellStyle name="常规 3 6 3 2 5 4" xfId="21965"/>
    <cellStyle name="常规 3 6 3 2 5 4 2" xfId="21966"/>
    <cellStyle name="常规 3 6 3 2 5 5" xfId="21967"/>
    <cellStyle name="常规 3 6 3 2 6" xfId="21968"/>
    <cellStyle name="常规 3 6 3 2 6 2" xfId="21969"/>
    <cellStyle name="常规 3 6 3 2 6 2 2" xfId="21970"/>
    <cellStyle name="常规 3 6 3 2 6 2 2 2" xfId="21971"/>
    <cellStyle name="常规 3 6 3 2 6 2 3" xfId="21972"/>
    <cellStyle name="常规 3 6 3 2 6 3" xfId="21973"/>
    <cellStyle name="常规 3 6 3 2 6 3 2" xfId="21974"/>
    <cellStyle name="常规 3 6 3 2 6 4" xfId="21975"/>
    <cellStyle name="常规 3 6 3 2 7" xfId="21976"/>
    <cellStyle name="常规 3 6 3 2 7 2" xfId="21977"/>
    <cellStyle name="常规 3 6 3 2 7 2 2" xfId="21978"/>
    <cellStyle name="常规 3 6 3 2 7 3" xfId="21979"/>
    <cellStyle name="常规 3 6 3 2 8" xfId="21980"/>
    <cellStyle name="常规 3 6 3 2 8 2" xfId="21981"/>
    <cellStyle name="常规 3 6 3 2 9" xfId="21982"/>
    <cellStyle name="常规 3 6 3 3" xfId="21983"/>
    <cellStyle name="常规 3 6 3 3 2" xfId="21984"/>
    <cellStyle name="常规 3 6 3 3 2 2" xfId="21985"/>
    <cellStyle name="常规 3 6 3 3 2 2 2" xfId="21986"/>
    <cellStyle name="常规 3 6 3 3 2 2 2 2" xfId="21987"/>
    <cellStyle name="常规 3 6 3 3 2 2 2 2 2" xfId="21988"/>
    <cellStyle name="常规 3 6 3 3 2 2 2 2 2 2" xfId="21989"/>
    <cellStyle name="常规 3 6 3 3 2 2 2 2 2 2 2" xfId="21990"/>
    <cellStyle name="常规 3 6 3 3 2 2 2 2 2 3" xfId="21991"/>
    <cellStyle name="常规 3 6 3 3 2 2 2 2 3" xfId="21992"/>
    <cellStyle name="常规 3 6 3 3 2 2 2 2 3 2" xfId="21993"/>
    <cellStyle name="常规 3 6 3 3 2 2 2 2 4" xfId="21994"/>
    <cellStyle name="常规 3 6 3 3 2 2 2 3" xfId="21995"/>
    <cellStyle name="常规 3 6 3 3 2 2 2 3 2" xfId="21996"/>
    <cellStyle name="常规 3 6 3 3 2 2 2 3 2 2" xfId="21997"/>
    <cellStyle name="常规 3 6 3 3 2 2 2 3 3" xfId="21998"/>
    <cellStyle name="常规 3 6 3 3 2 2 2 4" xfId="21999"/>
    <cellStyle name="常规 3 6 3 3 2 2 2 4 2" xfId="22000"/>
    <cellStyle name="常规 3 6 3 3 2 2 2 5" xfId="22001"/>
    <cellStyle name="常规 3 6 3 3 2 2 3" xfId="22002"/>
    <cellStyle name="常规 3 6 3 3 2 2 3 2" xfId="22003"/>
    <cellStyle name="常规 3 6 3 3 2 2 3 2 2" xfId="22004"/>
    <cellStyle name="常规 3 6 3 3 2 2 3 2 2 2" xfId="22005"/>
    <cellStyle name="常规 3 6 3 3 2 2 3 2 2 2 2" xfId="22006"/>
    <cellStyle name="常规 3 6 3 3 2 2 3 2 2 3" xfId="22007"/>
    <cellStyle name="常规 3 6 3 3 2 2 3 2 3" xfId="22008"/>
    <cellStyle name="常规 3 6 3 3 2 2 3 2 3 2" xfId="22009"/>
    <cellStyle name="常规 3 6 3 3 2 2 3 2 4" xfId="22010"/>
    <cellStyle name="常规 3 6 3 3 2 2 3 3" xfId="22011"/>
    <cellStyle name="常规 3 6 3 3 2 2 3 3 2" xfId="22012"/>
    <cellStyle name="常规 3 6 3 3 2 2 3 3 2 2" xfId="22013"/>
    <cellStyle name="常规 3 6 3 3 2 2 3 3 3" xfId="22014"/>
    <cellStyle name="常规 3 6 3 3 2 2 3 4" xfId="22015"/>
    <cellStyle name="常规 3 6 3 3 2 2 3 4 2" xfId="22016"/>
    <cellStyle name="常规 3 6 3 3 2 2 3 5" xfId="22017"/>
    <cellStyle name="常规 3 6 3 3 2 2 4" xfId="22018"/>
    <cellStyle name="常规 3 6 3 3 2 2 4 2" xfId="22019"/>
    <cellStyle name="常规 3 6 3 3 2 2 4 2 2" xfId="22020"/>
    <cellStyle name="常规 3 6 3 3 2 2 4 2 2 2" xfId="22021"/>
    <cellStyle name="常规 3 6 3 3 2 2 4 2 3" xfId="22022"/>
    <cellStyle name="常规 3 6 3 3 2 2 4 3" xfId="22023"/>
    <cellStyle name="常规 3 6 3 3 2 2 4 3 2" xfId="22024"/>
    <cellStyle name="常规 3 6 3 3 2 2 4 4" xfId="22025"/>
    <cellStyle name="常规 3 6 3 3 2 2 5" xfId="22026"/>
    <cellStyle name="常规 3 6 3 3 2 2 5 2" xfId="22027"/>
    <cellStyle name="常规 3 6 3 3 2 2 5 2 2" xfId="22028"/>
    <cellStyle name="常规 3 6 3 3 2 2 5 3" xfId="22029"/>
    <cellStyle name="常规 3 6 3 3 2 2 6" xfId="22030"/>
    <cellStyle name="常规 3 6 3 3 2 2 6 2" xfId="22031"/>
    <cellStyle name="常规 3 6 3 3 2 2 7" xfId="22032"/>
    <cellStyle name="常规 3 6 3 3 2 3" xfId="22033"/>
    <cellStyle name="常规 3 6 3 3 2 3 2" xfId="22034"/>
    <cellStyle name="常规 3 6 3 3 2 3 2 2" xfId="22035"/>
    <cellStyle name="常规 3 6 3 3 2 3 2 2 2" xfId="22036"/>
    <cellStyle name="常规 3 6 3 3 2 3 2 2 2 2" xfId="22037"/>
    <cellStyle name="常规 3 6 3 3 2 3 2 2 3" xfId="22038"/>
    <cellStyle name="常规 3 6 3 3 2 3 2 3" xfId="22039"/>
    <cellStyle name="常规 3 6 3 3 2 3 2 3 2" xfId="22040"/>
    <cellStyle name="常规 3 6 3 3 2 3 2 4" xfId="22041"/>
    <cellStyle name="常规 3 6 3 3 2 3 3" xfId="22042"/>
    <cellStyle name="常规 3 6 3 3 2 3 3 2" xfId="22043"/>
    <cellStyle name="常规 3 6 3 3 2 3 3 2 2" xfId="22044"/>
    <cellStyle name="常规 3 6 3 3 2 3 3 3" xfId="22045"/>
    <cellStyle name="常规 3 6 3 3 2 3 4" xfId="22046"/>
    <cellStyle name="常规 3 6 3 3 2 3 4 2" xfId="22047"/>
    <cellStyle name="常规 3 6 3 3 2 3 5" xfId="22048"/>
    <cellStyle name="常规 3 6 3 3 2 4" xfId="22049"/>
    <cellStyle name="常规 3 6 3 3 2 4 2" xfId="22050"/>
    <cellStyle name="常规 3 6 3 3 2 4 2 2" xfId="22051"/>
    <cellStyle name="常规 3 6 3 3 2 4 2 2 2" xfId="22052"/>
    <cellStyle name="常规 3 6 3 3 2 4 2 2 2 2" xfId="22053"/>
    <cellStyle name="常规 3 6 3 3 2 4 2 2 3" xfId="22054"/>
    <cellStyle name="常规 3 6 3 3 2 4 2 3" xfId="22055"/>
    <cellStyle name="常规 3 6 3 3 2 4 2 3 2" xfId="22056"/>
    <cellStyle name="常规 3 6 3 3 2 4 2 4" xfId="22057"/>
    <cellStyle name="常规 3 6 3 3 2 4 3" xfId="22058"/>
    <cellStyle name="常规 3 6 3 3 2 4 3 2" xfId="22059"/>
    <cellStyle name="常规 3 6 3 3 2 4 3 2 2" xfId="22060"/>
    <cellStyle name="常规 3 6 3 3 2 4 3 3" xfId="22061"/>
    <cellStyle name="常规 3 6 3 3 2 4 4" xfId="22062"/>
    <cellStyle name="常规 3 6 3 3 2 4 4 2" xfId="22063"/>
    <cellStyle name="常规 3 6 3 3 2 4 5" xfId="22064"/>
    <cellStyle name="常规 3 6 3 3 2 5" xfId="22065"/>
    <cellStyle name="常规 3 6 3 3 2 5 2" xfId="22066"/>
    <cellStyle name="常规 3 6 3 3 2 5 2 2" xfId="22067"/>
    <cellStyle name="常规 3 6 3 3 2 5 2 2 2" xfId="22068"/>
    <cellStyle name="常规 3 6 3 3 2 5 2 3" xfId="22069"/>
    <cellStyle name="常规 3 6 3 3 2 5 3" xfId="22070"/>
    <cellStyle name="常规 3 6 3 3 2 5 3 2" xfId="22071"/>
    <cellStyle name="常规 3 6 3 3 2 5 4" xfId="22072"/>
    <cellStyle name="常规 3 6 3 3 2 6" xfId="22073"/>
    <cellStyle name="常规 3 6 3 3 2 6 2" xfId="22074"/>
    <cellStyle name="常规 3 6 3 3 2 6 2 2" xfId="22075"/>
    <cellStyle name="常规 3 6 3 3 2 6 3" xfId="22076"/>
    <cellStyle name="常规 3 6 3 3 2 7" xfId="22077"/>
    <cellStyle name="常规 3 6 3 3 2 7 2" xfId="22078"/>
    <cellStyle name="常规 3 6 3 3 2 8" xfId="22079"/>
    <cellStyle name="常规 3 6 3 3 3" xfId="22080"/>
    <cellStyle name="常规 3 6 3 3 3 2" xfId="22081"/>
    <cellStyle name="常规 3 6 3 3 3 2 2" xfId="22082"/>
    <cellStyle name="常规 3 6 3 3 3 2 2 2" xfId="22083"/>
    <cellStyle name="常规 3 6 3 3 3 2 2 2 2" xfId="22084"/>
    <cellStyle name="常规 3 6 3 3 3 2 2 2 2 2" xfId="22085"/>
    <cellStyle name="常规 3 6 3 3 3 2 2 2 3" xfId="22086"/>
    <cellStyle name="常规 3 6 3 3 3 2 2 3" xfId="22087"/>
    <cellStyle name="常规 3 6 3 3 3 2 2 3 2" xfId="22088"/>
    <cellStyle name="常规 3 6 3 3 3 2 2 4" xfId="22089"/>
    <cellStyle name="常规 3 6 3 3 3 2 3" xfId="22090"/>
    <cellStyle name="常规 3 6 3 3 3 2 3 2" xfId="22091"/>
    <cellStyle name="常规 3 6 3 3 3 2 3 2 2" xfId="22092"/>
    <cellStyle name="常规 3 6 3 3 3 2 3 3" xfId="22093"/>
    <cellStyle name="常规 3 6 3 3 3 2 4" xfId="22094"/>
    <cellStyle name="常规 3 6 3 3 3 2 4 2" xfId="22095"/>
    <cellStyle name="常规 3 6 3 3 3 2 5" xfId="22096"/>
    <cellStyle name="常规 3 6 3 3 3 3" xfId="22097"/>
    <cellStyle name="常规 3 6 3 3 3 3 2" xfId="22098"/>
    <cellStyle name="常规 3 6 3 3 3 3 2 2" xfId="22099"/>
    <cellStyle name="常规 3 6 3 3 3 3 2 2 2" xfId="22100"/>
    <cellStyle name="常规 3 6 3 3 3 3 2 2 2 2" xfId="22101"/>
    <cellStyle name="常规 3 6 3 3 3 3 2 2 3" xfId="22102"/>
    <cellStyle name="常规 3 6 3 3 3 3 2 3" xfId="22103"/>
    <cellStyle name="常规 3 6 3 3 3 3 2 3 2" xfId="22104"/>
    <cellStyle name="常规 3 6 3 3 3 3 2 4" xfId="22105"/>
    <cellStyle name="常规 3 6 3 3 3 3 3" xfId="22106"/>
    <cellStyle name="常规 3 6 3 3 3 3 3 2" xfId="22107"/>
    <cellStyle name="常规 3 6 3 3 3 3 3 2 2" xfId="22108"/>
    <cellStyle name="常规 3 6 3 3 3 3 3 3" xfId="22109"/>
    <cellStyle name="常规 3 6 3 3 3 3 4" xfId="22110"/>
    <cellStyle name="常规 3 6 3 3 3 3 4 2" xfId="22111"/>
    <cellStyle name="常规 3 6 3 3 3 3 5" xfId="22112"/>
    <cellStyle name="常规 3 6 3 3 3 4" xfId="22113"/>
    <cellStyle name="常规 3 6 3 3 3 4 2" xfId="22114"/>
    <cellStyle name="常规 3 6 3 3 3 4 2 2" xfId="22115"/>
    <cellStyle name="常规 3 6 3 3 3 4 2 2 2" xfId="22116"/>
    <cellStyle name="常规 3 6 3 3 3 4 2 3" xfId="22117"/>
    <cellStyle name="常规 3 6 3 3 3 4 3" xfId="22118"/>
    <cellStyle name="常规 3 6 3 3 3 4 3 2" xfId="22119"/>
    <cellStyle name="常规 3 6 3 3 3 4 4" xfId="22120"/>
    <cellStyle name="常规 3 6 3 3 3 5" xfId="22121"/>
    <cellStyle name="常规 3 6 3 3 3 5 2" xfId="22122"/>
    <cellStyle name="常规 3 6 3 3 3 5 2 2" xfId="22123"/>
    <cellStyle name="常规 3 6 3 3 3 5 3" xfId="22124"/>
    <cellStyle name="常规 3 6 3 3 3 6" xfId="22125"/>
    <cellStyle name="常规 3 6 3 3 3 6 2" xfId="22126"/>
    <cellStyle name="常规 3 6 3 3 3 7" xfId="22127"/>
    <cellStyle name="常规 3 6 3 3 4" xfId="22128"/>
    <cellStyle name="常规 3 6 3 3 4 2" xfId="22129"/>
    <cellStyle name="常规 3 6 3 3 4 2 2" xfId="22130"/>
    <cellStyle name="常规 3 6 3 3 4 2 2 2" xfId="22131"/>
    <cellStyle name="常规 3 6 3 3 4 2 2 2 2" xfId="22132"/>
    <cellStyle name="常规 3 6 3 3 4 2 2 3" xfId="22133"/>
    <cellStyle name="常规 3 6 3 3 4 2 3" xfId="22134"/>
    <cellStyle name="常规 3 6 3 3 4 2 3 2" xfId="22135"/>
    <cellStyle name="常规 3 6 3 3 4 2 4" xfId="22136"/>
    <cellStyle name="常规 3 6 3 3 4 3" xfId="22137"/>
    <cellStyle name="常规 3 6 3 3 4 3 2" xfId="22138"/>
    <cellStyle name="常规 3 6 3 3 4 3 2 2" xfId="22139"/>
    <cellStyle name="常规 3 6 3 3 4 3 3" xfId="22140"/>
    <cellStyle name="常规 3 6 3 3 4 4" xfId="22141"/>
    <cellStyle name="常规 3 6 3 3 4 4 2" xfId="22142"/>
    <cellStyle name="常规 3 6 3 3 4 5" xfId="22143"/>
    <cellStyle name="常规 3 6 3 3 5" xfId="22144"/>
    <cellStyle name="常规 3 6 3 3 5 2" xfId="22145"/>
    <cellStyle name="常规 3 6 3 3 5 2 2" xfId="22146"/>
    <cellStyle name="常规 3 6 3 3 5 2 2 2" xfId="22147"/>
    <cellStyle name="常规 3 6 3 3 5 2 2 2 2" xfId="22148"/>
    <cellStyle name="常规 3 6 3 3 5 2 2 3" xfId="22149"/>
    <cellStyle name="常规 3 6 3 3 5 2 3" xfId="22150"/>
    <cellStyle name="常规 3 6 3 3 5 2 3 2" xfId="22151"/>
    <cellStyle name="常规 3 6 3 3 5 2 4" xfId="22152"/>
    <cellStyle name="常规 3 6 3 3 5 3" xfId="22153"/>
    <cellStyle name="常规 3 6 3 3 5 3 2" xfId="22154"/>
    <cellStyle name="常规 3 6 3 3 5 3 2 2" xfId="22155"/>
    <cellStyle name="常规 3 6 3 3 5 3 3" xfId="22156"/>
    <cellStyle name="常规 3 6 3 3 5 4" xfId="22157"/>
    <cellStyle name="常规 3 6 3 3 5 4 2" xfId="22158"/>
    <cellStyle name="常规 3 6 3 3 5 5" xfId="22159"/>
    <cellStyle name="常规 3 6 3 3 6" xfId="22160"/>
    <cellStyle name="常规 3 6 3 3 6 2" xfId="22161"/>
    <cellStyle name="常规 3 6 3 3 6 2 2" xfId="22162"/>
    <cellStyle name="常规 3 6 3 3 6 2 2 2" xfId="22163"/>
    <cellStyle name="常规 3 6 3 3 6 2 3" xfId="22164"/>
    <cellStyle name="常规 3 6 3 3 6 3" xfId="22165"/>
    <cellStyle name="常规 3 6 3 3 6 3 2" xfId="22166"/>
    <cellStyle name="常规 3 6 3 3 6 4" xfId="22167"/>
    <cellStyle name="常规 3 6 3 3 7" xfId="22168"/>
    <cellStyle name="常规 3 6 3 3 7 2" xfId="22169"/>
    <cellStyle name="常规 3 6 3 3 7 2 2" xfId="22170"/>
    <cellStyle name="常规 3 6 3 3 7 3" xfId="22171"/>
    <cellStyle name="常规 3 6 3 3 8" xfId="22172"/>
    <cellStyle name="常规 3 6 3 3 8 2" xfId="22173"/>
    <cellStyle name="常规 3 6 3 3 9" xfId="22174"/>
    <cellStyle name="常规 3 6 3 4" xfId="22175"/>
    <cellStyle name="常规 3 6 3 4 2" xfId="22176"/>
    <cellStyle name="常规 3 6 3 4 2 2" xfId="22177"/>
    <cellStyle name="常规 3 6 3 4 2 2 2" xfId="22178"/>
    <cellStyle name="常规 3 6 3 4 2 2 2 2" xfId="22179"/>
    <cellStyle name="常规 3 6 3 4 2 2 2 2 2" xfId="22180"/>
    <cellStyle name="常规 3 6 3 4 2 2 2 2 2 2" xfId="22181"/>
    <cellStyle name="常规 3 6 3 4 2 2 2 2 3" xfId="22182"/>
    <cellStyle name="常规 3 6 3 4 2 2 2 3" xfId="22183"/>
    <cellStyle name="常规 3 6 3 4 2 2 2 3 2" xfId="22184"/>
    <cellStyle name="常规 3 6 3 4 2 2 2 4" xfId="22185"/>
    <cellStyle name="常规 3 6 3 4 2 2 3" xfId="22186"/>
    <cellStyle name="常规 3 6 3 4 2 2 3 2" xfId="22187"/>
    <cellStyle name="常规 3 6 3 4 2 2 3 2 2" xfId="22188"/>
    <cellStyle name="常规 3 6 3 4 2 2 3 3" xfId="22189"/>
    <cellStyle name="常规 3 6 3 4 2 2 4" xfId="22190"/>
    <cellStyle name="常规 3 6 3 4 2 2 4 2" xfId="22191"/>
    <cellStyle name="常规 3 6 3 4 2 2 5" xfId="22192"/>
    <cellStyle name="常规 3 6 3 4 2 3" xfId="22193"/>
    <cellStyle name="常规 3 6 3 4 2 3 2" xfId="22194"/>
    <cellStyle name="常规 3 6 3 4 2 3 2 2" xfId="22195"/>
    <cellStyle name="常规 3 6 3 4 2 3 2 2 2" xfId="22196"/>
    <cellStyle name="常规 3 6 3 4 2 3 2 2 2 2" xfId="22197"/>
    <cellStyle name="常规 3 6 3 4 2 3 2 2 3" xfId="22198"/>
    <cellStyle name="常规 3 6 3 4 2 3 2 3" xfId="22199"/>
    <cellStyle name="常规 3 6 3 4 2 3 2 3 2" xfId="22200"/>
    <cellStyle name="常规 3 6 3 4 2 3 2 4" xfId="22201"/>
    <cellStyle name="常规 3 6 3 4 2 3 3" xfId="22202"/>
    <cellStyle name="常规 3 6 3 4 2 3 3 2" xfId="22203"/>
    <cellStyle name="常规 3 6 3 4 2 3 3 2 2" xfId="22204"/>
    <cellStyle name="常规 3 6 3 4 2 3 3 3" xfId="22205"/>
    <cellStyle name="常规 3 6 3 4 2 3 4" xfId="22206"/>
    <cellStyle name="常规 3 6 3 4 2 3 4 2" xfId="22207"/>
    <cellStyle name="常规 3 6 3 4 2 3 5" xfId="22208"/>
    <cellStyle name="常规 3 6 3 4 2 4" xfId="22209"/>
    <cellStyle name="常规 3 6 3 4 2 4 2" xfId="22210"/>
    <cellStyle name="常规 3 6 3 4 2 4 2 2" xfId="22211"/>
    <cellStyle name="常规 3 6 3 4 2 4 2 2 2" xfId="22212"/>
    <cellStyle name="常规 3 6 3 4 2 4 2 3" xfId="22213"/>
    <cellStyle name="常规 3 6 3 4 2 4 3" xfId="22214"/>
    <cellStyle name="常规 3 6 3 4 2 4 3 2" xfId="22215"/>
    <cellStyle name="常规 3 6 3 4 2 4 4" xfId="22216"/>
    <cellStyle name="常规 3 6 3 4 2 5" xfId="22217"/>
    <cellStyle name="常规 3 6 3 4 2 5 2" xfId="22218"/>
    <cellStyle name="常规 3 6 3 4 2 5 2 2" xfId="22219"/>
    <cellStyle name="常规 3 6 3 4 2 5 3" xfId="22220"/>
    <cellStyle name="常规 3 6 3 4 2 6" xfId="22221"/>
    <cellStyle name="常规 3 6 3 4 2 6 2" xfId="22222"/>
    <cellStyle name="常规 3 6 3 4 2 7" xfId="22223"/>
    <cellStyle name="常规 3 6 3 4 3" xfId="22224"/>
    <cellStyle name="常规 3 6 3 4 3 2" xfId="22225"/>
    <cellStyle name="常规 3 6 3 4 3 2 2" xfId="22226"/>
    <cellStyle name="常规 3 6 3 4 3 2 2 2" xfId="22227"/>
    <cellStyle name="常规 3 6 3 4 3 2 2 2 2" xfId="22228"/>
    <cellStyle name="常规 3 6 3 4 3 2 2 3" xfId="22229"/>
    <cellStyle name="常规 3 6 3 4 3 2 3" xfId="22230"/>
    <cellStyle name="常规 3 6 3 4 3 2 3 2" xfId="22231"/>
    <cellStyle name="常规 3 6 3 4 3 2 4" xfId="22232"/>
    <cellStyle name="常规 3 6 3 4 3 3" xfId="22233"/>
    <cellStyle name="常规 3 6 3 4 3 3 2" xfId="22234"/>
    <cellStyle name="常规 3 6 3 4 3 3 2 2" xfId="22235"/>
    <cellStyle name="常规 3 6 3 4 3 3 3" xfId="22236"/>
    <cellStyle name="常规 3 6 3 4 3 4" xfId="22237"/>
    <cellStyle name="常规 3 6 3 4 3 4 2" xfId="22238"/>
    <cellStyle name="常规 3 6 3 4 3 5" xfId="22239"/>
    <cellStyle name="常规 3 6 3 4 4" xfId="22240"/>
    <cellStyle name="常规 3 6 3 4 4 2" xfId="22241"/>
    <cellStyle name="常规 3 6 3 4 4 2 2" xfId="22242"/>
    <cellStyle name="常规 3 6 3 4 4 2 2 2" xfId="22243"/>
    <cellStyle name="常规 3 6 3 4 4 2 2 2 2" xfId="22244"/>
    <cellStyle name="常规 3 6 3 4 4 2 2 3" xfId="22245"/>
    <cellStyle name="常规 3 6 3 4 4 2 3" xfId="22246"/>
    <cellStyle name="常规 3 6 3 4 4 2 3 2" xfId="22247"/>
    <cellStyle name="常规 3 6 3 4 4 2 4" xfId="22248"/>
    <cellStyle name="常规 3 6 3 4 4 3" xfId="22249"/>
    <cellStyle name="常规 3 6 3 4 4 3 2" xfId="22250"/>
    <cellStyle name="常规 3 6 3 4 4 3 2 2" xfId="22251"/>
    <cellStyle name="常规 3 6 3 4 4 3 3" xfId="22252"/>
    <cellStyle name="常规 3 6 3 4 4 4" xfId="22253"/>
    <cellStyle name="常规 3 6 3 4 4 4 2" xfId="22254"/>
    <cellStyle name="常规 3 6 3 4 4 5" xfId="22255"/>
    <cellStyle name="常规 3 6 3 4 5" xfId="22256"/>
    <cellStyle name="常规 3 6 3 4 5 2" xfId="22257"/>
    <cellStyle name="常规 3 6 3 4 5 2 2" xfId="22258"/>
    <cellStyle name="常规 3 6 3 4 5 2 2 2" xfId="22259"/>
    <cellStyle name="常规 3 6 3 4 5 2 3" xfId="22260"/>
    <cellStyle name="常规 3 6 3 4 5 3" xfId="22261"/>
    <cellStyle name="常规 3 6 3 4 5 3 2" xfId="22262"/>
    <cellStyle name="常规 3 6 3 4 5 4" xfId="22263"/>
    <cellStyle name="常规 3 6 3 4 6" xfId="22264"/>
    <cellStyle name="常规 3 6 3 4 6 2" xfId="22265"/>
    <cellStyle name="常规 3 6 3 4 6 2 2" xfId="22266"/>
    <cellStyle name="常规 3 6 3 4 6 3" xfId="22267"/>
    <cellStyle name="常规 3 6 3 4 7" xfId="22268"/>
    <cellStyle name="常规 3 6 3 4 7 2" xfId="22269"/>
    <cellStyle name="常规 3 6 3 4 8" xfId="22270"/>
    <cellStyle name="常规 3 6 3 5" xfId="22271"/>
    <cellStyle name="常规 3 6 3 5 2" xfId="22272"/>
    <cellStyle name="常规 3 6 3 5 2 2" xfId="22273"/>
    <cellStyle name="常规 3 6 3 5 2 2 2" xfId="22274"/>
    <cellStyle name="常规 3 6 3 5 2 2 2 2" xfId="22275"/>
    <cellStyle name="常规 3 6 3 5 2 2 2 2 2" xfId="22276"/>
    <cellStyle name="常规 3 6 3 5 2 2 2 3" xfId="22277"/>
    <cellStyle name="常规 3 6 3 5 2 2 3" xfId="22278"/>
    <cellStyle name="常规 3 6 3 5 2 2 3 2" xfId="22279"/>
    <cellStyle name="常规 3 6 3 5 2 2 4" xfId="22280"/>
    <cellStyle name="常规 3 6 3 5 2 3" xfId="22281"/>
    <cellStyle name="常规 3 6 3 5 2 3 2" xfId="22282"/>
    <cellStyle name="常规 3 6 3 5 2 3 2 2" xfId="22283"/>
    <cellStyle name="常规 3 6 3 5 2 3 3" xfId="22284"/>
    <cellStyle name="常规 3 6 3 5 2 4" xfId="22285"/>
    <cellStyle name="常规 3 6 3 5 2 4 2" xfId="22286"/>
    <cellStyle name="常规 3 6 3 5 2 5" xfId="22287"/>
    <cellStyle name="常规 3 6 3 5 3" xfId="22288"/>
    <cellStyle name="常规 3 6 3 5 3 2" xfId="22289"/>
    <cellStyle name="常规 3 6 3 5 3 2 2" xfId="22290"/>
    <cellStyle name="常规 3 6 3 5 3 2 2 2" xfId="22291"/>
    <cellStyle name="常规 3 6 3 5 3 2 2 2 2" xfId="22292"/>
    <cellStyle name="常规 3 6 3 5 3 2 2 3" xfId="22293"/>
    <cellStyle name="常规 3 6 3 5 3 2 3" xfId="22294"/>
    <cellStyle name="常规 3 6 3 5 3 2 3 2" xfId="22295"/>
    <cellStyle name="常规 3 6 3 5 3 2 4" xfId="22296"/>
    <cellStyle name="常规 3 6 3 5 3 3" xfId="22297"/>
    <cellStyle name="常规 3 6 3 5 3 3 2" xfId="22298"/>
    <cellStyle name="常规 3 6 3 5 3 3 2 2" xfId="22299"/>
    <cellStyle name="常规 3 6 3 5 3 3 3" xfId="22300"/>
    <cellStyle name="常规 3 6 3 5 3 4" xfId="22301"/>
    <cellStyle name="常规 3 6 3 5 3 4 2" xfId="22302"/>
    <cellStyle name="常规 3 6 3 5 3 5" xfId="22303"/>
    <cellStyle name="常规 3 6 3 5 4" xfId="22304"/>
    <cellStyle name="常规 3 6 3 5 4 2" xfId="22305"/>
    <cellStyle name="常规 3 6 3 5 4 2 2" xfId="22306"/>
    <cellStyle name="常规 3 6 3 5 4 2 2 2" xfId="22307"/>
    <cellStyle name="常规 3 6 3 5 4 2 3" xfId="22308"/>
    <cellStyle name="常规 3 6 3 5 4 3" xfId="22309"/>
    <cellStyle name="常规 3 6 3 5 4 3 2" xfId="22310"/>
    <cellStyle name="常规 3 6 3 5 4 4" xfId="22311"/>
    <cellStyle name="常规 3 6 3 5 5" xfId="22312"/>
    <cellStyle name="常规 3 6 3 5 5 2" xfId="22313"/>
    <cellStyle name="常规 3 6 3 5 5 2 2" xfId="22314"/>
    <cellStyle name="常规 3 6 3 5 5 3" xfId="22315"/>
    <cellStyle name="常规 3 6 3 5 6" xfId="22316"/>
    <cellStyle name="常规 3 6 3 5 6 2" xfId="22317"/>
    <cellStyle name="常规 3 6 3 5 7" xfId="22318"/>
    <cellStyle name="常规 3 6 3 6" xfId="22319"/>
    <cellStyle name="常规 3 6 3 6 2" xfId="22320"/>
    <cellStyle name="常规 3 6 3 6 2 2" xfId="22321"/>
    <cellStyle name="常规 3 6 3 6 2 2 2" xfId="22322"/>
    <cellStyle name="常规 3 6 3 6 2 2 2 2" xfId="22323"/>
    <cellStyle name="常规 3 6 3 6 2 2 3" xfId="22324"/>
    <cellStyle name="常规 3 6 3 6 2 3" xfId="22325"/>
    <cellStyle name="常规 3 6 3 6 2 3 2" xfId="22326"/>
    <cellStyle name="常规 3 6 3 6 2 4" xfId="22327"/>
    <cellStyle name="常规 3 6 3 6 3" xfId="22328"/>
    <cellStyle name="常规 3 6 3 6 3 2" xfId="22329"/>
    <cellStyle name="常规 3 6 3 6 3 2 2" xfId="22330"/>
    <cellStyle name="常规 3 6 3 6 3 3" xfId="22331"/>
    <cellStyle name="常规 3 6 3 6 4" xfId="22332"/>
    <cellStyle name="常规 3 6 3 6 4 2" xfId="22333"/>
    <cellStyle name="常规 3 6 3 6 5" xfId="22334"/>
    <cellStyle name="常规 3 6 3 7" xfId="22335"/>
    <cellStyle name="常规 3 6 3 7 2" xfId="22336"/>
    <cellStyle name="常规 3 6 3 7 2 2" xfId="22337"/>
    <cellStyle name="常规 3 6 3 7 2 2 2" xfId="22338"/>
    <cellStyle name="常规 3 6 3 7 2 2 2 2" xfId="22339"/>
    <cellStyle name="常规 3 6 3 7 2 2 3" xfId="22340"/>
    <cellStyle name="常规 3 6 3 7 2 3" xfId="22341"/>
    <cellStyle name="常规 3 6 3 7 2 3 2" xfId="22342"/>
    <cellStyle name="常规 3 6 3 7 2 4" xfId="22343"/>
    <cellStyle name="常规 3 6 3 7 3" xfId="22344"/>
    <cellStyle name="常规 3 6 3 7 3 2" xfId="22345"/>
    <cellStyle name="常规 3 6 3 7 3 2 2" xfId="22346"/>
    <cellStyle name="常规 3 6 3 7 3 3" xfId="22347"/>
    <cellStyle name="常规 3 6 3 7 4" xfId="22348"/>
    <cellStyle name="常规 3 6 3 7 4 2" xfId="22349"/>
    <cellStyle name="常规 3 6 3 7 5" xfId="22350"/>
    <cellStyle name="常规 3 6 3 8" xfId="22351"/>
    <cellStyle name="常规 3 6 3 8 2" xfId="22352"/>
    <cellStyle name="常规 3 6 3 8 2 2" xfId="22353"/>
    <cellStyle name="常规 3 6 3 8 2 2 2" xfId="22354"/>
    <cellStyle name="常规 3 6 3 8 2 3" xfId="22355"/>
    <cellStyle name="常规 3 6 3 8 3" xfId="22356"/>
    <cellStyle name="常规 3 6 3 8 3 2" xfId="22357"/>
    <cellStyle name="常规 3 6 3 8 4" xfId="22358"/>
    <cellStyle name="常规 3 6 3 9" xfId="22359"/>
    <cellStyle name="常规 3 6 3 9 2" xfId="22360"/>
    <cellStyle name="常规 3 6 3 9 2 2" xfId="22361"/>
    <cellStyle name="常规 3 6 3 9 3" xfId="22362"/>
    <cellStyle name="常规 3 6 4" xfId="22363"/>
    <cellStyle name="常规 3 6 4 2" xfId="22364"/>
    <cellStyle name="常规 3 6 4 2 2" xfId="22365"/>
    <cellStyle name="常规 3 6 4 2 2 2" xfId="22366"/>
    <cellStyle name="常规 3 6 4 2 2 2 2" xfId="22367"/>
    <cellStyle name="常规 3 6 4 2 2 2 2 2" xfId="22368"/>
    <cellStyle name="常规 3 6 4 2 2 2 2 2 2" xfId="22369"/>
    <cellStyle name="常规 3 6 4 2 2 2 2 2 2 2" xfId="22370"/>
    <cellStyle name="常规 3 6 4 2 2 2 2 2 3" xfId="22371"/>
    <cellStyle name="常规 3 6 4 2 2 2 2 3" xfId="22372"/>
    <cellStyle name="常规 3 6 4 2 2 2 2 3 2" xfId="22373"/>
    <cellStyle name="常规 3 6 4 2 2 2 2 4" xfId="22374"/>
    <cellStyle name="常规 3 6 4 2 2 2 3" xfId="22375"/>
    <cellStyle name="常规 3 6 4 2 2 2 3 2" xfId="22376"/>
    <cellStyle name="常规 3 6 4 2 2 2 3 2 2" xfId="22377"/>
    <cellStyle name="常规 3 6 4 2 2 2 3 3" xfId="22378"/>
    <cellStyle name="常规 3 6 4 2 2 2 4" xfId="22379"/>
    <cellStyle name="常规 3 6 4 2 2 2 4 2" xfId="22380"/>
    <cellStyle name="常规 3 6 4 2 2 2 5" xfId="22381"/>
    <cellStyle name="常规 3 6 4 2 2 3" xfId="22382"/>
    <cellStyle name="常规 3 6 4 2 2 3 2" xfId="22383"/>
    <cellStyle name="常规 3 6 4 2 2 3 2 2" xfId="22384"/>
    <cellStyle name="常规 3 6 4 2 2 3 2 2 2" xfId="22385"/>
    <cellStyle name="常规 3 6 4 2 2 3 2 2 2 2" xfId="22386"/>
    <cellStyle name="常规 3 6 4 2 2 3 2 2 3" xfId="22387"/>
    <cellStyle name="常规 3 6 4 2 2 3 2 3" xfId="22388"/>
    <cellStyle name="常规 3 6 4 2 2 3 2 3 2" xfId="22389"/>
    <cellStyle name="常规 3 6 4 2 2 3 2 4" xfId="22390"/>
    <cellStyle name="常规 3 6 4 2 2 3 3" xfId="22391"/>
    <cellStyle name="常规 3 6 4 2 2 3 3 2" xfId="22392"/>
    <cellStyle name="常规 3 6 4 2 2 3 3 2 2" xfId="22393"/>
    <cellStyle name="常规 3 6 4 2 2 3 3 3" xfId="22394"/>
    <cellStyle name="常规 3 6 4 2 2 3 4" xfId="22395"/>
    <cellStyle name="常规 3 6 4 2 2 3 4 2" xfId="22396"/>
    <cellStyle name="常规 3 6 4 2 2 3 5" xfId="22397"/>
    <cellStyle name="常规 3 6 4 2 2 4" xfId="22398"/>
    <cellStyle name="常规 3 6 4 2 2 4 2" xfId="22399"/>
    <cellStyle name="常规 3 6 4 2 2 4 2 2" xfId="22400"/>
    <cellStyle name="常规 3 6 4 2 2 4 2 2 2" xfId="22401"/>
    <cellStyle name="常规 3 6 4 2 2 4 2 3" xfId="22402"/>
    <cellStyle name="常规 3 6 4 2 2 4 3" xfId="22403"/>
    <cellStyle name="常规 3 6 4 2 2 4 3 2" xfId="22404"/>
    <cellStyle name="常规 3 6 4 2 2 4 4" xfId="22405"/>
    <cellStyle name="常规 3 6 4 2 2 5" xfId="22406"/>
    <cellStyle name="常规 3 6 4 2 2 5 2" xfId="22407"/>
    <cellStyle name="常规 3 6 4 2 2 5 2 2" xfId="22408"/>
    <cellStyle name="常规 3 6 4 2 2 5 3" xfId="22409"/>
    <cellStyle name="常规 3 6 4 2 2 6" xfId="22410"/>
    <cellStyle name="常规 3 6 4 2 2 6 2" xfId="22411"/>
    <cellStyle name="常规 3 6 4 2 2 7" xfId="22412"/>
    <cellStyle name="常规 3 6 4 2 3" xfId="22413"/>
    <cellStyle name="常规 3 6 4 2 3 2" xfId="22414"/>
    <cellStyle name="常规 3 6 4 2 3 2 2" xfId="22415"/>
    <cellStyle name="常规 3 6 4 2 3 2 2 2" xfId="22416"/>
    <cellStyle name="常规 3 6 4 2 3 2 2 2 2" xfId="22417"/>
    <cellStyle name="常规 3 6 4 2 3 2 2 3" xfId="22418"/>
    <cellStyle name="常规 3 6 4 2 3 2 3" xfId="22419"/>
    <cellStyle name="常规 3 6 4 2 3 2 3 2" xfId="22420"/>
    <cellStyle name="常规 3 6 4 2 3 2 4" xfId="22421"/>
    <cellStyle name="常规 3 6 4 2 3 3" xfId="22422"/>
    <cellStyle name="常规 3 6 4 2 3 3 2" xfId="22423"/>
    <cellStyle name="常规 3 6 4 2 3 3 2 2" xfId="22424"/>
    <cellStyle name="常规 3 6 4 2 3 3 3" xfId="22425"/>
    <cellStyle name="常规 3 6 4 2 3 4" xfId="22426"/>
    <cellStyle name="常规 3 6 4 2 3 4 2" xfId="22427"/>
    <cellStyle name="常规 3 6 4 2 3 5" xfId="22428"/>
    <cellStyle name="常规 3 6 4 2 4" xfId="22429"/>
    <cellStyle name="常规 3 6 4 2 4 2" xfId="22430"/>
    <cellStyle name="常规 3 6 4 2 4 2 2" xfId="22431"/>
    <cellStyle name="常规 3 6 4 2 4 2 2 2" xfId="22432"/>
    <cellStyle name="常规 3 6 4 2 4 2 2 2 2" xfId="22433"/>
    <cellStyle name="常规 3 6 4 2 4 2 2 3" xfId="22434"/>
    <cellStyle name="常规 3 6 4 2 4 2 3" xfId="22435"/>
    <cellStyle name="常规 3 6 4 2 4 2 3 2" xfId="22436"/>
    <cellStyle name="常规 3 6 4 2 4 2 4" xfId="22437"/>
    <cellStyle name="常规 3 6 4 2 4 3" xfId="22438"/>
    <cellStyle name="常规 3 6 4 2 4 3 2" xfId="22439"/>
    <cellStyle name="常规 3 6 4 2 4 3 2 2" xfId="22440"/>
    <cellStyle name="常规 3 6 4 2 4 3 3" xfId="22441"/>
    <cellStyle name="常规 3 6 4 2 4 4" xfId="22442"/>
    <cellStyle name="常规 3 6 4 2 4 4 2" xfId="22443"/>
    <cellStyle name="常规 3 6 4 2 4 5" xfId="22444"/>
    <cellStyle name="常规 3 6 4 2 5" xfId="22445"/>
    <cellStyle name="常规 3 6 4 2 5 2" xfId="22446"/>
    <cellStyle name="常规 3 6 4 2 5 2 2" xfId="22447"/>
    <cellStyle name="常规 3 6 4 2 5 2 2 2" xfId="22448"/>
    <cellStyle name="常规 3 6 4 2 5 2 3" xfId="22449"/>
    <cellStyle name="常规 3 6 4 2 5 3" xfId="22450"/>
    <cellStyle name="常规 3 6 4 2 5 3 2" xfId="22451"/>
    <cellStyle name="常规 3 6 4 2 5 4" xfId="22452"/>
    <cellStyle name="常规 3 6 4 2 6" xfId="22453"/>
    <cellStyle name="常规 3 6 4 2 6 2" xfId="22454"/>
    <cellStyle name="常规 3 6 4 2 6 2 2" xfId="22455"/>
    <cellStyle name="常规 3 6 4 2 6 3" xfId="22456"/>
    <cellStyle name="常规 3 6 4 2 7" xfId="22457"/>
    <cellStyle name="常规 3 6 4 2 7 2" xfId="22458"/>
    <cellStyle name="常规 3 6 4 2 8" xfId="22459"/>
    <cellStyle name="常规 3 6 4 3" xfId="22460"/>
    <cellStyle name="常规 3 6 4 3 2" xfId="22461"/>
    <cellStyle name="常规 3 6 4 3 2 2" xfId="22462"/>
    <cellStyle name="常规 3 6 4 3 2 2 2" xfId="22463"/>
    <cellStyle name="常规 3 6 4 3 2 2 2 2" xfId="22464"/>
    <cellStyle name="常规 3 6 4 3 2 2 2 2 2" xfId="22465"/>
    <cellStyle name="常规 3 6 4 3 2 2 2 3" xfId="22466"/>
    <cellStyle name="常规 3 6 4 3 2 2 3" xfId="22467"/>
    <cellStyle name="常规 3 6 4 3 2 2 3 2" xfId="22468"/>
    <cellStyle name="常规 3 6 4 3 2 2 4" xfId="22469"/>
    <cellStyle name="常规 3 6 4 3 2 3" xfId="22470"/>
    <cellStyle name="常规 3 6 4 3 2 3 2" xfId="22471"/>
    <cellStyle name="常规 3 6 4 3 2 3 2 2" xfId="22472"/>
    <cellStyle name="常规 3 6 4 3 2 3 3" xfId="22473"/>
    <cellStyle name="常规 3 6 4 3 2 4" xfId="22474"/>
    <cellStyle name="常规 3 6 4 3 2 4 2" xfId="22475"/>
    <cellStyle name="常规 3 6 4 3 2 5" xfId="22476"/>
    <cellStyle name="常规 3 6 4 3 3" xfId="22477"/>
    <cellStyle name="常规 3 6 4 3 3 2" xfId="22478"/>
    <cellStyle name="常规 3 6 4 3 3 2 2" xfId="22479"/>
    <cellStyle name="常规 3 6 4 3 3 2 2 2" xfId="22480"/>
    <cellStyle name="常规 3 6 4 3 3 2 2 2 2" xfId="22481"/>
    <cellStyle name="常规 3 6 4 3 3 2 2 3" xfId="22482"/>
    <cellStyle name="常规 3 6 4 3 3 2 3" xfId="22483"/>
    <cellStyle name="常规 3 6 4 3 3 2 3 2" xfId="22484"/>
    <cellStyle name="常规 3 6 4 3 3 2 4" xfId="22485"/>
    <cellStyle name="常规 3 6 4 3 3 3" xfId="22486"/>
    <cellStyle name="常规 3 6 4 3 3 3 2" xfId="22487"/>
    <cellStyle name="常规 3 6 4 3 3 3 2 2" xfId="22488"/>
    <cellStyle name="常规 3 6 4 3 3 3 3" xfId="22489"/>
    <cellStyle name="常规 3 6 4 3 3 4" xfId="22490"/>
    <cellStyle name="常规 3 6 4 3 3 4 2" xfId="22491"/>
    <cellStyle name="常规 3 6 4 3 3 5" xfId="22492"/>
    <cellStyle name="常规 3 6 4 3 4" xfId="22493"/>
    <cellStyle name="常规 3 6 4 3 4 2" xfId="22494"/>
    <cellStyle name="常规 3 6 4 3 4 2 2" xfId="22495"/>
    <cellStyle name="常规 3 6 4 3 4 2 2 2" xfId="22496"/>
    <cellStyle name="常规 3 6 4 3 4 2 3" xfId="22497"/>
    <cellStyle name="常规 3 6 4 3 4 3" xfId="22498"/>
    <cellStyle name="常规 3 6 4 3 4 3 2" xfId="22499"/>
    <cellStyle name="常规 3 6 4 3 4 4" xfId="22500"/>
    <cellStyle name="常规 3 6 4 3 5" xfId="22501"/>
    <cellStyle name="常规 3 6 4 3 5 2" xfId="22502"/>
    <cellStyle name="常规 3 6 4 3 5 2 2" xfId="22503"/>
    <cellStyle name="常规 3 6 4 3 5 3" xfId="22504"/>
    <cellStyle name="常规 3 6 4 3 6" xfId="22505"/>
    <cellStyle name="常规 3 6 4 3 6 2" xfId="22506"/>
    <cellStyle name="常规 3 6 4 3 7" xfId="22507"/>
    <cellStyle name="常规 3 6 4 4" xfId="22508"/>
    <cellStyle name="常规 3 6 4 4 2" xfId="22509"/>
    <cellStyle name="常规 3 6 4 4 2 2" xfId="22510"/>
    <cellStyle name="常规 3 6 4 4 2 2 2" xfId="22511"/>
    <cellStyle name="常规 3 6 4 4 2 2 2 2" xfId="22512"/>
    <cellStyle name="常规 3 6 4 4 2 2 3" xfId="22513"/>
    <cellStyle name="常规 3 6 4 4 2 3" xfId="22514"/>
    <cellStyle name="常规 3 6 4 4 2 3 2" xfId="22515"/>
    <cellStyle name="常规 3 6 4 4 2 4" xfId="22516"/>
    <cellStyle name="常规 3 6 4 4 3" xfId="22517"/>
    <cellStyle name="常规 3 6 4 4 3 2" xfId="22518"/>
    <cellStyle name="常规 3 6 4 4 3 2 2" xfId="22519"/>
    <cellStyle name="常规 3 6 4 4 3 3" xfId="22520"/>
    <cellStyle name="常规 3 6 4 4 4" xfId="22521"/>
    <cellStyle name="常规 3 6 4 4 4 2" xfId="22522"/>
    <cellStyle name="常规 3 6 4 4 5" xfId="22523"/>
    <cellStyle name="常规 3 6 4 5" xfId="22524"/>
    <cellStyle name="常规 3 6 4 5 2" xfId="22525"/>
    <cellStyle name="常规 3 6 4 5 2 2" xfId="22526"/>
    <cellStyle name="常规 3 6 4 5 2 2 2" xfId="22527"/>
    <cellStyle name="常规 3 6 4 5 2 2 2 2" xfId="22528"/>
    <cellStyle name="常规 3 6 4 5 2 2 3" xfId="22529"/>
    <cellStyle name="常规 3 6 4 5 2 3" xfId="22530"/>
    <cellStyle name="常规 3 6 4 5 2 3 2" xfId="22531"/>
    <cellStyle name="常规 3 6 4 5 2 4" xfId="22532"/>
    <cellStyle name="常规 3 6 4 5 3" xfId="22533"/>
    <cellStyle name="常规 3 6 4 5 3 2" xfId="22534"/>
    <cellStyle name="常规 3 6 4 5 3 2 2" xfId="22535"/>
    <cellStyle name="常规 3 6 4 5 3 3" xfId="22536"/>
    <cellStyle name="常规 3 6 4 5 4" xfId="22537"/>
    <cellStyle name="常规 3 6 4 5 4 2" xfId="22538"/>
    <cellStyle name="常规 3 6 4 5 5" xfId="22539"/>
    <cellStyle name="常规 3 6 4 6" xfId="22540"/>
    <cellStyle name="常规 3 6 4 6 2" xfId="22541"/>
    <cellStyle name="常规 3 6 4 6 2 2" xfId="22542"/>
    <cellStyle name="常规 3 6 4 6 2 2 2" xfId="22543"/>
    <cellStyle name="常规 3 6 4 6 2 3" xfId="22544"/>
    <cellStyle name="常规 3 6 4 6 3" xfId="22545"/>
    <cellStyle name="常规 3 6 4 6 3 2" xfId="22546"/>
    <cellStyle name="常规 3 6 4 6 4" xfId="22547"/>
    <cellStyle name="常规 3 6 4 7" xfId="22548"/>
    <cellStyle name="常规 3 6 4 7 2" xfId="22549"/>
    <cellStyle name="常规 3 6 4 7 2 2" xfId="22550"/>
    <cellStyle name="常规 3 6 4 7 3" xfId="22551"/>
    <cellStyle name="常规 3 6 4 8" xfId="22552"/>
    <cellStyle name="常规 3 6 4 8 2" xfId="22553"/>
    <cellStyle name="常规 3 6 4 9" xfId="22554"/>
    <cellStyle name="常规 3 6 5" xfId="22555"/>
    <cellStyle name="常规 3 6 5 2" xfId="22556"/>
    <cellStyle name="常规 3 6 5 2 2" xfId="22557"/>
    <cellStyle name="常规 3 6 5 2 2 2" xfId="22558"/>
    <cellStyle name="常规 3 6 5 2 2 2 2" xfId="22559"/>
    <cellStyle name="常规 3 6 5 2 2 2 2 2" xfId="22560"/>
    <cellStyle name="常规 3 6 5 2 2 2 2 2 2" xfId="22561"/>
    <cellStyle name="常规 3 6 5 2 2 2 2 2 2 2" xfId="22562"/>
    <cellStyle name="常规 3 6 5 2 2 2 2 2 3" xfId="22563"/>
    <cellStyle name="常规 3 6 5 2 2 2 2 3" xfId="22564"/>
    <cellStyle name="常规 3 6 5 2 2 2 2 3 2" xfId="22565"/>
    <cellStyle name="常规 3 6 5 2 2 2 2 4" xfId="22566"/>
    <cellStyle name="常规 3 6 5 2 2 2 3" xfId="22567"/>
    <cellStyle name="常规 3 6 5 2 2 2 3 2" xfId="22568"/>
    <cellStyle name="常规 3 6 5 2 2 2 3 2 2" xfId="22569"/>
    <cellStyle name="常规 3 6 5 2 2 2 3 3" xfId="22570"/>
    <cellStyle name="常规 3 6 5 2 2 2 4" xfId="22571"/>
    <cellStyle name="常规 3 6 5 2 2 2 4 2" xfId="22572"/>
    <cellStyle name="常规 3 6 5 2 2 2 5" xfId="22573"/>
    <cellStyle name="常规 3 6 5 2 2 3" xfId="22574"/>
    <cellStyle name="常规 3 6 5 2 2 3 2" xfId="22575"/>
    <cellStyle name="常规 3 6 5 2 2 3 2 2" xfId="22576"/>
    <cellStyle name="常规 3 6 5 2 2 3 2 2 2" xfId="22577"/>
    <cellStyle name="常规 3 6 5 2 2 3 2 2 2 2" xfId="22578"/>
    <cellStyle name="常规 3 6 5 2 2 3 2 2 3" xfId="22579"/>
    <cellStyle name="常规 3 6 5 2 2 3 2 3" xfId="22580"/>
    <cellStyle name="常规 3 6 5 2 2 3 2 3 2" xfId="22581"/>
    <cellStyle name="常规 3 6 5 2 2 3 2 4" xfId="22582"/>
    <cellStyle name="常规 3 6 5 2 2 3 3" xfId="22583"/>
    <cellStyle name="常规 3 6 5 2 2 3 3 2" xfId="22584"/>
    <cellStyle name="常规 3 6 5 2 2 3 3 2 2" xfId="22585"/>
    <cellStyle name="常规 3 6 5 2 2 3 3 3" xfId="22586"/>
    <cellStyle name="常规 3 6 5 2 2 3 4" xfId="22587"/>
    <cellStyle name="常规 3 6 5 2 2 3 4 2" xfId="22588"/>
    <cellStyle name="常规 3 6 5 2 2 3 5" xfId="22589"/>
    <cellStyle name="常规 3 6 5 2 2 4" xfId="22590"/>
    <cellStyle name="常规 3 6 5 2 2 4 2" xfId="22591"/>
    <cellStyle name="常规 3 6 5 2 2 4 2 2" xfId="22592"/>
    <cellStyle name="常规 3 6 5 2 2 4 2 2 2" xfId="22593"/>
    <cellStyle name="常规 3 6 5 2 2 4 2 3" xfId="22594"/>
    <cellStyle name="常规 3 6 5 2 2 4 3" xfId="22595"/>
    <cellStyle name="常规 3 6 5 2 2 4 3 2" xfId="22596"/>
    <cellStyle name="常规 3 6 5 2 2 4 4" xfId="22597"/>
    <cellStyle name="常规 3 6 5 2 2 5" xfId="22598"/>
    <cellStyle name="常规 3 6 5 2 2 5 2" xfId="22599"/>
    <cellStyle name="常规 3 6 5 2 2 5 2 2" xfId="22600"/>
    <cellStyle name="常规 3 6 5 2 2 5 3" xfId="22601"/>
    <cellStyle name="常规 3 6 5 2 2 6" xfId="22602"/>
    <cellStyle name="常规 3 6 5 2 2 6 2" xfId="22603"/>
    <cellStyle name="常规 3 6 5 2 2 7" xfId="22604"/>
    <cellStyle name="常规 3 6 5 2 3" xfId="22605"/>
    <cellStyle name="常规 3 6 5 2 3 2" xfId="22606"/>
    <cellStyle name="常规 3 6 5 2 3 2 2" xfId="22607"/>
    <cellStyle name="常规 3 6 5 2 3 2 2 2" xfId="22608"/>
    <cellStyle name="常规 3 6 5 2 3 2 2 2 2" xfId="22609"/>
    <cellStyle name="常规 3 6 5 2 3 2 2 3" xfId="22610"/>
    <cellStyle name="常规 3 6 5 2 3 2 3" xfId="22611"/>
    <cellStyle name="常规 3 6 5 2 3 2 3 2" xfId="22612"/>
    <cellStyle name="常规 3 6 5 2 3 2 4" xfId="22613"/>
    <cellStyle name="常规 3 6 5 2 3 3" xfId="22614"/>
    <cellStyle name="常规 3 6 5 2 3 3 2" xfId="22615"/>
    <cellStyle name="常规 3 6 5 2 3 3 2 2" xfId="22616"/>
    <cellStyle name="常规 3 6 5 2 3 3 3" xfId="22617"/>
    <cellStyle name="常规 3 6 5 2 3 4" xfId="22618"/>
    <cellStyle name="常规 3 6 5 2 3 4 2" xfId="22619"/>
    <cellStyle name="常规 3 6 5 2 3 5" xfId="22620"/>
    <cellStyle name="常规 3 6 5 2 4" xfId="22621"/>
    <cellStyle name="常规 3 6 5 2 4 2" xfId="22622"/>
    <cellStyle name="常规 3 6 5 2 4 2 2" xfId="22623"/>
    <cellStyle name="常规 3 6 5 2 4 2 2 2" xfId="22624"/>
    <cellStyle name="常规 3 6 5 2 4 2 2 2 2" xfId="22625"/>
    <cellStyle name="常规 3 6 5 2 4 2 2 3" xfId="22626"/>
    <cellStyle name="常规 3 6 5 2 4 2 3" xfId="22627"/>
    <cellStyle name="常规 3 6 5 2 4 2 3 2" xfId="22628"/>
    <cellStyle name="常规 3 6 5 2 4 2 4" xfId="22629"/>
    <cellStyle name="常规 3 6 5 2 4 3" xfId="22630"/>
    <cellStyle name="常规 3 6 5 2 4 3 2" xfId="22631"/>
    <cellStyle name="常规 3 6 5 2 4 3 2 2" xfId="22632"/>
    <cellStyle name="常规 3 6 5 2 4 3 3" xfId="22633"/>
    <cellStyle name="常规 3 6 5 2 4 4" xfId="22634"/>
    <cellStyle name="常规 3 6 5 2 4 4 2" xfId="22635"/>
    <cellStyle name="常规 3 6 5 2 4 5" xfId="22636"/>
    <cellStyle name="常规 3 6 5 2 5" xfId="22637"/>
    <cellStyle name="常规 3 6 5 2 5 2" xfId="22638"/>
    <cellStyle name="常规 3 6 5 2 5 2 2" xfId="22639"/>
    <cellStyle name="常规 3 6 5 2 5 2 2 2" xfId="22640"/>
    <cellStyle name="常规 3 6 5 2 5 2 3" xfId="22641"/>
    <cellStyle name="常规 3 6 5 2 5 3" xfId="22642"/>
    <cellStyle name="常规 3 6 5 2 5 3 2" xfId="22643"/>
    <cellStyle name="常规 3 6 5 2 5 4" xfId="22644"/>
    <cellStyle name="常规 3 6 5 2 6" xfId="22645"/>
    <cellStyle name="常规 3 6 5 2 6 2" xfId="22646"/>
    <cellStyle name="常规 3 6 5 2 6 2 2" xfId="22647"/>
    <cellStyle name="常规 3 6 5 2 6 3" xfId="22648"/>
    <cellStyle name="常规 3 6 5 2 7" xfId="22649"/>
    <cellStyle name="常规 3 6 5 2 7 2" xfId="22650"/>
    <cellStyle name="常规 3 6 5 2 8" xfId="22651"/>
    <cellStyle name="常规 3 6 5 3" xfId="22652"/>
    <cellStyle name="常规 3 6 5 3 2" xfId="22653"/>
    <cellStyle name="常规 3 6 5 3 2 2" xfId="22654"/>
    <cellStyle name="常规 3 6 5 3 2 2 2" xfId="22655"/>
    <cellStyle name="常规 3 6 5 3 2 2 2 2" xfId="22656"/>
    <cellStyle name="常规 3 6 5 3 2 2 2 2 2" xfId="22657"/>
    <cellStyle name="常规 3 6 5 3 2 2 2 3" xfId="22658"/>
    <cellStyle name="常规 3 6 5 3 2 2 3" xfId="22659"/>
    <cellStyle name="常规 3 6 5 3 2 2 3 2" xfId="22660"/>
    <cellStyle name="常规 3 6 5 3 2 2 4" xfId="22661"/>
    <cellStyle name="常规 3 6 5 3 2 3" xfId="22662"/>
    <cellStyle name="常规 3 6 5 3 2 3 2" xfId="22663"/>
    <cellStyle name="常规 3 6 5 3 2 3 2 2" xfId="22664"/>
    <cellStyle name="常规 3 6 5 3 2 3 3" xfId="22665"/>
    <cellStyle name="常规 3 6 5 3 2 4" xfId="22666"/>
    <cellStyle name="常规 3 6 5 3 2 4 2" xfId="22667"/>
    <cellStyle name="常规 3 6 5 3 2 5" xfId="22668"/>
    <cellStyle name="常规 3 6 5 3 3" xfId="22669"/>
    <cellStyle name="常规 3 6 5 3 3 2" xfId="22670"/>
    <cellStyle name="常规 3 6 5 3 3 2 2" xfId="22671"/>
    <cellStyle name="常规 3 6 5 3 3 2 2 2" xfId="22672"/>
    <cellStyle name="常规 3 6 5 3 3 2 2 2 2" xfId="22673"/>
    <cellStyle name="常规 3 6 5 3 3 2 2 3" xfId="22674"/>
    <cellStyle name="常规 3 6 5 3 3 2 3" xfId="22675"/>
    <cellStyle name="常规 3 6 5 3 3 2 3 2" xfId="22676"/>
    <cellStyle name="常规 3 6 5 3 3 2 4" xfId="22677"/>
    <cellStyle name="常规 3 6 5 3 3 3" xfId="22678"/>
    <cellStyle name="常规 3 6 5 3 3 3 2" xfId="22679"/>
    <cellStyle name="常规 3 6 5 3 3 3 2 2" xfId="22680"/>
    <cellStyle name="常规 3 6 5 3 3 3 3" xfId="22681"/>
    <cellStyle name="常规 3 6 5 3 3 4" xfId="22682"/>
    <cellStyle name="常规 3 6 5 3 3 4 2" xfId="22683"/>
    <cellStyle name="常规 3 6 5 3 3 5" xfId="22684"/>
    <cellStyle name="常规 3 6 5 3 4" xfId="22685"/>
    <cellStyle name="常规 3 6 5 3 4 2" xfId="22686"/>
    <cellStyle name="常规 3 6 5 3 4 2 2" xfId="22687"/>
    <cellStyle name="常规 3 6 5 3 4 2 2 2" xfId="22688"/>
    <cellStyle name="常规 3 6 5 3 4 2 3" xfId="22689"/>
    <cellStyle name="常规 3 6 5 3 4 3" xfId="22690"/>
    <cellStyle name="常规 3 6 5 3 4 3 2" xfId="22691"/>
    <cellStyle name="常规 3 6 5 3 4 4" xfId="22692"/>
    <cellStyle name="常规 3 6 5 3 5" xfId="22693"/>
    <cellStyle name="常规 3 6 5 3 5 2" xfId="22694"/>
    <cellStyle name="常规 3 6 5 3 5 2 2" xfId="22695"/>
    <cellStyle name="常规 3 6 5 3 5 3" xfId="22696"/>
    <cellStyle name="常规 3 6 5 3 6" xfId="22697"/>
    <cellStyle name="常规 3 6 5 3 6 2" xfId="22698"/>
    <cellStyle name="常规 3 6 5 3 7" xfId="22699"/>
    <cellStyle name="常规 3 6 5 4" xfId="22700"/>
    <cellStyle name="常规 3 6 5 4 2" xfId="22701"/>
    <cellStyle name="常规 3 6 5 4 2 2" xfId="22702"/>
    <cellStyle name="常规 3 6 5 4 2 2 2" xfId="22703"/>
    <cellStyle name="常规 3 6 5 4 2 2 2 2" xfId="22704"/>
    <cellStyle name="常规 3 6 5 4 2 2 3" xfId="22705"/>
    <cellStyle name="常规 3 6 5 4 2 3" xfId="22706"/>
    <cellStyle name="常规 3 6 5 4 2 3 2" xfId="22707"/>
    <cellStyle name="常规 3 6 5 4 2 4" xfId="22708"/>
    <cellStyle name="常规 3 6 5 4 3" xfId="22709"/>
    <cellStyle name="常规 3 6 5 4 3 2" xfId="22710"/>
    <cellStyle name="常规 3 6 5 4 3 2 2" xfId="22711"/>
    <cellStyle name="常规 3 6 5 4 3 3" xfId="22712"/>
    <cellStyle name="常规 3 6 5 4 4" xfId="22713"/>
    <cellStyle name="常规 3 6 5 4 4 2" xfId="22714"/>
    <cellStyle name="常规 3 6 5 4 5" xfId="22715"/>
    <cellStyle name="常规 3 6 5 5" xfId="22716"/>
    <cellStyle name="常规 3 6 5 5 2" xfId="22717"/>
    <cellStyle name="常规 3 6 5 5 2 2" xfId="22718"/>
    <cellStyle name="常规 3 6 5 5 2 2 2" xfId="22719"/>
    <cellStyle name="常规 3 6 5 5 2 2 2 2" xfId="22720"/>
    <cellStyle name="常规 3 6 5 5 2 2 3" xfId="22721"/>
    <cellStyle name="常规 3 6 5 5 2 3" xfId="22722"/>
    <cellStyle name="常规 3 6 5 5 2 3 2" xfId="22723"/>
    <cellStyle name="常规 3 6 5 5 2 4" xfId="22724"/>
    <cellStyle name="常规 3 6 5 5 3" xfId="22725"/>
    <cellStyle name="常规 3 6 5 5 3 2" xfId="22726"/>
    <cellStyle name="常规 3 6 5 5 3 2 2" xfId="22727"/>
    <cellStyle name="常规 3 6 5 5 3 3" xfId="22728"/>
    <cellStyle name="常规 3 6 5 5 4" xfId="22729"/>
    <cellStyle name="常规 3 6 5 5 4 2" xfId="22730"/>
    <cellStyle name="常规 3 6 5 5 5" xfId="22731"/>
    <cellStyle name="常规 3 6 5 6" xfId="22732"/>
    <cellStyle name="常规 3 6 5 6 2" xfId="22733"/>
    <cellStyle name="常规 3 6 5 6 2 2" xfId="22734"/>
    <cellStyle name="常规 3 6 5 6 2 2 2" xfId="22735"/>
    <cellStyle name="常规 3 6 5 6 2 3" xfId="22736"/>
    <cellStyle name="常规 3 6 5 6 3" xfId="22737"/>
    <cellStyle name="常规 3 6 5 6 3 2" xfId="22738"/>
    <cellStyle name="常规 3 6 5 6 4" xfId="22739"/>
    <cellStyle name="常规 3 6 5 7" xfId="22740"/>
    <cellStyle name="常规 3 6 5 7 2" xfId="22741"/>
    <cellStyle name="常规 3 6 5 7 2 2" xfId="22742"/>
    <cellStyle name="常规 3 6 5 7 3" xfId="22743"/>
    <cellStyle name="常规 3 6 5 8" xfId="22744"/>
    <cellStyle name="常规 3 6 5 8 2" xfId="22745"/>
    <cellStyle name="常规 3 6 5 9" xfId="22746"/>
    <cellStyle name="常规 3 6 6" xfId="22747"/>
    <cellStyle name="常规 3 6 6 2" xfId="22748"/>
    <cellStyle name="常规 3 6 6 2 2" xfId="22749"/>
    <cellStyle name="常规 3 6 6 2 2 2" xfId="22750"/>
    <cellStyle name="常规 3 6 6 2 2 2 2" xfId="22751"/>
    <cellStyle name="常规 3 6 6 2 2 2 2 2" xfId="22752"/>
    <cellStyle name="常规 3 6 6 2 2 2 2 2 2" xfId="22753"/>
    <cellStyle name="常规 3 6 6 2 2 2 2 3" xfId="22754"/>
    <cellStyle name="常规 3 6 6 2 2 2 3" xfId="22755"/>
    <cellStyle name="常规 3 6 6 2 2 2 3 2" xfId="22756"/>
    <cellStyle name="常规 3 6 6 2 2 2 4" xfId="22757"/>
    <cellStyle name="常规 3 6 6 2 2 3" xfId="22758"/>
    <cellStyle name="常规 3 6 6 2 2 3 2" xfId="22759"/>
    <cellStyle name="常规 3 6 6 2 2 3 2 2" xfId="22760"/>
    <cellStyle name="常规 3 6 6 2 2 3 3" xfId="22761"/>
    <cellStyle name="常规 3 6 6 2 2 4" xfId="22762"/>
    <cellStyle name="常规 3 6 6 2 2 4 2" xfId="22763"/>
    <cellStyle name="常规 3 6 6 2 2 5" xfId="22764"/>
    <cellStyle name="常规 3 6 6 2 3" xfId="22765"/>
    <cellStyle name="常规 3 6 6 2 3 2" xfId="22766"/>
    <cellStyle name="常规 3 6 6 2 3 2 2" xfId="22767"/>
    <cellStyle name="常规 3 6 6 2 3 2 2 2" xfId="22768"/>
    <cellStyle name="常规 3 6 6 2 3 2 2 2 2" xfId="22769"/>
    <cellStyle name="常规 3 6 6 2 3 2 2 3" xfId="22770"/>
    <cellStyle name="常规 3 6 6 2 3 2 3" xfId="22771"/>
    <cellStyle name="常规 3 6 6 2 3 2 3 2" xfId="22772"/>
    <cellStyle name="常规 3 6 6 2 3 2 4" xfId="22773"/>
    <cellStyle name="常规 3 6 6 2 3 3" xfId="22774"/>
    <cellStyle name="常规 3 6 6 2 3 3 2" xfId="22775"/>
    <cellStyle name="常规 3 6 6 2 3 3 2 2" xfId="22776"/>
    <cellStyle name="常规 3 6 6 2 3 3 3" xfId="22777"/>
    <cellStyle name="常规 3 6 6 2 3 4" xfId="22778"/>
    <cellStyle name="常规 3 6 6 2 3 4 2" xfId="22779"/>
    <cellStyle name="常规 3 6 6 2 3 5" xfId="22780"/>
    <cellStyle name="常规 3 6 6 2 4" xfId="22781"/>
    <cellStyle name="常规 3 6 6 2 4 2" xfId="22782"/>
    <cellStyle name="常规 3 6 6 2 4 2 2" xfId="22783"/>
    <cellStyle name="常规 3 6 6 2 4 2 2 2" xfId="22784"/>
    <cellStyle name="常规 3 6 6 2 4 2 3" xfId="22785"/>
    <cellStyle name="常规 3 6 6 2 4 3" xfId="22786"/>
    <cellStyle name="常规 3 6 6 2 4 3 2" xfId="22787"/>
    <cellStyle name="常规 3 6 6 2 4 4" xfId="22788"/>
    <cellStyle name="常规 3 6 6 2 5" xfId="22789"/>
    <cellStyle name="常规 3 6 6 2 5 2" xfId="22790"/>
    <cellStyle name="常规 3 6 6 2 5 2 2" xfId="22791"/>
    <cellStyle name="常规 3 6 6 2 5 3" xfId="22792"/>
    <cellStyle name="常规 3 6 6 2 6" xfId="22793"/>
    <cellStyle name="常规 3 6 6 2 6 2" xfId="22794"/>
    <cellStyle name="常规 3 6 6 2 7" xfId="22795"/>
    <cellStyle name="常规 3 6 6 3" xfId="22796"/>
    <cellStyle name="常规 3 6 6 3 2" xfId="22797"/>
    <cellStyle name="常规 3 6 6 3 2 2" xfId="22798"/>
    <cellStyle name="常规 3 6 6 3 2 2 2" xfId="22799"/>
    <cellStyle name="常规 3 6 6 3 2 2 2 2" xfId="22800"/>
    <cellStyle name="常规 3 6 6 3 2 2 3" xfId="22801"/>
    <cellStyle name="常规 3 6 6 3 2 3" xfId="22802"/>
    <cellStyle name="常规 3 6 6 3 2 3 2" xfId="22803"/>
    <cellStyle name="常规 3 6 6 3 2 4" xfId="22804"/>
    <cellStyle name="常规 3 6 6 3 3" xfId="22805"/>
    <cellStyle name="常规 3 6 6 3 3 2" xfId="22806"/>
    <cellStyle name="常规 3 6 6 3 3 2 2" xfId="22807"/>
    <cellStyle name="常规 3 6 6 3 3 3" xfId="22808"/>
    <cellStyle name="常规 3 6 6 3 4" xfId="22809"/>
    <cellStyle name="常规 3 6 6 3 4 2" xfId="22810"/>
    <cellStyle name="常规 3 6 6 3 5" xfId="22811"/>
    <cellStyle name="常规 3 6 6 4" xfId="22812"/>
    <cellStyle name="常规 3 6 6 4 2" xfId="22813"/>
    <cellStyle name="常规 3 6 6 4 2 2" xfId="22814"/>
    <cellStyle name="常规 3 6 6 4 2 2 2" xfId="22815"/>
    <cellStyle name="常规 3 6 6 4 2 2 2 2" xfId="22816"/>
    <cellStyle name="常规 3 6 6 4 2 2 3" xfId="22817"/>
    <cellStyle name="常规 3 6 6 4 2 3" xfId="22818"/>
    <cellStyle name="常规 3 6 6 4 2 3 2" xfId="22819"/>
    <cellStyle name="常规 3 6 6 4 2 4" xfId="22820"/>
    <cellStyle name="常规 3 6 6 4 3" xfId="22821"/>
    <cellStyle name="常规 3 6 6 4 3 2" xfId="22822"/>
    <cellStyle name="常规 3 6 6 4 3 2 2" xfId="22823"/>
    <cellStyle name="常规 3 6 6 4 3 3" xfId="22824"/>
    <cellStyle name="常规 3 6 6 4 4" xfId="22825"/>
    <cellStyle name="常规 3 6 6 4 4 2" xfId="22826"/>
    <cellStyle name="常规 3 6 6 4 5" xfId="22827"/>
    <cellStyle name="常规 3 6 6 5" xfId="22828"/>
    <cellStyle name="常规 3 6 6 5 2" xfId="22829"/>
    <cellStyle name="常规 3 6 6 5 2 2" xfId="22830"/>
    <cellStyle name="常规 3 6 6 5 2 2 2" xfId="22831"/>
    <cellStyle name="常规 3 6 6 5 2 3" xfId="22832"/>
    <cellStyle name="常规 3 6 6 5 3" xfId="22833"/>
    <cellStyle name="常规 3 6 6 5 3 2" xfId="22834"/>
    <cellStyle name="常规 3 6 6 5 4" xfId="22835"/>
    <cellStyle name="常规 3 6 6 6" xfId="22836"/>
    <cellStyle name="常规 3 6 6 6 2" xfId="22837"/>
    <cellStyle name="常规 3 6 6 6 2 2" xfId="22838"/>
    <cellStyle name="常规 3 6 6 6 3" xfId="22839"/>
    <cellStyle name="常规 3 6 6 7" xfId="22840"/>
    <cellStyle name="常规 3 6 6 7 2" xfId="22841"/>
    <cellStyle name="常规 3 6 6 8" xfId="22842"/>
    <cellStyle name="常规 3 6 7" xfId="22843"/>
    <cellStyle name="常规 3 6 7 2" xfId="22844"/>
    <cellStyle name="常规 3 6 7 2 2" xfId="22845"/>
    <cellStyle name="常规 3 6 7 2 2 2" xfId="22846"/>
    <cellStyle name="常规 3 6 7 2 2 2 2" xfId="22847"/>
    <cellStyle name="常规 3 6 7 2 2 2 2 2" xfId="22848"/>
    <cellStyle name="常规 3 6 7 2 2 2 3" xfId="22849"/>
    <cellStyle name="常规 3 6 7 2 2 3" xfId="22850"/>
    <cellStyle name="常规 3 6 7 2 2 3 2" xfId="22851"/>
    <cellStyle name="常规 3 6 7 2 2 4" xfId="22852"/>
    <cellStyle name="常规 3 6 7 2 3" xfId="22853"/>
    <cellStyle name="常规 3 6 7 2 3 2" xfId="22854"/>
    <cellStyle name="常规 3 6 7 2 3 2 2" xfId="22855"/>
    <cellStyle name="常规 3 6 7 2 3 3" xfId="22856"/>
    <cellStyle name="常规 3 6 7 2 4" xfId="22857"/>
    <cellStyle name="常规 3 6 7 2 4 2" xfId="22858"/>
    <cellStyle name="常规 3 6 7 2 5" xfId="22859"/>
    <cellStyle name="常规 3 6 7 3" xfId="22860"/>
    <cellStyle name="常规 3 6 7 3 2" xfId="22861"/>
    <cellStyle name="常规 3 6 7 3 2 2" xfId="22862"/>
    <cellStyle name="常规 3 6 7 3 2 2 2" xfId="22863"/>
    <cellStyle name="常规 3 6 7 3 2 2 2 2" xfId="22864"/>
    <cellStyle name="常规 3 6 7 3 2 2 3" xfId="22865"/>
    <cellStyle name="常规 3 6 7 3 2 3" xfId="22866"/>
    <cellStyle name="常规 3 6 7 3 2 3 2" xfId="22867"/>
    <cellStyle name="常规 3 6 7 3 2 4" xfId="22868"/>
    <cellStyle name="常规 3 6 7 3 3" xfId="22869"/>
    <cellStyle name="常规 3 6 7 3 3 2" xfId="22870"/>
    <cellStyle name="常规 3 6 7 3 3 2 2" xfId="22871"/>
    <cellStyle name="常规 3 6 7 3 3 3" xfId="22872"/>
    <cellStyle name="常规 3 6 7 3 4" xfId="22873"/>
    <cellStyle name="常规 3 6 7 3 4 2" xfId="22874"/>
    <cellStyle name="常规 3 6 7 3 5" xfId="22875"/>
    <cellStyle name="常规 3 6 7 4" xfId="22876"/>
    <cellStyle name="常规 3 6 7 4 2" xfId="22877"/>
    <cellStyle name="常规 3 6 7 4 2 2" xfId="22878"/>
    <cellStyle name="常规 3 6 7 4 2 2 2" xfId="22879"/>
    <cellStyle name="常规 3 6 7 4 2 3" xfId="22880"/>
    <cellStyle name="常规 3 6 7 4 3" xfId="22881"/>
    <cellStyle name="常规 3 6 7 4 3 2" xfId="22882"/>
    <cellStyle name="常规 3 6 7 4 4" xfId="22883"/>
    <cellStyle name="常规 3 6 7 5" xfId="22884"/>
    <cellStyle name="常规 3 6 7 5 2" xfId="22885"/>
    <cellStyle name="常规 3 6 7 5 2 2" xfId="22886"/>
    <cellStyle name="常规 3 6 7 5 3" xfId="22887"/>
    <cellStyle name="常规 3 6 7 6" xfId="22888"/>
    <cellStyle name="常规 3 6 7 6 2" xfId="22889"/>
    <cellStyle name="常规 3 6 7 7" xfId="22890"/>
    <cellStyle name="常规 3 6 8" xfId="22891"/>
    <cellStyle name="常规 3 6 8 2" xfId="22892"/>
    <cellStyle name="常规 3 6 8 2 2" xfId="22893"/>
    <cellStyle name="常规 3 6 8 2 2 2" xfId="22894"/>
    <cellStyle name="常规 3 6 8 2 2 2 2" xfId="22895"/>
    <cellStyle name="常规 3 6 8 2 2 3" xfId="22896"/>
    <cellStyle name="常规 3 6 8 2 3" xfId="22897"/>
    <cellStyle name="常规 3 6 8 2 3 2" xfId="22898"/>
    <cellStyle name="常规 3 6 8 2 4" xfId="22899"/>
    <cellStyle name="常规 3 6 8 3" xfId="22900"/>
    <cellStyle name="常规 3 6 8 3 2" xfId="22901"/>
    <cellStyle name="常规 3 6 8 3 2 2" xfId="22902"/>
    <cellStyle name="常规 3 6 8 3 3" xfId="22903"/>
    <cellStyle name="常规 3 6 8 4" xfId="22904"/>
    <cellStyle name="常规 3 6 8 4 2" xfId="22905"/>
    <cellStyle name="常规 3 6 8 5" xfId="22906"/>
    <cellStyle name="常规 3 6 9" xfId="22907"/>
    <cellStyle name="常规 3 6 9 2" xfId="22908"/>
    <cellStyle name="常规 3 6 9 2 2" xfId="22909"/>
    <cellStyle name="常规 3 6 9 2 2 2" xfId="22910"/>
    <cellStyle name="常规 3 6 9 2 2 2 2" xfId="22911"/>
    <cellStyle name="常规 3 6 9 2 2 3" xfId="22912"/>
    <cellStyle name="常规 3 6 9 2 3" xfId="22913"/>
    <cellStyle name="常规 3 6 9 2 3 2" xfId="22914"/>
    <cellStyle name="常规 3 6 9 2 4" xfId="22915"/>
    <cellStyle name="常规 3 6 9 3" xfId="22916"/>
    <cellStyle name="常规 3 6 9 3 2" xfId="22917"/>
    <cellStyle name="常规 3 6 9 3 2 2" xfId="22918"/>
    <cellStyle name="常规 3 6 9 3 3" xfId="22919"/>
    <cellStyle name="常规 3 6 9 4" xfId="22920"/>
    <cellStyle name="常规 3 6 9 4 2" xfId="22921"/>
    <cellStyle name="常规 3 6 9 5" xfId="22922"/>
    <cellStyle name="常规 3 7" xfId="22923"/>
    <cellStyle name="常规 3 7 10" xfId="22924"/>
    <cellStyle name="常规 3 7 10 2" xfId="22925"/>
    <cellStyle name="常规 3 7 10 2 2" xfId="22926"/>
    <cellStyle name="常规 3 7 10 2 2 2" xfId="22927"/>
    <cellStyle name="常规 3 7 10 2 3" xfId="22928"/>
    <cellStyle name="常规 3 7 10 3" xfId="22929"/>
    <cellStyle name="常规 3 7 10 3 2" xfId="22930"/>
    <cellStyle name="常规 3 7 10 4" xfId="22931"/>
    <cellStyle name="常规 3 7 11" xfId="22932"/>
    <cellStyle name="常规 3 7 11 2" xfId="22933"/>
    <cellStyle name="常规 3 7 11 2 2" xfId="22934"/>
    <cellStyle name="常规 3 7 11 3" xfId="22935"/>
    <cellStyle name="常规 3 7 12" xfId="22936"/>
    <cellStyle name="常规 3 7 12 2" xfId="22937"/>
    <cellStyle name="常规 3 7 13" xfId="22938"/>
    <cellStyle name="常规 3 7 2" xfId="22939"/>
    <cellStyle name="常规 3 7 2 10" xfId="22940"/>
    <cellStyle name="常规 3 7 2 10 2" xfId="22941"/>
    <cellStyle name="常规 3 7 2 10 2 2" xfId="22942"/>
    <cellStyle name="常规 3 7 2 10 3" xfId="22943"/>
    <cellStyle name="常规 3 7 2 11" xfId="22944"/>
    <cellStyle name="常规 3 7 2 11 2" xfId="22945"/>
    <cellStyle name="常规 3 7 2 12" xfId="22946"/>
    <cellStyle name="常规 3 7 2 2" xfId="22947"/>
    <cellStyle name="常规 3 7 2 2 10" xfId="22948"/>
    <cellStyle name="常规 3 7 2 2 10 2" xfId="22949"/>
    <cellStyle name="常规 3 7 2 2 11" xfId="22950"/>
    <cellStyle name="常规 3 7 2 2 2" xfId="22951"/>
    <cellStyle name="常规 3 7 2 2 2 2" xfId="22952"/>
    <cellStyle name="常规 3 7 2 2 2 2 2" xfId="22953"/>
    <cellStyle name="常规 3 7 2 2 2 2 2 2" xfId="22954"/>
    <cellStyle name="常规 3 7 2 2 2 2 2 2 2" xfId="22955"/>
    <cellStyle name="常规 3 7 2 2 2 2 2 2 2 2" xfId="22956"/>
    <cellStyle name="常规 3 7 2 2 2 2 2 2 2 2 2" xfId="22957"/>
    <cellStyle name="常规 3 7 2 2 2 2 2 2 2 2 2 2" xfId="22958"/>
    <cellStyle name="常规 3 7 2 2 2 2 2 2 2 2 3" xfId="22959"/>
    <cellStyle name="常规 3 7 2 2 2 2 2 2 2 3" xfId="22960"/>
    <cellStyle name="常规 3 7 2 2 2 2 2 2 2 3 2" xfId="22961"/>
    <cellStyle name="常规 3 7 2 2 2 2 2 2 2 4" xfId="22962"/>
    <cellStyle name="常规 3 7 2 2 2 2 2 2 3" xfId="22963"/>
    <cellStyle name="常规 3 7 2 2 2 2 2 2 3 2" xfId="22964"/>
    <cellStyle name="常规 3 7 2 2 2 2 2 2 3 2 2" xfId="22965"/>
    <cellStyle name="常规 3 7 2 2 2 2 2 2 3 3" xfId="22966"/>
    <cellStyle name="常规 3 7 2 2 2 2 2 2 4" xfId="22967"/>
    <cellStyle name="常规 3 7 2 2 2 2 2 2 4 2" xfId="22968"/>
    <cellStyle name="常规 3 7 2 2 2 2 2 2 5" xfId="22969"/>
    <cellStyle name="常规 3 7 2 2 2 2 2 3" xfId="22970"/>
    <cellStyle name="常规 3 7 2 2 2 2 2 3 2" xfId="22971"/>
    <cellStyle name="常规 3 7 2 2 2 2 2 3 2 2" xfId="22972"/>
    <cellStyle name="常规 3 7 2 2 2 2 2 3 2 2 2" xfId="22973"/>
    <cellStyle name="常规 3 7 2 2 2 2 2 3 2 2 2 2" xfId="22974"/>
    <cellStyle name="常规 3 7 2 2 2 2 2 3 2 2 3" xfId="22975"/>
    <cellStyle name="常规 3 7 2 2 2 2 2 3 2 3" xfId="22976"/>
    <cellStyle name="常规 3 7 2 2 2 2 2 3 2 3 2" xfId="22977"/>
    <cellStyle name="常规 3 7 2 2 2 2 2 3 2 4" xfId="22978"/>
    <cellStyle name="常规 3 7 2 2 2 2 2 3 3" xfId="22979"/>
    <cellStyle name="常规 3 7 2 2 2 2 2 3 3 2" xfId="22980"/>
    <cellStyle name="常规 3 7 2 2 2 2 2 3 3 2 2" xfId="22981"/>
    <cellStyle name="常规 3 7 2 2 2 2 2 3 3 3" xfId="22982"/>
    <cellStyle name="常规 3 7 2 2 2 2 2 3 4" xfId="22983"/>
    <cellStyle name="常规 3 7 2 2 2 2 2 3 4 2" xfId="22984"/>
    <cellStyle name="常规 3 7 2 2 2 2 2 3 5" xfId="22985"/>
    <cellStyle name="常规 3 7 2 2 2 2 2 4" xfId="22986"/>
    <cellStyle name="常规 3 7 2 2 2 2 2 4 2" xfId="22987"/>
    <cellStyle name="常规 3 7 2 2 2 2 2 4 2 2" xfId="22988"/>
    <cellStyle name="常规 3 7 2 2 2 2 2 4 2 2 2" xfId="22989"/>
    <cellStyle name="常规 3 7 2 2 2 2 2 4 2 3" xfId="22990"/>
    <cellStyle name="常规 3 7 2 2 2 2 2 4 3" xfId="22991"/>
    <cellStyle name="常规 3 7 2 2 2 2 2 4 3 2" xfId="22992"/>
    <cellStyle name="常规 3 7 2 2 2 2 2 4 4" xfId="22993"/>
    <cellStyle name="常规 3 7 2 2 2 2 2 5" xfId="22994"/>
    <cellStyle name="常规 3 7 2 2 2 2 2 5 2" xfId="22995"/>
    <cellStyle name="常规 3 7 2 2 2 2 2 5 2 2" xfId="22996"/>
    <cellStyle name="常规 3 7 2 2 2 2 2 5 3" xfId="22997"/>
    <cellStyle name="常规 3 7 2 2 2 2 2 6" xfId="22998"/>
    <cellStyle name="常规 3 7 2 2 2 2 2 6 2" xfId="22999"/>
    <cellStyle name="常规 3 7 2 2 2 2 2 7" xfId="23000"/>
    <cellStyle name="常规 3 7 2 2 2 2 3" xfId="23001"/>
    <cellStyle name="常规 3 7 2 2 2 2 3 2" xfId="23002"/>
    <cellStyle name="常规 3 7 2 2 2 2 3 2 2" xfId="23003"/>
    <cellStyle name="常规 3 7 2 2 2 2 3 2 2 2" xfId="23004"/>
    <cellStyle name="常规 3 7 2 2 2 2 3 2 2 2 2" xfId="23005"/>
    <cellStyle name="常规 3 7 2 2 2 2 3 2 2 3" xfId="23006"/>
    <cellStyle name="常规 3 7 2 2 2 2 3 2 3" xfId="23007"/>
    <cellStyle name="常规 3 7 2 2 2 2 3 2 3 2" xfId="23008"/>
    <cellStyle name="常规 3 7 2 2 2 2 3 2 4" xfId="23009"/>
    <cellStyle name="常规 3 7 2 2 2 2 3 3" xfId="23010"/>
    <cellStyle name="常规 3 7 2 2 2 2 3 3 2" xfId="23011"/>
    <cellStyle name="常规 3 7 2 2 2 2 3 3 2 2" xfId="23012"/>
    <cellStyle name="常规 3 7 2 2 2 2 3 3 3" xfId="23013"/>
    <cellStyle name="常规 3 7 2 2 2 2 3 4" xfId="23014"/>
    <cellStyle name="常规 3 7 2 2 2 2 3 4 2" xfId="23015"/>
    <cellStyle name="常规 3 7 2 2 2 2 3 5" xfId="23016"/>
    <cellStyle name="常规 3 7 2 2 2 2 4" xfId="23017"/>
    <cellStyle name="常规 3 7 2 2 2 2 4 2" xfId="23018"/>
    <cellStyle name="常规 3 7 2 2 2 2 4 2 2" xfId="23019"/>
    <cellStyle name="常规 3 7 2 2 2 2 4 2 2 2" xfId="23020"/>
    <cellStyle name="常规 3 7 2 2 2 2 4 2 2 2 2" xfId="23021"/>
    <cellStyle name="常规 3 7 2 2 2 2 4 2 2 3" xfId="23022"/>
    <cellStyle name="常规 3 7 2 2 2 2 4 2 3" xfId="23023"/>
    <cellStyle name="常规 3 7 2 2 2 2 4 2 3 2" xfId="23024"/>
    <cellStyle name="常规 3 7 2 2 2 2 4 2 4" xfId="23025"/>
    <cellStyle name="常规 3 7 2 2 2 2 4 3" xfId="23026"/>
    <cellStyle name="常规 3 7 2 2 2 2 4 3 2" xfId="23027"/>
    <cellStyle name="常规 3 7 2 2 2 2 4 3 2 2" xfId="23028"/>
    <cellStyle name="常规 3 7 2 2 2 2 4 3 3" xfId="23029"/>
    <cellStyle name="常规 3 7 2 2 2 2 4 4" xfId="23030"/>
    <cellStyle name="常规 3 7 2 2 2 2 4 4 2" xfId="23031"/>
    <cellStyle name="常规 3 7 2 2 2 2 4 5" xfId="23032"/>
    <cellStyle name="常规 3 7 2 2 2 2 5" xfId="23033"/>
    <cellStyle name="常规 3 7 2 2 2 2 5 2" xfId="23034"/>
    <cellStyle name="常规 3 7 2 2 2 2 5 2 2" xfId="23035"/>
    <cellStyle name="常规 3 7 2 2 2 2 5 2 2 2" xfId="23036"/>
    <cellStyle name="常规 3 7 2 2 2 2 5 2 3" xfId="23037"/>
    <cellStyle name="常规 3 7 2 2 2 2 5 3" xfId="23038"/>
    <cellStyle name="常规 3 7 2 2 2 2 5 3 2" xfId="23039"/>
    <cellStyle name="常规 3 7 2 2 2 2 5 4" xfId="23040"/>
    <cellStyle name="常规 3 7 2 2 2 2 6" xfId="23041"/>
    <cellStyle name="常规 3 7 2 2 2 2 6 2" xfId="23042"/>
    <cellStyle name="常规 3 7 2 2 2 2 6 2 2" xfId="23043"/>
    <cellStyle name="常规 3 7 2 2 2 2 6 3" xfId="23044"/>
    <cellStyle name="常规 3 7 2 2 2 2 7" xfId="23045"/>
    <cellStyle name="常规 3 7 2 2 2 2 7 2" xfId="23046"/>
    <cellStyle name="常规 3 7 2 2 2 2 8" xfId="23047"/>
    <cellStyle name="常规 3 7 2 2 2 3" xfId="23048"/>
    <cellStyle name="常规 3 7 2 2 2 3 2" xfId="23049"/>
    <cellStyle name="常规 3 7 2 2 2 3 2 2" xfId="23050"/>
    <cellStyle name="常规 3 7 2 2 2 3 2 2 2" xfId="23051"/>
    <cellStyle name="常规 3 7 2 2 2 3 2 2 2 2" xfId="23052"/>
    <cellStyle name="常规 3 7 2 2 2 3 2 2 2 2 2" xfId="23053"/>
    <cellStyle name="常规 3 7 2 2 2 3 2 2 2 3" xfId="23054"/>
    <cellStyle name="常规 3 7 2 2 2 3 2 2 3" xfId="23055"/>
    <cellStyle name="常规 3 7 2 2 2 3 2 2 3 2" xfId="23056"/>
    <cellStyle name="常规 3 7 2 2 2 3 2 2 4" xfId="23057"/>
    <cellStyle name="常规 3 7 2 2 2 3 2 3" xfId="23058"/>
    <cellStyle name="常规 3 7 2 2 2 3 2 3 2" xfId="23059"/>
    <cellStyle name="常规 3 7 2 2 2 3 2 3 2 2" xfId="23060"/>
    <cellStyle name="常规 3 7 2 2 2 3 2 3 3" xfId="23061"/>
    <cellStyle name="常规 3 7 2 2 2 3 2 4" xfId="23062"/>
    <cellStyle name="常规 3 7 2 2 2 3 2 4 2" xfId="23063"/>
    <cellStyle name="常规 3 7 2 2 2 3 2 5" xfId="23064"/>
    <cellStyle name="常规 3 7 2 2 2 3 3" xfId="23065"/>
    <cellStyle name="常规 3 7 2 2 2 3 3 2" xfId="23066"/>
    <cellStyle name="常规 3 7 2 2 2 3 3 2 2" xfId="23067"/>
    <cellStyle name="常规 3 7 2 2 2 3 3 2 2 2" xfId="23068"/>
    <cellStyle name="常规 3 7 2 2 2 3 3 2 2 2 2" xfId="23069"/>
    <cellStyle name="常规 3 7 2 2 2 3 3 2 2 3" xfId="23070"/>
    <cellStyle name="常规 3 7 2 2 2 3 3 2 3" xfId="23071"/>
    <cellStyle name="常规 3 7 2 2 2 3 3 2 3 2" xfId="23072"/>
    <cellStyle name="常规 3 7 2 2 2 3 3 2 4" xfId="23073"/>
    <cellStyle name="常规 3 7 2 2 2 3 3 3" xfId="23074"/>
    <cellStyle name="常规 3 7 2 2 2 3 3 3 2" xfId="23075"/>
    <cellStyle name="常规 3 7 2 2 2 3 3 3 2 2" xfId="23076"/>
    <cellStyle name="常规 3 7 2 2 2 3 3 3 3" xfId="23077"/>
    <cellStyle name="常规 3 7 2 2 2 3 3 4" xfId="23078"/>
    <cellStyle name="常规 3 7 2 2 2 3 3 4 2" xfId="23079"/>
    <cellStyle name="常规 3 7 2 2 2 3 3 5" xfId="23080"/>
    <cellStyle name="常规 3 7 2 2 2 3 4" xfId="23081"/>
    <cellStyle name="常规 3 7 2 2 2 3 4 2" xfId="23082"/>
    <cellStyle name="常规 3 7 2 2 2 3 4 2 2" xfId="23083"/>
    <cellStyle name="常规 3 7 2 2 2 3 4 2 2 2" xfId="23084"/>
    <cellStyle name="常规 3 7 2 2 2 3 4 2 3" xfId="23085"/>
    <cellStyle name="常规 3 7 2 2 2 3 4 3" xfId="23086"/>
    <cellStyle name="常规 3 7 2 2 2 3 4 3 2" xfId="23087"/>
    <cellStyle name="常规 3 7 2 2 2 3 4 4" xfId="23088"/>
    <cellStyle name="常规 3 7 2 2 2 3 5" xfId="23089"/>
    <cellStyle name="常规 3 7 2 2 2 3 5 2" xfId="23090"/>
    <cellStyle name="常规 3 7 2 2 2 3 5 2 2" xfId="23091"/>
    <cellStyle name="常规 3 7 2 2 2 3 5 3" xfId="23092"/>
    <cellStyle name="常规 3 7 2 2 2 3 6" xfId="23093"/>
    <cellStyle name="常规 3 7 2 2 2 3 6 2" xfId="23094"/>
    <cellStyle name="常规 3 7 2 2 2 3 7" xfId="23095"/>
    <cellStyle name="常规 3 7 2 2 2 4" xfId="23096"/>
    <cellStyle name="常规 3 7 2 2 2 4 2" xfId="23097"/>
    <cellStyle name="常规 3 7 2 2 2 4 2 2" xfId="23098"/>
    <cellStyle name="常规 3 7 2 2 2 4 2 2 2" xfId="23099"/>
    <cellStyle name="常规 3 7 2 2 2 4 2 2 2 2" xfId="23100"/>
    <cellStyle name="常规 3 7 2 2 2 4 2 2 3" xfId="23101"/>
    <cellStyle name="常规 3 7 2 2 2 4 2 3" xfId="23102"/>
    <cellStyle name="常规 3 7 2 2 2 4 2 3 2" xfId="23103"/>
    <cellStyle name="常规 3 7 2 2 2 4 2 4" xfId="23104"/>
    <cellStyle name="常规 3 7 2 2 2 4 3" xfId="23105"/>
    <cellStyle name="常规 3 7 2 2 2 4 3 2" xfId="23106"/>
    <cellStyle name="常规 3 7 2 2 2 4 3 2 2" xfId="23107"/>
    <cellStyle name="常规 3 7 2 2 2 4 3 3" xfId="23108"/>
    <cellStyle name="常规 3 7 2 2 2 4 4" xfId="23109"/>
    <cellStyle name="常规 3 7 2 2 2 4 4 2" xfId="23110"/>
    <cellStyle name="常规 3 7 2 2 2 4 5" xfId="23111"/>
    <cellStyle name="常规 3 7 2 2 2 5" xfId="23112"/>
    <cellStyle name="常规 3 7 2 2 2 5 2" xfId="23113"/>
    <cellStyle name="常规 3 7 2 2 2 5 2 2" xfId="23114"/>
    <cellStyle name="常规 3 7 2 2 2 5 2 2 2" xfId="23115"/>
    <cellStyle name="常规 3 7 2 2 2 5 2 2 2 2" xfId="23116"/>
    <cellStyle name="常规 3 7 2 2 2 5 2 2 3" xfId="23117"/>
    <cellStyle name="常规 3 7 2 2 2 5 2 3" xfId="23118"/>
    <cellStyle name="常规 3 7 2 2 2 5 2 3 2" xfId="23119"/>
    <cellStyle name="常规 3 7 2 2 2 5 2 4" xfId="23120"/>
    <cellStyle name="常规 3 7 2 2 2 5 3" xfId="23121"/>
    <cellStyle name="常规 3 7 2 2 2 5 3 2" xfId="23122"/>
    <cellStyle name="常规 3 7 2 2 2 5 3 2 2" xfId="23123"/>
    <cellStyle name="常规 3 7 2 2 2 5 3 3" xfId="23124"/>
    <cellStyle name="常规 3 7 2 2 2 5 4" xfId="23125"/>
    <cellStyle name="常规 3 7 2 2 2 5 4 2" xfId="23126"/>
    <cellStyle name="常规 3 7 2 2 2 5 5" xfId="23127"/>
    <cellStyle name="常规 3 7 2 2 2 6" xfId="23128"/>
    <cellStyle name="常规 3 7 2 2 2 6 2" xfId="23129"/>
    <cellStyle name="常规 3 7 2 2 2 6 2 2" xfId="23130"/>
    <cellStyle name="常规 3 7 2 2 2 6 2 2 2" xfId="23131"/>
    <cellStyle name="常规 3 7 2 2 2 6 2 3" xfId="23132"/>
    <cellStyle name="常规 3 7 2 2 2 6 3" xfId="23133"/>
    <cellStyle name="常规 3 7 2 2 2 6 3 2" xfId="23134"/>
    <cellStyle name="常规 3 7 2 2 2 6 4" xfId="23135"/>
    <cellStyle name="常规 3 7 2 2 2 7" xfId="23136"/>
    <cellStyle name="常规 3 7 2 2 2 7 2" xfId="23137"/>
    <cellStyle name="常规 3 7 2 2 2 7 2 2" xfId="23138"/>
    <cellStyle name="常规 3 7 2 2 2 7 3" xfId="23139"/>
    <cellStyle name="常规 3 7 2 2 2 8" xfId="23140"/>
    <cellStyle name="常规 3 7 2 2 2 8 2" xfId="23141"/>
    <cellStyle name="常规 3 7 2 2 2 9" xfId="23142"/>
    <cellStyle name="常规 3 7 2 2 3" xfId="23143"/>
    <cellStyle name="常规 3 7 2 2 3 2" xfId="23144"/>
    <cellStyle name="常规 3 7 2 2 3 2 2" xfId="23145"/>
    <cellStyle name="常规 3 7 2 2 3 2 2 2" xfId="23146"/>
    <cellStyle name="常规 3 7 2 2 3 2 2 2 2" xfId="23147"/>
    <cellStyle name="常规 3 7 2 2 3 2 2 2 2 2" xfId="23148"/>
    <cellStyle name="常规 3 7 2 2 3 2 2 2 2 2 2" xfId="23149"/>
    <cellStyle name="常规 3 7 2 2 3 2 2 2 2 2 2 2" xfId="23150"/>
    <cellStyle name="常规 3 7 2 2 3 2 2 2 2 2 3" xfId="23151"/>
    <cellStyle name="常规 3 7 2 2 3 2 2 2 2 3" xfId="23152"/>
    <cellStyle name="常规 3 7 2 2 3 2 2 2 2 3 2" xfId="23153"/>
    <cellStyle name="常规 3 7 2 2 3 2 2 2 2 4" xfId="23154"/>
    <cellStyle name="常规 3 7 2 2 3 2 2 2 3" xfId="23155"/>
    <cellStyle name="常规 3 7 2 2 3 2 2 2 3 2" xfId="23156"/>
    <cellStyle name="常规 3 7 2 2 3 2 2 2 3 2 2" xfId="23157"/>
    <cellStyle name="常规 3 7 2 2 3 2 2 2 3 3" xfId="23158"/>
    <cellStyle name="常规 3 7 2 2 3 2 2 2 4" xfId="23159"/>
    <cellStyle name="常规 3 7 2 2 3 2 2 2 4 2" xfId="23160"/>
    <cellStyle name="常规 3 7 2 2 3 2 2 2 5" xfId="23161"/>
    <cellStyle name="常规 3 7 2 2 3 2 2 3" xfId="23162"/>
    <cellStyle name="常规 3 7 2 2 3 2 2 3 2" xfId="23163"/>
    <cellStyle name="常规 3 7 2 2 3 2 2 3 2 2" xfId="23164"/>
    <cellStyle name="常规 3 7 2 2 3 2 2 3 2 2 2" xfId="23165"/>
    <cellStyle name="常规 3 7 2 2 3 2 2 3 2 2 2 2" xfId="23166"/>
    <cellStyle name="常规 3 7 2 2 3 2 2 3 2 2 3" xfId="23167"/>
    <cellStyle name="常规 3 7 2 2 3 2 2 3 2 3" xfId="23168"/>
    <cellStyle name="常规 3 7 2 2 3 2 2 3 2 3 2" xfId="23169"/>
    <cellStyle name="常规 3 7 2 2 3 2 2 3 2 4" xfId="23170"/>
    <cellStyle name="常规 3 7 2 2 3 2 2 3 3" xfId="23171"/>
    <cellStyle name="常规 3 7 2 2 3 2 2 3 3 2" xfId="23172"/>
    <cellStyle name="常规 3 7 2 2 3 2 2 3 3 2 2" xfId="23173"/>
    <cellStyle name="常规 3 7 2 2 3 2 2 3 3 3" xfId="23174"/>
    <cellStyle name="常规 3 7 2 2 3 2 2 3 4" xfId="23175"/>
    <cellStyle name="常规 3 7 2 2 3 2 2 3 4 2" xfId="23176"/>
    <cellStyle name="常规 3 7 2 2 3 2 2 3 5" xfId="23177"/>
    <cellStyle name="常规 3 7 2 2 3 2 2 4" xfId="23178"/>
    <cellStyle name="常规 3 7 2 2 3 2 2 4 2" xfId="23179"/>
    <cellStyle name="常规 3 7 2 2 3 2 2 4 2 2" xfId="23180"/>
    <cellStyle name="常规 3 7 2 2 3 2 2 4 2 2 2" xfId="23181"/>
    <cellStyle name="常规 3 7 2 2 3 2 2 4 2 3" xfId="23182"/>
    <cellStyle name="常规 3 7 2 2 3 2 2 4 3" xfId="23183"/>
    <cellStyle name="常规 3 7 2 2 3 2 2 4 3 2" xfId="23184"/>
    <cellStyle name="常规 3 7 2 2 3 2 2 4 4" xfId="23185"/>
    <cellStyle name="常规 3 7 2 2 3 2 2 5" xfId="23186"/>
    <cellStyle name="常规 3 7 2 2 3 2 2 5 2" xfId="23187"/>
    <cellStyle name="常规 3 7 2 2 3 2 2 5 2 2" xfId="23188"/>
    <cellStyle name="常规 3 7 2 2 3 2 2 5 3" xfId="23189"/>
    <cellStyle name="常规 3 7 2 2 3 2 2 6" xfId="23190"/>
    <cellStyle name="常规 3 7 2 2 3 2 2 6 2" xfId="23191"/>
    <cellStyle name="常规 3 7 2 2 3 2 2 7" xfId="23192"/>
    <cellStyle name="常规 3 7 2 2 3 2 3" xfId="23193"/>
    <cellStyle name="常规 3 7 2 2 3 2 3 2" xfId="23194"/>
    <cellStyle name="常规 3 7 2 2 3 2 3 2 2" xfId="23195"/>
    <cellStyle name="常规 3 7 2 2 3 2 3 2 2 2" xfId="23196"/>
    <cellStyle name="常规 3 7 2 2 3 2 3 2 2 2 2" xfId="23197"/>
    <cellStyle name="常规 3 7 2 2 3 2 3 2 2 3" xfId="23198"/>
    <cellStyle name="常规 3 7 2 2 3 2 3 2 3" xfId="23199"/>
    <cellStyle name="常规 3 7 2 2 3 2 3 2 3 2" xfId="23200"/>
    <cellStyle name="常规 3 7 2 2 3 2 3 2 4" xfId="23201"/>
    <cellStyle name="常规 3 7 2 2 3 2 3 3" xfId="23202"/>
    <cellStyle name="常规 3 7 2 2 3 2 3 3 2" xfId="23203"/>
    <cellStyle name="常规 3 7 2 2 3 2 3 3 2 2" xfId="23204"/>
    <cellStyle name="常规 3 7 2 2 3 2 3 3 3" xfId="23205"/>
    <cellStyle name="常规 3 7 2 2 3 2 3 4" xfId="23206"/>
    <cellStyle name="常规 3 7 2 2 3 2 3 4 2" xfId="23207"/>
    <cellStyle name="常规 3 7 2 2 3 2 3 5" xfId="23208"/>
    <cellStyle name="常规 3 7 2 2 3 2 4" xfId="23209"/>
    <cellStyle name="常规 3 7 2 2 3 2 4 2" xfId="23210"/>
    <cellStyle name="常规 3 7 2 2 3 2 4 2 2" xfId="23211"/>
    <cellStyle name="常规 3 7 2 2 3 2 4 2 2 2" xfId="23212"/>
    <cellStyle name="常规 3 7 2 2 3 2 4 2 2 2 2" xfId="23213"/>
    <cellStyle name="常规 3 7 2 2 3 2 4 2 2 3" xfId="23214"/>
    <cellStyle name="常规 3 7 2 2 3 2 4 2 3" xfId="23215"/>
    <cellStyle name="常规 3 7 2 2 3 2 4 2 3 2" xfId="23216"/>
    <cellStyle name="常规 3 7 2 2 3 2 4 2 4" xfId="23217"/>
    <cellStyle name="常规 3 7 2 2 3 2 4 3" xfId="23218"/>
    <cellStyle name="常规 3 7 2 2 3 2 4 3 2" xfId="23219"/>
    <cellStyle name="常规 3 7 2 2 3 2 4 3 2 2" xfId="23220"/>
    <cellStyle name="常规 3 7 2 2 3 2 4 3 3" xfId="23221"/>
    <cellStyle name="常规 3 7 2 2 3 2 4 4" xfId="23222"/>
    <cellStyle name="常规 3 7 2 2 3 2 4 4 2" xfId="23223"/>
    <cellStyle name="常规 3 7 2 2 3 2 4 5" xfId="23224"/>
    <cellStyle name="常规 3 7 2 2 3 2 5" xfId="23225"/>
    <cellStyle name="常规 3 7 2 2 3 2 5 2" xfId="23226"/>
    <cellStyle name="常规 3 7 2 2 3 2 5 2 2" xfId="23227"/>
    <cellStyle name="常规 3 7 2 2 3 2 5 2 2 2" xfId="23228"/>
    <cellStyle name="常规 3 7 2 2 3 2 5 2 3" xfId="23229"/>
    <cellStyle name="常规 3 7 2 2 3 2 5 3" xfId="23230"/>
    <cellStyle name="常规 3 7 2 2 3 2 5 3 2" xfId="23231"/>
    <cellStyle name="常规 3 7 2 2 3 2 5 4" xfId="23232"/>
    <cellStyle name="常规 3 7 2 2 3 2 6" xfId="23233"/>
    <cellStyle name="常规 3 7 2 2 3 2 6 2" xfId="23234"/>
    <cellStyle name="常规 3 7 2 2 3 2 6 2 2" xfId="23235"/>
    <cellStyle name="常规 3 7 2 2 3 2 6 3" xfId="23236"/>
    <cellStyle name="常规 3 7 2 2 3 2 7" xfId="23237"/>
    <cellStyle name="常规 3 7 2 2 3 2 7 2" xfId="23238"/>
    <cellStyle name="常规 3 7 2 2 3 2 8" xfId="23239"/>
    <cellStyle name="常规 3 7 2 2 3 3" xfId="23240"/>
    <cellStyle name="常规 3 7 2 2 3 3 2" xfId="23241"/>
    <cellStyle name="常规 3 7 2 2 3 3 2 2" xfId="23242"/>
    <cellStyle name="常规 3 7 2 2 3 3 2 2 2" xfId="23243"/>
    <cellStyle name="常规 3 7 2 2 3 3 2 2 2 2" xfId="23244"/>
    <cellStyle name="常规 3 7 2 2 3 3 2 2 2 2 2" xfId="23245"/>
    <cellStyle name="常规 3 7 2 2 3 3 2 2 2 3" xfId="23246"/>
    <cellStyle name="常规 3 7 2 2 3 3 2 2 3" xfId="23247"/>
    <cellStyle name="常规 3 7 2 2 3 3 2 2 3 2" xfId="23248"/>
    <cellStyle name="常规 3 7 2 2 3 3 2 2 4" xfId="23249"/>
    <cellStyle name="常规 3 7 2 2 3 3 2 3" xfId="23250"/>
    <cellStyle name="常规 3 7 2 2 3 3 2 3 2" xfId="23251"/>
    <cellStyle name="常规 3 7 2 2 3 3 2 3 2 2" xfId="23252"/>
    <cellStyle name="常规 3 7 2 2 3 3 2 3 3" xfId="23253"/>
    <cellStyle name="常规 3 7 2 2 3 3 2 4" xfId="23254"/>
    <cellStyle name="常规 3 7 2 2 3 3 2 4 2" xfId="23255"/>
    <cellStyle name="常规 3 7 2 2 3 3 2 5" xfId="23256"/>
    <cellStyle name="常规 3 7 2 2 3 3 3" xfId="23257"/>
    <cellStyle name="常规 3 7 2 2 3 3 3 2" xfId="23258"/>
    <cellStyle name="常规 3 7 2 2 3 3 3 2 2" xfId="23259"/>
    <cellStyle name="常规 3 7 2 2 3 3 3 2 2 2" xfId="23260"/>
    <cellStyle name="常规 3 7 2 2 3 3 3 2 2 2 2" xfId="23261"/>
    <cellStyle name="常规 3 7 2 2 3 3 3 2 2 3" xfId="23262"/>
    <cellStyle name="常规 3 7 2 2 3 3 3 2 3" xfId="23263"/>
    <cellStyle name="常规 3 7 2 2 3 3 3 2 3 2" xfId="23264"/>
    <cellStyle name="常规 3 7 2 2 3 3 3 2 4" xfId="23265"/>
    <cellStyle name="常规 3 7 2 2 3 3 3 3" xfId="23266"/>
    <cellStyle name="常规 3 7 2 2 3 3 3 3 2" xfId="23267"/>
    <cellStyle name="常规 3 7 2 2 3 3 3 3 2 2" xfId="23268"/>
    <cellStyle name="常规 3 7 2 2 3 3 3 3 3" xfId="23269"/>
    <cellStyle name="常规 3 7 2 2 3 3 3 4" xfId="23270"/>
    <cellStyle name="常规 3 7 2 2 3 3 3 4 2" xfId="23271"/>
    <cellStyle name="常规 3 7 2 2 3 3 3 5" xfId="23272"/>
    <cellStyle name="常规 3 7 2 2 3 3 4" xfId="23273"/>
    <cellStyle name="常规 3 7 2 2 3 3 4 2" xfId="23274"/>
    <cellStyle name="常规 3 7 2 2 3 3 4 2 2" xfId="23275"/>
    <cellStyle name="常规 3 7 2 2 3 3 4 2 2 2" xfId="23276"/>
    <cellStyle name="常规 3 7 2 2 3 3 4 2 3" xfId="23277"/>
    <cellStyle name="常规 3 7 2 2 3 3 4 3" xfId="23278"/>
    <cellStyle name="常规 3 7 2 2 3 3 4 3 2" xfId="23279"/>
    <cellStyle name="常规 3 7 2 2 3 3 4 4" xfId="23280"/>
    <cellStyle name="常规 3 7 2 2 3 3 5" xfId="23281"/>
    <cellStyle name="常规 3 7 2 2 3 3 5 2" xfId="23282"/>
    <cellStyle name="常规 3 7 2 2 3 3 5 2 2" xfId="23283"/>
    <cellStyle name="常规 3 7 2 2 3 3 5 3" xfId="23284"/>
    <cellStyle name="常规 3 7 2 2 3 3 6" xfId="23285"/>
    <cellStyle name="常规 3 7 2 2 3 3 6 2" xfId="23286"/>
    <cellStyle name="常规 3 7 2 2 3 3 7" xfId="23287"/>
    <cellStyle name="常规 3 7 2 2 3 4" xfId="23288"/>
    <cellStyle name="常规 3 7 2 2 3 4 2" xfId="23289"/>
    <cellStyle name="常规 3 7 2 2 3 4 2 2" xfId="23290"/>
    <cellStyle name="常规 3 7 2 2 3 4 2 2 2" xfId="23291"/>
    <cellStyle name="常规 3 7 2 2 3 4 2 2 2 2" xfId="23292"/>
    <cellStyle name="常规 3 7 2 2 3 4 2 2 3" xfId="23293"/>
    <cellStyle name="常规 3 7 2 2 3 4 2 3" xfId="23294"/>
    <cellStyle name="常规 3 7 2 2 3 4 2 3 2" xfId="23295"/>
    <cellStyle name="常规 3 7 2 2 3 4 2 4" xfId="23296"/>
    <cellStyle name="常规 3 7 2 2 3 4 3" xfId="23297"/>
    <cellStyle name="常规 3 7 2 2 3 4 3 2" xfId="23298"/>
    <cellStyle name="常规 3 7 2 2 3 4 3 2 2" xfId="23299"/>
    <cellStyle name="常规 3 7 2 2 3 4 3 3" xfId="23300"/>
    <cellStyle name="常规 3 7 2 2 3 4 4" xfId="23301"/>
    <cellStyle name="常规 3 7 2 2 3 4 4 2" xfId="23302"/>
    <cellStyle name="常规 3 7 2 2 3 4 5" xfId="23303"/>
    <cellStyle name="常规 3 7 2 2 3 5" xfId="23304"/>
    <cellStyle name="常规 3 7 2 2 3 5 2" xfId="23305"/>
    <cellStyle name="常规 3 7 2 2 3 5 2 2" xfId="23306"/>
    <cellStyle name="常规 3 7 2 2 3 5 2 2 2" xfId="23307"/>
    <cellStyle name="常规 3 7 2 2 3 5 2 2 2 2" xfId="23308"/>
    <cellStyle name="常规 3 7 2 2 3 5 2 2 3" xfId="23309"/>
    <cellStyle name="常规 3 7 2 2 3 5 2 3" xfId="23310"/>
    <cellStyle name="常规 3 7 2 2 3 5 2 3 2" xfId="23311"/>
    <cellStyle name="常规 3 7 2 2 3 5 2 4" xfId="23312"/>
    <cellStyle name="常规 3 7 2 2 3 5 3" xfId="23313"/>
    <cellStyle name="常规 3 7 2 2 3 5 3 2" xfId="23314"/>
    <cellStyle name="常规 3 7 2 2 3 5 3 2 2" xfId="23315"/>
    <cellStyle name="常规 3 7 2 2 3 5 3 3" xfId="23316"/>
    <cellStyle name="常规 3 7 2 2 3 5 4" xfId="23317"/>
    <cellStyle name="常规 3 7 2 2 3 5 4 2" xfId="23318"/>
    <cellStyle name="常规 3 7 2 2 3 5 5" xfId="23319"/>
    <cellStyle name="常规 3 7 2 2 3 6" xfId="23320"/>
    <cellStyle name="常规 3 7 2 2 3 6 2" xfId="23321"/>
    <cellStyle name="常规 3 7 2 2 3 6 2 2" xfId="23322"/>
    <cellStyle name="常规 3 7 2 2 3 6 2 2 2" xfId="23323"/>
    <cellStyle name="常规 3 7 2 2 3 6 2 3" xfId="23324"/>
    <cellStyle name="常规 3 7 2 2 3 6 3" xfId="23325"/>
    <cellStyle name="常规 3 7 2 2 3 6 3 2" xfId="23326"/>
    <cellStyle name="常规 3 7 2 2 3 6 4" xfId="23327"/>
    <cellStyle name="常规 3 7 2 2 3 7" xfId="23328"/>
    <cellStyle name="常规 3 7 2 2 3 7 2" xfId="23329"/>
    <cellStyle name="常规 3 7 2 2 3 7 2 2" xfId="23330"/>
    <cellStyle name="常规 3 7 2 2 3 7 3" xfId="23331"/>
    <cellStyle name="常规 3 7 2 2 3 8" xfId="23332"/>
    <cellStyle name="常规 3 7 2 2 3 8 2" xfId="23333"/>
    <cellStyle name="常规 3 7 2 2 3 9" xfId="23334"/>
    <cellStyle name="常规 3 7 2 2 4" xfId="23335"/>
    <cellStyle name="常规 3 7 2 2 4 2" xfId="23336"/>
    <cellStyle name="常规 3 7 2 2 4 2 2" xfId="23337"/>
    <cellStyle name="常规 3 7 2 2 4 2 2 2" xfId="23338"/>
    <cellStyle name="常规 3 7 2 2 4 2 2 2 2" xfId="23339"/>
    <cellStyle name="常规 3 7 2 2 4 2 2 2 2 2" xfId="23340"/>
    <cellStyle name="常规 3 7 2 2 4 2 2 2 2 2 2" xfId="23341"/>
    <cellStyle name="常规 3 7 2 2 4 2 2 2 2 3" xfId="23342"/>
    <cellStyle name="常规 3 7 2 2 4 2 2 2 3" xfId="23343"/>
    <cellStyle name="常规 3 7 2 2 4 2 2 2 3 2" xfId="23344"/>
    <cellStyle name="常规 3 7 2 2 4 2 2 2 4" xfId="23345"/>
    <cellStyle name="常规 3 7 2 2 4 2 2 3" xfId="23346"/>
    <cellStyle name="常规 3 7 2 2 4 2 2 3 2" xfId="23347"/>
    <cellStyle name="常规 3 7 2 2 4 2 2 3 2 2" xfId="23348"/>
    <cellStyle name="常规 3 7 2 2 4 2 2 3 3" xfId="23349"/>
    <cellStyle name="常规 3 7 2 2 4 2 2 4" xfId="23350"/>
    <cellStyle name="常规 3 7 2 2 4 2 2 4 2" xfId="23351"/>
    <cellStyle name="常规 3 7 2 2 4 2 2 5" xfId="23352"/>
    <cellStyle name="常规 3 7 2 2 4 2 3" xfId="23353"/>
    <cellStyle name="常规 3 7 2 2 4 2 3 2" xfId="23354"/>
    <cellStyle name="常规 3 7 2 2 4 2 3 2 2" xfId="23355"/>
    <cellStyle name="常规 3 7 2 2 4 2 3 2 2 2" xfId="23356"/>
    <cellStyle name="常规 3 7 2 2 4 2 3 2 2 2 2" xfId="23357"/>
    <cellStyle name="常规 3 7 2 2 4 2 3 2 2 3" xfId="23358"/>
    <cellStyle name="常规 3 7 2 2 4 2 3 2 3" xfId="23359"/>
    <cellStyle name="常规 3 7 2 2 4 2 3 2 3 2" xfId="23360"/>
    <cellStyle name="常规 3 7 2 2 4 2 3 2 4" xfId="23361"/>
    <cellStyle name="常规 3 7 2 2 4 2 3 3" xfId="23362"/>
    <cellStyle name="常规 3 7 2 2 4 2 3 3 2" xfId="23363"/>
    <cellStyle name="常规 3 7 2 2 4 2 3 3 2 2" xfId="23364"/>
    <cellStyle name="常规 3 7 2 2 4 2 3 3 3" xfId="23365"/>
    <cellStyle name="常规 3 7 2 2 4 2 3 4" xfId="23366"/>
    <cellStyle name="常规 3 7 2 2 4 2 3 4 2" xfId="23367"/>
    <cellStyle name="常规 3 7 2 2 4 2 3 5" xfId="23368"/>
    <cellStyle name="常规 3 7 2 2 4 2 4" xfId="23369"/>
    <cellStyle name="常规 3 7 2 2 4 2 4 2" xfId="23370"/>
    <cellStyle name="常规 3 7 2 2 4 2 4 2 2" xfId="23371"/>
    <cellStyle name="常规 3 7 2 2 4 2 4 2 2 2" xfId="23372"/>
    <cellStyle name="常规 3 7 2 2 4 2 4 2 3" xfId="23373"/>
    <cellStyle name="常规 3 7 2 2 4 2 4 3" xfId="23374"/>
    <cellStyle name="常规 3 7 2 2 4 2 4 3 2" xfId="23375"/>
    <cellStyle name="常规 3 7 2 2 4 2 4 4" xfId="23376"/>
    <cellStyle name="常规 3 7 2 2 4 2 5" xfId="23377"/>
    <cellStyle name="常规 3 7 2 2 4 2 5 2" xfId="23378"/>
    <cellStyle name="常规 3 7 2 2 4 2 5 2 2" xfId="23379"/>
    <cellStyle name="常规 3 7 2 2 4 2 5 3" xfId="23380"/>
    <cellStyle name="常规 3 7 2 2 4 2 6" xfId="23381"/>
    <cellStyle name="常规 3 7 2 2 4 2 6 2" xfId="23382"/>
    <cellStyle name="常规 3 7 2 2 4 2 7" xfId="23383"/>
    <cellStyle name="常规 3 7 2 2 4 3" xfId="23384"/>
    <cellStyle name="常规 3 7 2 2 4 3 2" xfId="23385"/>
    <cellStyle name="常规 3 7 2 2 4 3 2 2" xfId="23386"/>
    <cellStyle name="常规 3 7 2 2 4 3 2 2 2" xfId="23387"/>
    <cellStyle name="常规 3 7 2 2 4 3 2 2 2 2" xfId="23388"/>
    <cellStyle name="常规 3 7 2 2 4 3 2 2 3" xfId="23389"/>
    <cellStyle name="常规 3 7 2 2 4 3 2 3" xfId="23390"/>
    <cellStyle name="常规 3 7 2 2 4 3 2 3 2" xfId="23391"/>
    <cellStyle name="常规 3 7 2 2 4 3 2 4" xfId="23392"/>
    <cellStyle name="常规 3 7 2 2 4 3 3" xfId="23393"/>
    <cellStyle name="常规 3 7 2 2 4 3 3 2" xfId="23394"/>
    <cellStyle name="常规 3 7 2 2 4 3 3 2 2" xfId="23395"/>
    <cellStyle name="常规 3 7 2 2 4 3 3 3" xfId="23396"/>
    <cellStyle name="常规 3 7 2 2 4 3 4" xfId="23397"/>
    <cellStyle name="常规 3 7 2 2 4 3 4 2" xfId="23398"/>
    <cellStyle name="常规 3 7 2 2 4 3 5" xfId="23399"/>
    <cellStyle name="常规 3 7 2 2 4 4" xfId="23400"/>
    <cellStyle name="常规 3 7 2 2 4 4 2" xfId="23401"/>
    <cellStyle name="常规 3 7 2 2 4 4 2 2" xfId="23402"/>
    <cellStyle name="常规 3 7 2 2 4 4 2 2 2" xfId="23403"/>
    <cellStyle name="常规 3 7 2 2 4 4 2 2 2 2" xfId="23404"/>
    <cellStyle name="常规 3 7 2 2 4 4 2 2 3" xfId="23405"/>
    <cellStyle name="常规 3 7 2 2 4 4 2 3" xfId="23406"/>
    <cellStyle name="常规 3 7 2 2 4 4 2 3 2" xfId="23407"/>
    <cellStyle name="常规 3 7 2 2 4 4 2 4" xfId="23408"/>
    <cellStyle name="常规 3 7 2 2 4 4 3" xfId="23409"/>
    <cellStyle name="常规 3 7 2 2 4 4 3 2" xfId="23410"/>
    <cellStyle name="常规 3 7 2 2 4 4 3 2 2" xfId="23411"/>
    <cellStyle name="常规 3 7 2 2 4 4 3 3" xfId="23412"/>
    <cellStyle name="常规 3 7 2 2 4 4 4" xfId="23413"/>
    <cellStyle name="常规 3 7 2 2 4 4 4 2" xfId="23414"/>
    <cellStyle name="常规 3 7 2 2 4 4 5" xfId="23415"/>
    <cellStyle name="常规 3 7 2 2 4 5" xfId="23416"/>
    <cellStyle name="常规 3 7 2 2 4 5 2" xfId="23417"/>
    <cellStyle name="常规 3 7 2 2 4 5 2 2" xfId="23418"/>
    <cellStyle name="常规 3 7 2 2 4 5 2 2 2" xfId="23419"/>
    <cellStyle name="常规 3 7 2 2 4 5 2 3" xfId="23420"/>
    <cellStyle name="常规 3 7 2 2 4 5 3" xfId="23421"/>
    <cellStyle name="常规 3 7 2 2 4 5 3 2" xfId="23422"/>
    <cellStyle name="常规 3 7 2 2 4 5 4" xfId="23423"/>
    <cellStyle name="常规 3 7 2 2 4 6" xfId="23424"/>
    <cellStyle name="常规 3 7 2 2 4 6 2" xfId="23425"/>
    <cellStyle name="常规 3 7 2 2 4 6 2 2" xfId="23426"/>
    <cellStyle name="常规 3 7 2 2 4 6 3" xfId="23427"/>
    <cellStyle name="常规 3 7 2 2 4 7" xfId="23428"/>
    <cellStyle name="常规 3 7 2 2 4 7 2" xfId="23429"/>
    <cellStyle name="常规 3 7 2 2 4 8" xfId="23430"/>
    <cellStyle name="常规 3 7 2 2 5" xfId="23431"/>
    <cellStyle name="常规 3 7 2 2 5 2" xfId="23432"/>
    <cellStyle name="常规 3 7 2 2 5 2 2" xfId="23433"/>
    <cellStyle name="常规 3 7 2 2 5 2 2 2" xfId="23434"/>
    <cellStyle name="常规 3 7 2 2 5 2 2 2 2" xfId="23435"/>
    <cellStyle name="常规 3 7 2 2 5 2 2 2 2 2" xfId="23436"/>
    <cellStyle name="常规 3 7 2 2 5 2 2 2 3" xfId="23437"/>
    <cellStyle name="常规 3 7 2 2 5 2 2 3" xfId="23438"/>
    <cellStyle name="常规 3 7 2 2 5 2 2 3 2" xfId="23439"/>
    <cellStyle name="常规 3 7 2 2 5 2 2 4" xfId="23440"/>
    <cellStyle name="常规 3 7 2 2 5 2 3" xfId="23441"/>
    <cellStyle name="常规 3 7 2 2 5 2 3 2" xfId="23442"/>
    <cellStyle name="常规 3 7 2 2 5 2 3 2 2" xfId="23443"/>
    <cellStyle name="常规 3 7 2 2 5 2 3 3" xfId="23444"/>
    <cellStyle name="常规 3 7 2 2 5 2 4" xfId="23445"/>
    <cellStyle name="常规 3 7 2 2 5 2 4 2" xfId="23446"/>
    <cellStyle name="常规 3 7 2 2 5 2 5" xfId="23447"/>
    <cellStyle name="常规 3 7 2 2 5 3" xfId="23448"/>
    <cellStyle name="常规 3 7 2 2 5 3 2" xfId="23449"/>
    <cellStyle name="常规 3 7 2 2 5 3 2 2" xfId="23450"/>
    <cellStyle name="常规 3 7 2 2 5 3 2 2 2" xfId="23451"/>
    <cellStyle name="常规 3 7 2 2 5 3 2 2 2 2" xfId="23452"/>
    <cellStyle name="常规 3 7 2 2 5 3 2 2 3" xfId="23453"/>
    <cellStyle name="常规 3 7 2 2 5 3 2 3" xfId="23454"/>
    <cellStyle name="常规 3 7 2 2 5 3 2 3 2" xfId="23455"/>
    <cellStyle name="常规 3 7 2 2 5 3 2 4" xfId="23456"/>
    <cellStyle name="常规 3 7 2 2 5 3 3" xfId="23457"/>
    <cellStyle name="常规 3 7 2 2 5 3 3 2" xfId="23458"/>
    <cellStyle name="常规 3 7 2 2 5 3 3 2 2" xfId="23459"/>
    <cellStyle name="常规 3 7 2 2 5 3 3 3" xfId="23460"/>
    <cellStyle name="常规 3 7 2 2 5 3 4" xfId="23461"/>
    <cellStyle name="常规 3 7 2 2 5 3 4 2" xfId="23462"/>
    <cellStyle name="常规 3 7 2 2 5 3 5" xfId="23463"/>
    <cellStyle name="常规 3 7 2 2 5 4" xfId="23464"/>
    <cellStyle name="常规 3 7 2 2 5 4 2" xfId="23465"/>
    <cellStyle name="常规 3 7 2 2 5 4 2 2" xfId="23466"/>
    <cellStyle name="常规 3 7 2 2 5 4 2 2 2" xfId="23467"/>
    <cellStyle name="常规 3 7 2 2 5 4 2 3" xfId="23468"/>
    <cellStyle name="常规 3 7 2 2 5 4 3" xfId="23469"/>
    <cellStyle name="常规 3 7 2 2 5 4 3 2" xfId="23470"/>
    <cellStyle name="常规 3 7 2 2 5 4 4" xfId="23471"/>
    <cellStyle name="常规 3 7 2 2 5 5" xfId="23472"/>
    <cellStyle name="常规 3 7 2 2 5 5 2" xfId="23473"/>
    <cellStyle name="常规 3 7 2 2 5 5 2 2" xfId="23474"/>
    <cellStyle name="常规 3 7 2 2 5 5 3" xfId="23475"/>
    <cellStyle name="常规 3 7 2 2 5 6" xfId="23476"/>
    <cellStyle name="常规 3 7 2 2 5 6 2" xfId="23477"/>
    <cellStyle name="常规 3 7 2 2 5 7" xfId="23478"/>
    <cellStyle name="常规 3 7 2 2 6" xfId="23479"/>
    <cellStyle name="常规 3 7 2 2 6 2" xfId="23480"/>
    <cellStyle name="常规 3 7 2 2 6 2 2" xfId="23481"/>
    <cellStyle name="常规 3 7 2 2 6 2 2 2" xfId="23482"/>
    <cellStyle name="常规 3 7 2 2 6 2 2 2 2" xfId="23483"/>
    <cellStyle name="常规 3 7 2 2 6 2 2 3" xfId="23484"/>
    <cellStyle name="常规 3 7 2 2 6 2 3" xfId="23485"/>
    <cellStyle name="常规 3 7 2 2 6 2 3 2" xfId="23486"/>
    <cellStyle name="常规 3 7 2 2 6 2 4" xfId="23487"/>
    <cellStyle name="常规 3 7 2 2 6 3" xfId="23488"/>
    <cellStyle name="常规 3 7 2 2 6 3 2" xfId="23489"/>
    <cellStyle name="常规 3 7 2 2 6 3 2 2" xfId="23490"/>
    <cellStyle name="常规 3 7 2 2 6 3 3" xfId="23491"/>
    <cellStyle name="常规 3 7 2 2 6 4" xfId="23492"/>
    <cellStyle name="常规 3 7 2 2 6 4 2" xfId="23493"/>
    <cellStyle name="常规 3 7 2 2 6 5" xfId="23494"/>
    <cellStyle name="常规 3 7 2 2 7" xfId="23495"/>
    <cellStyle name="常规 3 7 2 2 7 2" xfId="23496"/>
    <cellStyle name="常规 3 7 2 2 7 2 2" xfId="23497"/>
    <cellStyle name="常规 3 7 2 2 7 2 2 2" xfId="23498"/>
    <cellStyle name="常规 3 7 2 2 7 2 2 2 2" xfId="23499"/>
    <cellStyle name="常规 3 7 2 2 7 2 2 3" xfId="23500"/>
    <cellStyle name="常规 3 7 2 2 7 2 3" xfId="23501"/>
    <cellStyle name="常规 3 7 2 2 7 2 3 2" xfId="23502"/>
    <cellStyle name="常规 3 7 2 2 7 2 4" xfId="23503"/>
    <cellStyle name="常规 3 7 2 2 7 3" xfId="23504"/>
    <cellStyle name="常规 3 7 2 2 7 3 2" xfId="23505"/>
    <cellStyle name="常规 3 7 2 2 7 3 2 2" xfId="23506"/>
    <cellStyle name="常规 3 7 2 2 7 3 3" xfId="23507"/>
    <cellStyle name="常规 3 7 2 2 7 4" xfId="23508"/>
    <cellStyle name="常规 3 7 2 2 7 4 2" xfId="23509"/>
    <cellStyle name="常规 3 7 2 2 7 5" xfId="23510"/>
    <cellStyle name="常规 3 7 2 2 8" xfId="23511"/>
    <cellStyle name="常规 3 7 2 2 8 2" xfId="23512"/>
    <cellStyle name="常规 3 7 2 2 8 2 2" xfId="23513"/>
    <cellStyle name="常规 3 7 2 2 8 2 2 2" xfId="23514"/>
    <cellStyle name="常规 3 7 2 2 8 2 3" xfId="23515"/>
    <cellStyle name="常规 3 7 2 2 8 3" xfId="23516"/>
    <cellStyle name="常规 3 7 2 2 8 3 2" xfId="23517"/>
    <cellStyle name="常规 3 7 2 2 8 4" xfId="23518"/>
    <cellStyle name="常规 3 7 2 2 9" xfId="23519"/>
    <cellStyle name="常规 3 7 2 2 9 2" xfId="23520"/>
    <cellStyle name="常规 3 7 2 2 9 2 2" xfId="23521"/>
    <cellStyle name="常规 3 7 2 2 9 3" xfId="23522"/>
    <cellStyle name="常规 3 7 2 3" xfId="23523"/>
    <cellStyle name="常规 3 7 2 3 2" xfId="23524"/>
    <cellStyle name="常规 3 7 2 3 2 2" xfId="23525"/>
    <cellStyle name="常规 3 7 2 3 2 2 2" xfId="23526"/>
    <cellStyle name="常规 3 7 2 3 2 2 2 2" xfId="23527"/>
    <cellStyle name="常规 3 7 2 3 2 2 2 2 2" xfId="23528"/>
    <cellStyle name="常规 3 7 2 3 2 2 2 2 2 2" xfId="23529"/>
    <cellStyle name="常规 3 7 2 3 2 2 2 2 2 2 2" xfId="23530"/>
    <cellStyle name="常规 3 7 2 3 2 2 2 2 2 3" xfId="23531"/>
    <cellStyle name="常规 3 7 2 3 2 2 2 2 3" xfId="23532"/>
    <cellStyle name="常规 3 7 2 3 2 2 2 2 3 2" xfId="23533"/>
    <cellStyle name="常规 3 7 2 3 2 2 2 2 4" xfId="23534"/>
    <cellStyle name="常规 3 7 2 3 2 2 2 3" xfId="23535"/>
    <cellStyle name="常规 3 7 2 3 2 2 2 3 2" xfId="23536"/>
    <cellStyle name="常规 3 7 2 3 2 2 2 3 2 2" xfId="23537"/>
    <cellStyle name="常规 3 7 2 3 2 2 2 3 3" xfId="23538"/>
    <cellStyle name="常规 3 7 2 3 2 2 2 4" xfId="23539"/>
    <cellStyle name="常规 3 7 2 3 2 2 2 4 2" xfId="23540"/>
    <cellStyle name="常规 3 7 2 3 2 2 2 5" xfId="23541"/>
    <cellStyle name="常规 3 7 2 3 2 2 3" xfId="23542"/>
    <cellStyle name="常规 3 7 2 3 2 2 3 2" xfId="23543"/>
    <cellStyle name="常规 3 7 2 3 2 2 3 2 2" xfId="23544"/>
    <cellStyle name="常规 3 7 2 3 2 2 3 2 2 2" xfId="23545"/>
    <cellStyle name="常规 3 7 2 3 2 2 3 2 2 2 2" xfId="23546"/>
    <cellStyle name="常规 3 7 2 3 2 2 3 2 2 3" xfId="23547"/>
    <cellStyle name="常规 3 7 2 3 2 2 3 2 3" xfId="23548"/>
    <cellStyle name="常规 3 7 2 3 2 2 3 2 3 2" xfId="23549"/>
    <cellStyle name="常规 3 7 2 3 2 2 3 2 4" xfId="23550"/>
    <cellStyle name="常规 3 7 2 3 2 2 3 3" xfId="23551"/>
    <cellStyle name="常规 3 7 2 3 2 2 3 3 2" xfId="23552"/>
    <cellStyle name="常规 3 7 2 3 2 2 3 3 2 2" xfId="23553"/>
    <cellStyle name="常规 3 7 2 3 2 2 3 3 3" xfId="23554"/>
    <cellStyle name="常规 3 7 2 3 2 2 3 4" xfId="23555"/>
    <cellStyle name="常规 3 7 2 3 2 2 3 4 2" xfId="23556"/>
    <cellStyle name="常规 3 7 2 3 2 2 3 5" xfId="23557"/>
    <cellStyle name="常规 3 7 2 3 2 2 4" xfId="23558"/>
    <cellStyle name="常规 3 7 2 3 2 2 4 2" xfId="23559"/>
    <cellStyle name="常规 3 7 2 3 2 2 4 2 2" xfId="23560"/>
    <cellStyle name="常规 3 7 2 3 2 2 4 2 2 2" xfId="23561"/>
    <cellStyle name="常规 3 7 2 3 2 2 4 2 3" xfId="23562"/>
    <cellStyle name="常规 3 7 2 3 2 2 4 3" xfId="23563"/>
    <cellStyle name="常规 3 7 2 3 2 2 4 3 2" xfId="23564"/>
    <cellStyle name="常规 3 7 2 3 2 2 4 4" xfId="23565"/>
    <cellStyle name="常规 3 7 2 3 2 2 5" xfId="23566"/>
    <cellStyle name="常规 3 7 2 3 2 2 5 2" xfId="23567"/>
    <cellStyle name="常规 3 7 2 3 2 2 5 2 2" xfId="23568"/>
    <cellStyle name="常规 3 7 2 3 2 2 5 3" xfId="23569"/>
    <cellStyle name="常规 3 7 2 3 2 2 6" xfId="23570"/>
    <cellStyle name="常规 3 7 2 3 2 2 6 2" xfId="23571"/>
    <cellStyle name="常规 3 7 2 3 2 2 7" xfId="23572"/>
    <cellStyle name="常规 3 7 2 3 2 3" xfId="23573"/>
    <cellStyle name="常规 3 7 2 3 2 3 2" xfId="23574"/>
    <cellStyle name="常规 3 7 2 3 2 3 2 2" xfId="23575"/>
    <cellStyle name="常规 3 7 2 3 2 3 2 2 2" xfId="23576"/>
    <cellStyle name="常规 3 7 2 3 2 3 2 2 2 2" xfId="23577"/>
    <cellStyle name="常规 3 7 2 3 2 3 2 2 3" xfId="23578"/>
    <cellStyle name="常规 3 7 2 3 2 3 2 3" xfId="23579"/>
    <cellStyle name="常规 3 7 2 3 2 3 2 3 2" xfId="23580"/>
    <cellStyle name="常规 3 7 2 3 2 3 2 4" xfId="23581"/>
    <cellStyle name="常规 3 7 2 3 2 3 3" xfId="23582"/>
    <cellStyle name="常规 3 7 2 3 2 3 3 2" xfId="23583"/>
    <cellStyle name="常规 3 7 2 3 2 3 3 2 2" xfId="23584"/>
    <cellStyle name="常规 3 7 2 3 2 3 3 3" xfId="23585"/>
    <cellStyle name="常规 3 7 2 3 2 3 4" xfId="23586"/>
    <cellStyle name="常规 3 7 2 3 2 3 4 2" xfId="23587"/>
    <cellStyle name="常规 3 7 2 3 2 3 5" xfId="23588"/>
    <cellStyle name="常规 3 7 2 3 2 4" xfId="23589"/>
    <cellStyle name="常规 3 7 2 3 2 4 2" xfId="23590"/>
    <cellStyle name="常规 3 7 2 3 2 4 2 2" xfId="23591"/>
    <cellStyle name="常规 3 7 2 3 2 4 2 2 2" xfId="23592"/>
    <cellStyle name="常规 3 7 2 3 2 4 2 2 2 2" xfId="23593"/>
    <cellStyle name="常规 3 7 2 3 2 4 2 2 3" xfId="23594"/>
    <cellStyle name="常规 3 7 2 3 2 4 2 3" xfId="23595"/>
    <cellStyle name="常规 3 7 2 3 2 4 2 3 2" xfId="23596"/>
    <cellStyle name="常规 3 7 2 3 2 4 2 4" xfId="23597"/>
    <cellStyle name="常规 3 7 2 3 2 4 3" xfId="23598"/>
    <cellStyle name="常规 3 7 2 3 2 4 3 2" xfId="23599"/>
    <cellStyle name="常规 3 7 2 3 2 4 3 2 2" xfId="23600"/>
    <cellStyle name="常规 3 7 2 3 2 4 3 3" xfId="23601"/>
    <cellStyle name="常规 3 7 2 3 2 4 4" xfId="23602"/>
    <cellStyle name="常规 3 7 2 3 2 4 4 2" xfId="23603"/>
    <cellStyle name="常规 3 7 2 3 2 4 5" xfId="23604"/>
    <cellStyle name="常规 3 7 2 3 2 5" xfId="23605"/>
    <cellStyle name="常规 3 7 2 3 2 5 2" xfId="23606"/>
    <cellStyle name="常规 3 7 2 3 2 5 2 2" xfId="23607"/>
    <cellStyle name="常规 3 7 2 3 2 5 2 2 2" xfId="23608"/>
    <cellStyle name="常规 3 7 2 3 2 5 2 3" xfId="23609"/>
    <cellStyle name="常规 3 7 2 3 2 5 3" xfId="23610"/>
    <cellStyle name="常规 3 7 2 3 2 5 3 2" xfId="23611"/>
    <cellStyle name="常规 3 7 2 3 2 5 4" xfId="23612"/>
    <cellStyle name="常规 3 7 2 3 2 6" xfId="23613"/>
    <cellStyle name="常规 3 7 2 3 2 6 2" xfId="23614"/>
    <cellStyle name="常规 3 7 2 3 2 6 2 2" xfId="23615"/>
    <cellStyle name="常规 3 7 2 3 2 6 3" xfId="23616"/>
    <cellStyle name="常规 3 7 2 3 2 7" xfId="23617"/>
    <cellStyle name="常规 3 7 2 3 2 7 2" xfId="23618"/>
    <cellStyle name="常规 3 7 2 3 2 8" xfId="23619"/>
    <cellStyle name="常规 3 7 2 3 3" xfId="23620"/>
    <cellStyle name="常规 3 7 2 3 3 2" xfId="23621"/>
    <cellStyle name="常规 3 7 2 3 3 2 2" xfId="23622"/>
    <cellStyle name="常规 3 7 2 3 3 2 2 2" xfId="23623"/>
    <cellStyle name="常规 3 7 2 3 3 2 2 2 2" xfId="23624"/>
    <cellStyle name="常规 3 7 2 3 3 2 2 2 2 2" xfId="23625"/>
    <cellStyle name="常规 3 7 2 3 3 2 2 2 3" xfId="23626"/>
    <cellStyle name="常规 3 7 2 3 3 2 2 3" xfId="23627"/>
    <cellStyle name="常规 3 7 2 3 3 2 2 3 2" xfId="23628"/>
    <cellStyle name="常规 3 7 2 3 3 2 2 4" xfId="23629"/>
    <cellStyle name="常规 3 7 2 3 3 2 3" xfId="23630"/>
    <cellStyle name="常规 3 7 2 3 3 2 3 2" xfId="23631"/>
    <cellStyle name="常规 3 7 2 3 3 2 3 2 2" xfId="23632"/>
    <cellStyle name="常规 3 7 2 3 3 2 3 3" xfId="23633"/>
    <cellStyle name="常规 3 7 2 3 3 2 4" xfId="23634"/>
    <cellStyle name="常规 3 7 2 3 3 2 4 2" xfId="23635"/>
    <cellStyle name="常规 3 7 2 3 3 2 5" xfId="23636"/>
    <cellStyle name="常规 3 7 2 3 3 3" xfId="23637"/>
    <cellStyle name="常规 3 7 2 3 3 3 2" xfId="23638"/>
    <cellStyle name="常规 3 7 2 3 3 3 2 2" xfId="23639"/>
    <cellStyle name="常规 3 7 2 3 3 3 2 2 2" xfId="23640"/>
    <cellStyle name="常规 3 7 2 3 3 3 2 2 2 2" xfId="23641"/>
    <cellStyle name="常规 3 7 2 3 3 3 2 2 3" xfId="23642"/>
    <cellStyle name="常规 3 7 2 3 3 3 2 3" xfId="23643"/>
    <cellStyle name="常规 3 7 2 3 3 3 2 3 2" xfId="23644"/>
    <cellStyle name="常规 3 7 2 3 3 3 2 4" xfId="23645"/>
    <cellStyle name="常规 3 7 2 3 3 3 3" xfId="23646"/>
    <cellStyle name="常规 3 7 2 3 3 3 3 2" xfId="23647"/>
    <cellStyle name="常规 3 7 2 3 3 3 3 2 2" xfId="23648"/>
    <cellStyle name="常规 3 7 2 3 3 3 3 3" xfId="23649"/>
    <cellStyle name="常规 3 7 2 3 3 3 4" xfId="23650"/>
    <cellStyle name="常规 3 7 2 3 3 3 4 2" xfId="23651"/>
    <cellStyle name="常规 3 7 2 3 3 3 5" xfId="23652"/>
    <cellStyle name="常规 3 7 2 3 3 4" xfId="23653"/>
    <cellStyle name="常规 3 7 2 3 3 4 2" xfId="23654"/>
    <cellStyle name="常规 3 7 2 3 3 4 2 2" xfId="23655"/>
    <cellStyle name="常规 3 7 2 3 3 4 2 2 2" xfId="23656"/>
    <cellStyle name="常规 3 7 2 3 3 4 2 3" xfId="23657"/>
    <cellStyle name="常规 3 7 2 3 3 4 3" xfId="23658"/>
    <cellStyle name="常规 3 7 2 3 3 4 3 2" xfId="23659"/>
    <cellStyle name="常规 3 7 2 3 3 4 4" xfId="23660"/>
    <cellStyle name="常规 3 7 2 3 3 5" xfId="23661"/>
    <cellStyle name="常规 3 7 2 3 3 5 2" xfId="23662"/>
    <cellStyle name="常规 3 7 2 3 3 5 2 2" xfId="23663"/>
    <cellStyle name="常规 3 7 2 3 3 5 3" xfId="23664"/>
    <cellStyle name="常规 3 7 2 3 3 6" xfId="23665"/>
    <cellStyle name="常规 3 7 2 3 3 6 2" xfId="23666"/>
    <cellStyle name="常规 3 7 2 3 3 7" xfId="23667"/>
    <cellStyle name="常规 3 7 2 3 4" xfId="23668"/>
    <cellStyle name="常规 3 7 2 3 4 2" xfId="23669"/>
    <cellStyle name="常规 3 7 2 3 4 2 2" xfId="23670"/>
    <cellStyle name="常规 3 7 2 3 4 2 2 2" xfId="23671"/>
    <cellStyle name="常规 3 7 2 3 4 2 2 2 2" xfId="23672"/>
    <cellStyle name="常规 3 7 2 3 4 2 2 3" xfId="23673"/>
    <cellStyle name="常规 3 7 2 3 4 2 3" xfId="23674"/>
    <cellStyle name="常规 3 7 2 3 4 2 3 2" xfId="23675"/>
    <cellStyle name="常规 3 7 2 3 4 2 4" xfId="23676"/>
    <cellStyle name="常规 3 7 2 3 4 3" xfId="23677"/>
    <cellStyle name="常规 3 7 2 3 4 3 2" xfId="23678"/>
    <cellStyle name="常规 3 7 2 3 4 3 2 2" xfId="23679"/>
    <cellStyle name="常规 3 7 2 3 4 3 3" xfId="23680"/>
    <cellStyle name="常规 3 7 2 3 4 4" xfId="23681"/>
    <cellStyle name="常规 3 7 2 3 4 4 2" xfId="23682"/>
    <cellStyle name="常规 3 7 2 3 4 5" xfId="23683"/>
    <cellStyle name="常规 3 7 2 3 5" xfId="23684"/>
    <cellStyle name="常规 3 7 2 3 5 2" xfId="23685"/>
    <cellStyle name="常规 3 7 2 3 5 2 2" xfId="23686"/>
    <cellStyle name="常规 3 7 2 3 5 2 2 2" xfId="23687"/>
    <cellStyle name="常规 3 7 2 3 5 2 2 2 2" xfId="23688"/>
    <cellStyle name="常规 3 7 2 3 5 2 2 3" xfId="23689"/>
    <cellStyle name="常规 3 7 2 3 5 2 3" xfId="23690"/>
    <cellStyle name="常规 3 7 2 3 5 2 3 2" xfId="23691"/>
    <cellStyle name="常规 3 7 2 3 5 2 4" xfId="23692"/>
    <cellStyle name="常规 3 7 2 3 5 3" xfId="23693"/>
    <cellStyle name="常规 3 7 2 3 5 3 2" xfId="23694"/>
    <cellStyle name="常规 3 7 2 3 5 3 2 2" xfId="23695"/>
    <cellStyle name="常规 3 7 2 3 5 3 3" xfId="23696"/>
    <cellStyle name="常规 3 7 2 3 5 4" xfId="23697"/>
    <cellStyle name="常规 3 7 2 3 5 4 2" xfId="23698"/>
    <cellStyle name="常规 3 7 2 3 5 5" xfId="23699"/>
    <cellStyle name="常规 3 7 2 3 6" xfId="23700"/>
    <cellStyle name="常规 3 7 2 3 6 2" xfId="23701"/>
    <cellStyle name="常规 3 7 2 3 6 2 2" xfId="23702"/>
    <cellStyle name="常规 3 7 2 3 6 2 2 2" xfId="23703"/>
    <cellStyle name="常规 3 7 2 3 6 2 3" xfId="23704"/>
    <cellStyle name="常规 3 7 2 3 6 3" xfId="23705"/>
    <cellStyle name="常规 3 7 2 3 6 3 2" xfId="23706"/>
    <cellStyle name="常规 3 7 2 3 6 4" xfId="23707"/>
    <cellStyle name="常规 3 7 2 3 7" xfId="23708"/>
    <cellStyle name="常规 3 7 2 3 7 2" xfId="23709"/>
    <cellStyle name="常规 3 7 2 3 7 2 2" xfId="23710"/>
    <cellStyle name="常规 3 7 2 3 7 3" xfId="23711"/>
    <cellStyle name="常规 3 7 2 3 8" xfId="23712"/>
    <cellStyle name="常规 3 7 2 3 8 2" xfId="23713"/>
    <cellStyle name="常规 3 7 2 3 9" xfId="23714"/>
    <cellStyle name="常规 3 7 2 4" xfId="23715"/>
    <cellStyle name="常规 3 7 2 4 2" xfId="23716"/>
    <cellStyle name="常规 3 7 2 4 2 2" xfId="23717"/>
    <cellStyle name="常规 3 7 2 4 2 2 2" xfId="23718"/>
    <cellStyle name="常规 3 7 2 4 2 2 2 2" xfId="23719"/>
    <cellStyle name="常规 3 7 2 4 2 2 2 2 2" xfId="23720"/>
    <cellStyle name="常规 3 7 2 4 2 2 2 2 2 2" xfId="23721"/>
    <cellStyle name="常规 3 7 2 4 2 2 2 2 2 2 2" xfId="23722"/>
    <cellStyle name="常规 3 7 2 4 2 2 2 2 2 3" xfId="23723"/>
    <cellStyle name="常规 3 7 2 4 2 2 2 2 3" xfId="23724"/>
    <cellStyle name="常规 3 7 2 4 2 2 2 2 3 2" xfId="23725"/>
    <cellStyle name="常规 3 7 2 4 2 2 2 2 4" xfId="23726"/>
    <cellStyle name="常规 3 7 2 4 2 2 2 3" xfId="23727"/>
    <cellStyle name="常规 3 7 2 4 2 2 2 3 2" xfId="23728"/>
    <cellStyle name="常规 3 7 2 4 2 2 2 3 2 2" xfId="23729"/>
    <cellStyle name="常规 3 7 2 4 2 2 2 3 3" xfId="23730"/>
    <cellStyle name="常规 3 7 2 4 2 2 2 4" xfId="23731"/>
    <cellStyle name="常规 3 7 2 4 2 2 2 4 2" xfId="23732"/>
    <cellStyle name="常规 3 7 2 4 2 2 2 5" xfId="23733"/>
    <cellStyle name="常规 3 7 2 4 2 2 3" xfId="23734"/>
    <cellStyle name="常规 3 7 2 4 2 2 3 2" xfId="23735"/>
    <cellStyle name="常规 3 7 2 4 2 2 3 2 2" xfId="23736"/>
    <cellStyle name="常规 3 7 2 4 2 2 3 2 2 2" xfId="23737"/>
    <cellStyle name="常规 3 7 2 4 2 2 3 2 2 2 2" xfId="23738"/>
    <cellStyle name="常规 3 7 2 4 2 2 3 2 2 3" xfId="23739"/>
    <cellStyle name="常规 3 7 2 4 2 2 3 2 3" xfId="23740"/>
    <cellStyle name="常规 3 7 2 4 2 2 3 2 3 2" xfId="23741"/>
    <cellStyle name="常规 3 7 2 4 2 2 3 2 4" xfId="23742"/>
    <cellStyle name="常规 3 7 2 4 2 2 3 3" xfId="23743"/>
    <cellStyle name="常规 3 7 2 4 2 2 3 3 2" xfId="23744"/>
    <cellStyle name="常规 3 7 2 4 2 2 3 3 2 2" xfId="23745"/>
    <cellStyle name="常规 3 7 2 4 2 2 3 3 3" xfId="23746"/>
    <cellStyle name="常规 3 7 2 4 2 2 3 4" xfId="23747"/>
    <cellStyle name="常规 3 7 2 4 2 2 3 4 2" xfId="23748"/>
    <cellStyle name="常规 3 7 2 4 2 2 3 5" xfId="23749"/>
    <cellStyle name="常规 3 7 2 4 2 2 4" xfId="23750"/>
    <cellStyle name="常规 3 7 2 4 2 2 4 2" xfId="23751"/>
    <cellStyle name="常规 3 7 2 4 2 2 4 2 2" xfId="23752"/>
    <cellStyle name="常规 3 7 2 4 2 2 4 2 2 2" xfId="23753"/>
    <cellStyle name="常规 3 7 2 4 2 2 4 2 3" xfId="23754"/>
    <cellStyle name="常规 3 7 2 4 2 2 4 3" xfId="23755"/>
    <cellStyle name="常规 3 7 2 4 2 2 4 3 2" xfId="23756"/>
    <cellStyle name="常规 3 7 2 4 2 2 4 4" xfId="23757"/>
    <cellStyle name="常规 3 7 2 4 2 2 5" xfId="23758"/>
    <cellStyle name="常规 3 7 2 4 2 2 5 2" xfId="23759"/>
    <cellStyle name="常规 3 7 2 4 2 2 5 2 2" xfId="23760"/>
    <cellStyle name="常规 3 7 2 4 2 2 5 3" xfId="23761"/>
    <cellStyle name="常规 3 7 2 4 2 2 6" xfId="23762"/>
    <cellStyle name="常规 3 7 2 4 2 2 6 2" xfId="23763"/>
    <cellStyle name="常规 3 7 2 4 2 2 7" xfId="23764"/>
    <cellStyle name="常规 3 7 2 4 2 3" xfId="23765"/>
    <cellStyle name="常规 3 7 2 4 2 3 2" xfId="23766"/>
    <cellStyle name="常规 3 7 2 4 2 3 2 2" xfId="23767"/>
    <cellStyle name="常规 3 7 2 4 2 3 2 2 2" xfId="23768"/>
    <cellStyle name="常规 3 7 2 4 2 3 2 2 2 2" xfId="23769"/>
    <cellStyle name="常规 3 7 2 4 2 3 2 2 3" xfId="23770"/>
    <cellStyle name="常规 3 7 2 4 2 3 2 3" xfId="23771"/>
    <cellStyle name="常规 3 7 2 4 2 3 2 3 2" xfId="23772"/>
    <cellStyle name="常规 3 7 2 4 2 3 2 4" xfId="23773"/>
    <cellStyle name="常规 3 7 2 4 2 3 3" xfId="23774"/>
    <cellStyle name="常规 3 7 2 4 2 3 3 2" xfId="23775"/>
    <cellStyle name="常规 3 7 2 4 2 3 3 2 2" xfId="23776"/>
    <cellStyle name="常规 3 7 2 4 2 3 3 3" xfId="23777"/>
    <cellStyle name="常规 3 7 2 4 2 3 4" xfId="23778"/>
    <cellStyle name="常规 3 7 2 4 2 3 4 2" xfId="23779"/>
    <cellStyle name="常规 3 7 2 4 2 3 5" xfId="23780"/>
    <cellStyle name="常规 3 7 2 4 2 4" xfId="23781"/>
    <cellStyle name="常规 3 7 2 4 2 4 2" xfId="23782"/>
    <cellStyle name="常规 3 7 2 4 2 4 2 2" xfId="23783"/>
    <cellStyle name="常规 3 7 2 4 2 4 2 2 2" xfId="23784"/>
    <cellStyle name="常规 3 7 2 4 2 4 2 2 2 2" xfId="23785"/>
    <cellStyle name="常规 3 7 2 4 2 4 2 2 3" xfId="23786"/>
    <cellStyle name="常规 3 7 2 4 2 4 2 3" xfId="23787"/>
    <cellStyle name="常规 3 7 2 4 2 4 2 3 2" xfId="23788"/>
    <cellStyle name="常规 3 7 2 4 2 4 2 4" xfId="23789"/>
    <cellStyle name="常规 3 7 2 4 2 4 3" xfId="23790"/>
    <cellStyle name="常规 3 7 2 4 2 4 3 2" xfId="23791"/>
    <cellStyle name="常规 3 7 2 4 2 4 3 2 2" xfId="23792"/>
    <cellStyle name="常规 3 7 2 4 2 4 3 3" xfId="23793"/>
    <cellStyle name="常规 3 7 2 4 2 4 4" xfId="23794"/>
    <cellStyle name="常规 3 7 2 4 2 4 4 2" xfId="23795"/>
    <cellStyle name="常规 3 7 2 4 2 4 5" xfId="23796"/>
    <cellStyle name="常规 3 7 2 4 2 5" xfId="23797"/>
    <cellStyle name="常规 3 7 2 4 2 5 2" xfId="23798"/>
    <cellStyle name="常规 3 7 2 4 2 5 2 2" xfId="23799"/>
    <cellStyle name="常规 3 7 2 4 2 5 2 2 2" xfId="23800"/>
    <cellStyle name="常规 3 7 2 4 2 5 2 3" xfId="23801"/>
    <cellStyle name="常规 3 7 2 4 2 5 3" xfId="23802"/>
    <cellStyle name="常规 3 7 2 4 2 5 3 2" xfId="23803"/>
    <cellStyle name="常规 3 7 2 4 2 5 4" xfId="23804"/>
    <cellStyle name="常规 3 7 2 4 2 6" xfId="23805"/>
    <cellStyle name="常规 3 7 2 4 2 6 2" xfId="23806"/>
    <cellStyle name="常规 3 7 2 4 2 6 2 2" xfId="23807"/>
    <cellStyle name="常规 3 7 2 4 2 6 3" xfId="23808"/>
    <cellStyle name="常规 3 7 2 4 2 7" xfId="23809"/>
    <cellStyle name="常规 3 7 2 4 2 7 2" xfId="23810"/>
    <cellStyle name="常规 3 7 2 4 2 8" xfId="23811"/>
    <cellStyle name="常规 3 7 2 4 3" xfId="23812"/>
    <cellStyle name="常规 3 7 2 4 3 2" xfId="23813"/>
    <cellStyle name="常规 3 7 2 4 3 2 2" xfId="23814"/>
    <cellStyle name="常规 3 7 2 4 3 2 2 2" xfId="23815"/>
    <cellStyle name="常规 3 7 2 4 3 2 2 2 2" xfId="23816"/>
    <cellStyle name="常规 3 7 2 4 3 2 2 2 2 2" xfId="23817"/>
    <cellStyle name="常规 3 7 2 4 3 2 2 2 3" xfId="23818"/>
    <cellStyle name="常规 3 7 2 4 3 2 2 3" xfId="23819"/>
    <cellStyle name="常规 3 7 2 4 3 2 2 3 2" xfId="23820"/>
    <cellStyle name="常规 3 7 2 4 3 2 2 4" xfId="23821"/>
    <cellStyle name="常规 3 7 2 4 3 2 3" xfId="23822"/>
    <cellStyle name="常规 3 7 2 4 3 2 3 2" xfId="23823"/>
    <cellStyle name="常规 3 7 2 4 3 2 3 2 2" xfId="23824"/>
    <cellStyle name="常规 3 7 2 4 3 2 3 3" xfId="23825"/>
    <cellStyle name="常规 3 7 2 4 3 2 4" xfId="23826"/>
    <cellStyle name="常规 3 7 2 4 3 2 4 2" xfId="23827"/>
    <cellStyle name="常规 3 7 2 4 3 2 5" xfId="23828"/>
    <cellStyle name="常规 3 7 2 4 3 3" xfId="23829"/>
    <cellStyle name="常规 3 7 2 4 3 3 2" xfId="23830"/>
    <cellStyle name="常规 3 7 2 4 3 3 2 2" xfId="23831"/>
    <cellStyle name="常规 3 7 2 4 3 3 2 2 2" xfId="23832"/>
    <cellStyle name="常规 3 7 2 4 3 3 2 2 2 2" xfId="23833"/>
    <cellStyle name="常规 3 7 2 4 3 3 2 2 3" xfId="23834"/>
    <cellStyle name="常规 3 7 2 4 3 3 2 3" xfId="23835"/>
    <cellStyle name="常规 3 7 2 4 3 3 2 3 2" xfId="23836"/>
    <cellStyle name="常规 3 7 2 4 3 3 2 4" xfId="23837"/>
    <cellStyle name="常规 3 7 2 4 3 3 3" xfId="23838"/>
    <cellStyle name="常规 3 7 2 4 3 3 3 2" xfId="23839"/>
    <cellStyle name="常规 3 7 2 4 3 3 3 2 2" xfId="23840"/>
    <cellStyle name="常规 3 7 2 4 3 3 3 3" xfId="23841"/>
    <cellStyle name="常规 3 7 2 4 3 3 4" xfId="23842"/>
    <cellStyle name="常规 3 7 2 4 3 3 4 2" xfId="23843"/>
    <cellStyle name="常规 3 7 2 4 3 3 5" xfId="23844"/>
    <cellStyle name="常规 3 7 2 4 3 4" xfId="23845"/>
    <cellStyle name="常规 3 7 2 4 3 4 2" xfId="23846"/>
    <cellStyle name="常规 3 7 2 4 3 4 2 2" xfId="23847"/>
    <cellStyle name="常规 3 7 2 4 3 4 2 2 2" xfId="23848"/>
    <cellStyle name="常规 3 7 2 4 3 4 2 3" xfId="23849"/>
    <cellStyle name="常规 3 7 2 4 3 4 3" xfId="23850"/>
    <cellStyle name="常规 3 7 2 4 3 4 3 2" xfId="23851"/>
    <cellStyle name="常规 3 7 2 4 3 4 4" xfId="23852"/>
    <cellStyle name="常规 3 7 2 4 3 5" xfId="23853"/>
    <cellStyle name="常规 3 7 2 4 3 5 2" xfId="23854"/>
    <cellStyle name="常规 3 7 2 4 3 5 2 2" xfId="23855"/>
    <cellStyle name="常规 3 7 2 4 3 5 3" xfId="23856"/>
    <cellStyle name="常规 3 7 2 4 3 6" xfId="23857"/>
    <cellStyle name="常规 3 7 2 4 3 6 2" xfId="23858"/>
    <cellStyle name="常规 3 7 2 4 3 7" xfId="23859"/>
    <cellStyle name="常规 3 7 2 4 4" xfId="23860"/>
    <cellStyle name="常规 3 7 2 4 4 2" xfId="23861"/>
    <cellStyle name="常规 3 7 2 4 4 2 2" xfId="23862"/>
    <cellStyle name="常规 3 7 2 4 4 2 2 2" xfId="23863"/>
    <cellStyle name="常规 3 7 2 4 4 2 2 2 2" xfId="23864"/>
    <cellStyle name="常规 3 7 2 4 4 2 2 3" xfId="23865"/>
    <cellStyle name="常规 3 7 2 4 4 2 3" xfId="23866"/>
    <cellStyle name="常规 3 7 2 4 4 2 3 2" xfId="23867"/>
    <cellStyle name="常规 3 7 2 4 4 2 4" xfId="23868"/>
    <cellStyle name="常规 3 7 2 4 4 3" xfId="23869"/>
    <cellStyle name="常规 3 7 2 4 4 3 2" xfId="23870"/>
    <cellStyle name="常规 3 7 2 4 4 3 2 2" xfId="23871"/>
    <cellStyle name="常规 3 7 2 4 4 3 3" xfId="23872"/>
    <cellStyle name="常规 3 7 2 4 4 4" xfId="23873"/>
    <cellStyle name="常规 3 7 2 4 4 4 2" xfId="23874"/>
    <cellStyle name="常规 3 7 2 4 4 5" xfId="23875"/>
    <cellStyle name="常规 3 7 2 4 5" xfId="23876"/>
    <cellStyle name="常规 3 7 2 4 5 2" xfId="23877"/>
    <cellStyle name="常规 3 7 2 4 5 2 2" xfId="23878"/>
    <cellStyle name="常规 3 7 2 4 5 2 2 2" xfId="23879"/>
    <cellStyle name="常规 3 7 2 4 5 2 2 2 2" xfId="23880"/>
    <cellStyle name="常规 3 7 2 4 5 2 2 3" xfId="23881"/>
    <cellStyle name="常规 3 7 2 4 5 2 3" xfId="23882"/>
    <cellStyle name="常规 3 7 2 4 5 2 3 2" xfId="23883"/>
    <cellStyle name="常规 3 7 2 4 5 2 4" xfId="23884"/>
    <cellStyle name="常规 3 7 2 4 5 3" xfId="23885"/>
    <cellStyle name="常规 3 7 2 4 5 3 2" xfId="23886"/>
    <cellStyle name="常规 3 7 2 4 5 3 2 2" xfId="23887"/>
    <cellStyle name="常规 3 7 2 4 5 3 3" xfId="23888"/>
    <cellStyle name="常规 3 7 2 4 5 4" xfId="23889"/>
    <cellStyle name="常规 3 7 2 4 5 4 2" xfId="23890"/>
    <cellStyle name="常规 3 7 2 4 5 5" xfId="23891"/>
    <cellStyle name="常规 3 7 2 4 6" xfId="23892"/>
    <cellStyle name="常规 3 7 2 4 6 2" xfId="23893"/>
    <cellStyle name="常规 3 7 2 4 6 2 2" xfId="23894"/>
    <cellStyle name="常规 3 7 2 4 6 2 2 2" xfId="23895"/>
    <cellStyle name="常规 3 7 2 4 6 2 3" xfId="23896"/>
    <cellStyle name="常规 3 7 2 4 6 3" xfId="23897"/>
    <cellStyle name="常规 3 7 2 4 6 3 2" xfId="23898"/>
    <cellStyle name="常规 3 7 2 4 6 4" xfId="23899"/>
    <cellStyle name="常规 3 7 2 4 7" xfId="23900"/>
    <cellStyle name="常规 3 7 2 4 7 2" xfId="23901"/>
    <cellStyle name="常规 3 7 2 4 7 2 2" xfId="23902"/>
    <cellStyle name="常规 3 7 2 4 7 3" xfId="23903"/>
    <cellStyle name="常规 3 7 2 4 8" xfId="23904"/>
    <cellStyle name="常规 3 7 2 4 8 2" xfId="23905"/>
    <cellStyle name="常规 3 7 2 4 9" xfId="23906"/>
    <cellStyle name="常规 3 7 2 5" xfId="23907"/>
    <cellStyle name="常规 3 7 2 5 2" xfId="23908"/>
    <cellStyle name="常规 3 7 2 5 2 2" xfId="23909"/>
    <cellStyle name="常规 3 7 2 5 2 2 2" xfId="23910"/>
    <cellStyle name="常规 3 7 2 5 2 2 2 2" xfId="23911"/>
    <cellStyle name="常规 3 7 2 5 2 2 2 2 2" xfId="23912"/>
    <cellStyle name="常规 3 7 2 5 2 2 2 2 2 2" xfId="23913"/>
    <cellStyle name="常规 3 7 2 5 2 2 2 2 3" xfId="23914"/>
    <cellStyle name="常规 3 7 2 5 2 2 2 3" xfId="23915"/>
    <cellStyle name="常规 3 7 2 5 2 2 2 3 2" xfId="23916"/>
    <cellStyle name="常规 3 7 2 5 2 2 2 4" xfId="23917"/>
    <cellStyle name="常规 3 7 2 5 2 2 3" xfId="23918"/>
    <cellStyle name="常规 3 7 2 5 2 2 3 2" xfId="23919"/>
    <cellStyle name="常规 3 7 2 5 2 2 3 2 2" xfId="23920"/>
    <cellStyle name="常规 3 7 2 5 2 2 3 3" xfId="23921"/>
    <cellStyle name="常规 3 7 2 5 2 2 4" xfId="23922"/>
    <cellStyle name="常规 3 7 2 5 2 2 4 2" xfId="23923"/>
    <cellStyle name="常规 3 7 2 5 2 2 5" xfId="23924"/>
    <cellStyle name="常规 3 7 2 5 2 3" xfId="23925"/>
    <cellStyle name="常规 3 7 2 5 2 3 2" xfId="23926"/>
    <cellStyle name="常规 3 7 2 5 2 3 2 2" xfId="23927"/>
    <cellStyle name="常规 3 7 2 5 2 3 2 2 2" xfId="23928"/>
    <cellStyle name="常规 3 7 2 5 2 3 2 2 2 2" xfId="23929"/>
    <cellStyle name="常规 3 7 2 5 2 3 2 2 3" xfId="23930"/>
    <cellStyle name="常规 3 7 2 5 2 3 2 3" xfId="23931"/>
    <cellStyle name="常规 3 7 2 5 2 3 2 3 2" xfId="23932"/>
    <cellStyle name="常规 3 7 2 5 2 3 2 4" xfId="23933"/>
    <cellStyle name="常规 3 7 2 5 2 3 3" xfId="23934"/>
    <cellStyle name="常规 3 7 2 5 2 3 3 2" xfId="23935"/>
    <cellStyle name="常规 3 7 2 5 2 3 3 2 2" xfId="23936"/>
    <cellStyle name="常规 3 7 2 5 2 3 3 3" xfId="23937"/>
    <cellStyle name="常规 3 7 2 5 2 3 4" xfId="23938"/>
    <cellStyle name="常规 3 7 2 5 2 3 4 2" xfId="23939"/>
    <cellStyle name="常规 3 7 2 5 2 3 5" xfId="23940"/>
    <cellStyle name="常规 3 7 2 5 2 4" xfId="23941"/>
    <cellStyle name="常规 3 7 2 5 2 4 2" xfId="23942"/>
    <cellStyle name="常规 3 7 2 5 2 4 2 2" xfId="23943"/>
    <cellStyle name="常规 3 7 2 5 2 4 2 2 2" xfId="23944"/>
    <cellStyle name="常规 3 7 2 5 2 4 2 3" xfId="23945"/>
    <cellStyle name="常规 3 7 2 5 2 4 3" xfId="23946"/>
    <cellStyle name="常规 3 7 2 5 2 4 3 2" xfId="23947"/>
    <cellStyle name="常规 3 7 2 5 2 4 4" xfId="23948"/>
    <cellStyle name="常规 3 7 2 5 2 5" xfId="23949"/>
    <cellStyle name="常规 3 7 2 5 2 5 2" xfId="23950"/>
    <cellStyle name="常规 3 7 2 5 2 5 2 2" xfId="23951"/>
    <cellStyle name="常规 3 7 2 5 2 5 3" xfId="23952"/>
    <cellStyle name="常规 3 7 2 5 2 6" xfId="23953"/>
    <cellStyle name="常规 3 7 2 5 2 6 2" xfId="23954"/>
    <cellStyle name="常规 3 7 2 5 2 7" xfId="23955"/>
    <cellStyle name="常规 3 7 2 5 3" xfId="23956"/>
    <cellStyle name="常规 3 7 2 5 3 2" xfId="23957"/>
    <cellStyle name="常规 3 7 2 5 3 2 2" xfId="23958"/>
    <cellStyle name="常规 3 7 2 5 3 2 2 2" xfId="23959"/>
    <cellStyle name="常规 3 7 2 5 3 2 2 2 2" xfId="23960"/>
    <cellStyle name="常规 3 7 2 5 3 2 2 3" xfId="23961"/>
    <cellStyle name="常规 3 7 2 5 3 2 3" xfId="23962"/>
    <cellStyle name="常规 3 7 2 5 3 2 3 2" xfId="23963"/>
    <cellStyle name="常规 3 7 2 5 3 2 4" xfId="23964"/>
    <cellStyle name="常规 3 7 2 5 3 3" xfId="23965"/>
    <cellStyle name="常规 3 7 2 5 3 3 2" xfId="23966"/>
    <cellStyle name="常规 3 7 2 5 3 3 2 2" xfId="23967"/>
    <cellStyle name="常规 3 7 2 5 3 3 3" xfId="23968"/>
    <cellStyle name="常规 3 7 2 5 3 4" xfId="23969"/>
    <cellStyle name="常规 3 7 2 5 3 4 2" xfId="23970"/>
    <cellStyle name="常规 3 7 2 5 3 5" xfId="23971"/>
    <cellStyle name="常规 3 7 2 5 4" xfId="23972"/>
    <cellStyle name="常规 3 7 2 5 4 2" xfId="23973"/>
    <cellStyle name="常规 3 7 2 5 4 2 2" xfId="23974"/>
    <cellStyle name="常规 3 7 2 5 4 2 2 2" xfId="23975"/>
    <cellStyle name="常规 3 7 2 5 4 2 2 2 2" xfId="23976"/>
    <cellStyle name="常规 3 7 2 5 4 2 2 3" xfId="23977"/>
    <cellStyle name="常规 3 7 2 5 4 2 3" xfId="23978"/>
    <cellStyle name="常规 3 7 2 5 4 2 3 2" xfId="23979"/>
    <cellStyle name="常规 3 7 2 5 4 2 4" xfId="23980"/>
    <cellStyle name="常规 3 7 2 5 4 3" xfId="23981"/>
    <cellStyle name="常规 3 7 2 5 4 3 2" xfId="23982"/>
    <cellStyle name="常规 3 7 2 5 4 3 2 2" xfId="23983"/>
    <cellStyle name="常规 3 7 2 5 4 3 3" xfId="23984"/>
    <cellStyle name="常规 3 7 2 5 4 4" xfId="23985"/>
    <cellStyle name="常规 3 7 2 5 4 4 2" xfId="23986"/>
    <cellStyle name="常规 3 7 2 5 4 5" xfId="23987"/>
    <cellStyle name="常规 3 7 2 5 5" xfId="23988"/>
    <cellStyle name="常规 3 7 2 5 5 2" xfId="23989"/>
    <cellStyle name="常规 3 7 2 5 5 2 2" xfId="23990"/>
    <cellStyle name="常规 3 7 2 5 5 2 2 2" xfId="23991"/>
    <cellStyle name="常规 3 7 2 5 5 2 3" xfId="23992"/>
    <cellStyle name="常规 3 7 2 5 5 3" xfId="23993"/>
    <cellStyle name="常规 3 7 2 5 5 3 2" xfId="23994"/>
    <cellStyle name="常规 3 7 2 5 5 4" xfId="23995"/>
    <cellStyle name="常规 3 7 2 5 6" xfId="23996"/>
    <cellStyle name="常规 3 7 2 5 6 2" xfId="23997"/>
    <cellStyle name="常规 3 7 2 5 6 2 2" xfId="23998"/>
    <cellStyle name="常规 3 7 2 5 6 3" xfId="23999"/>
    <cellStyle name="常规 3 7 2 5 7" xfId="24000"/>
    <cellStyle name="常规 3 7 2 5 7 2" xfId="24001"/>
    <cellStyle name="常规 3 7 2 5 8" xfId="24002"/>
    <cellStyle name="常规 3 7 2 6" xfId="24003"/>
    <cellStyle name="常规 3 7 2 6 2" xfId="24004"/>
    <cellStyle name="常规 3 7 2 6 2 2" xfId="24005"/>
    <cellStyle name="常规 3 7 2 6 2 2 2" xfId="24006"/>
    <cellStyle name="常规 3 7 2 6 2 2 2 2" xfId="24007"/>
    <cellStyle name="常规 3 7 2 6 2 2 2 2 2" xfId="24008"/>
    <cellStyle name="常规 3 7 2 6 2 2 2 3" xfId="24009"/>
    <cellStyle name="常规 3 7 2 6 2 2 3" xfId="24010"/>
    <cellStyle name="常规 3 7 2 6 2 2 3 2" xfId="24011"/>
    <cellStyle name="常规 3 7 2 6 2 2 4" xfId="24012"/>
    <cellStyle name="常规 3 7 2 6 2 3" xfId="24013"/>
    <cellStyle name="常规 3 7 2 6 2 3 2" xfId="24014"/>
    <cellStyle name="常规 3 7 2 6 2 3 2 2" xfId="24015"/>
    <cellStyle name="常规 3 7 2 6 2 3 3" xfId="24016"/>
    <cellStyle name="常规 3 7 2 6 2 4" xfId="24017"/>
    <cellStyle name="常规 3 7 2 6 2 4 2" xfId="24018"/>
    <cellStyle name="常规 3 7 2 6 2 5" xfId="24019"/>
    <cellStyle name="常规 3 7 2 6 3" xfId="24020"/>
    <cellStyle name="常规 3 7 2 6 3 2" xfId="24021"/>
    <cellStyle name="常规 3 7 2 6 3 2 2" xfId="24022"/>
    <cellStyle name="常规 3 7 2 6 3 2 2 2" xfId="24023"/>
    <cellStyle name="常规 3 7 2 6 3 2 2 2 2" xfId="24024"/>
    <cellStyle name="常规 3 7 2 6 3 2 2 3" xfId="24025"/>
    <cellStyle name="常规 3 7 2 6 3 2 3" xfId="24026"/>
    <cellStyle name="常规 3 7 2 6 3 2 3 2" xfId="24027"/>
    <cellStyle name="常规 3 7 2 6 3 2 4" xfId="24028"/>
    <cellStyle name="常规 3 7 2 6 3 3" xfId="24029"/>
    <cellStyle name="常规 3 7 2 6 3 3 2" xfId="24030"/>
    <cellStyle name="常规 3 7 2 6 3 3 2 2" xfId="24031"/>
    <cellStyle name="常规 3 7 2 6 3 3 3" xfId="24032"/>
    <cellStyle name="常规 3 7 2 6 3 4" xfId="24033"/>
    <cellStyle name="常规 3 7 2 6 3 4 2" xfId="24034"/>
    <cellStyle name="常规 3 7 2 6 3 5" xfId="24035"/>
    <cellStyle name="常规 3 7 2 6 4" xfId="24036"/>
    <cellStyle name="常规 3 7 2 6 4 2" xfId="24037"/>
    <cellStyle name="常规 3 7 2 6 4 2 2" xfId="24038"/>
    <cellStyle name="常规 3 7 2 6 4 2 2 2" xfId="24039"/>
    <cellStyle name="常规 3 7 2 6 4 2 3" xfId="24040"/>
    <cellStyle name="常规 3 7 2 6 4 3" xfId="24041"/>
    <cellStyle name="常规 3 7 2 6 4 3 2" xfId="24042"/>
    <cellStyle name="常规 3 7 2 6 4 4" xfId="24043"/>
    <cellStyle name="常规 3 7 2 6 5" xfId="24044"/>
    <cellStyle name="常规 3 7 2 6 5 2" xfId="24045"/>
    <cellStyle name="常规 3 7 2 6 5 2 2" xfId="24046"/>
    <cellStyle name="常规 3 7 2 6 5 3" xfId="24047"/>
    <cellStyle name="常规 3 7 2 6 6" xfId="24048"/>
    <cellStyle name="常规 3 7 2 6 6 2" xfId="24049"/>
    <cellStyle name="常规 3 7 2 6 7" xfId="24050"/>
    <cellStyle name="常规 3 7 2 7" xfId="24051"/>
    <cellStyle name="常规 3 7 2 7 2" xfId="24052"/>
    <cellStyle name="常规 3 7 2 7 2 2" xfId="24053"/>
    <cellStyle name="常规 3 7 2 7 2 2 2" xfId="24054"/>
    <cellStyle name="常规 3 7 2 7 2 2 2 2" xfId="24055"/>
    <cellStyle name="常规 3 7 2 7 2 2 3" xfId="24056"/>
    <cellStyle name="常规 3 7 2 7 2 3" xfId="24057"/>
    <cellStyle name="常规 3 7 2 7 2 3 2" xfId="24058"/>
    <cellStyle name="常规 3 7 2 7 2 4" xfId="24059"/>
    <cellStyle name="常规 3 7 2 7 3" xfId="24060"/>
    <cellStyle name="常规 3 7 2 7 3 2" xfId="24061"/>
    <cellStyle name="常规 3 7 2 7 3 2 2" xfId="24062"/>
    <cellStyle name="常规 3 7 2 7 3 3" xfId="24063"/>
    <cellStyle name="常规 3 7 2 7 4" xfId="24064"/>
    <cellStyle name="常规 3 7 2 7 4 2" xfId="24065"/>
    <cellStyle name="常规 3 7 2 7 5" xfId="24066"/>
    <cellStyle name="常规 3 7 2 8" xfId="24067"/>
    <cellStyle name="常规 3 7 2 8 2" xfId="24068"/>
    <cellStyle name="常规 3 7 2 8 2 2" xfId="24069"/>
    <cellStyle name="常规 3 7 2 8 2 2 2" xfId="24070"/>
    <cellStyle name="常规 3 7 2 8 2 2 2 2" xfId="24071"/>
    <cellStyle name="常规 3 7 2 8 2 2 3" xfId="24072"/>
    <cellStyle name="常规 3 7 2 8 2 3" xfId="24073"/>
    <cellStyle name="常规 3 7 2 8 2 3 2" xfId="24074"/>
    <cellStyle name="常规 3 7 2 8 2 4" xfId="24075"/>
    <cellStyle name="常规 3 7 2 8 3" xfId="24076"/>
    <cellStyle name="常规 3 7 2 8 3 2" xfId="24077"/>
    <cellStyle name="常规 3 7 2 8 3 2 2" xfId="24078"/>
    <cellStyle name="常规 3 7 2 8 3 3" xfId="24079"/>
    <cellStyle name="常规 3 7 2 8 4" xfId="24080"/>
    <cellStyle name="常规 3 7 2 8 4 2" xfId="24081"/>
    <cellStyle name="常规 3 7 2 8 5" xfId="24082"/>
    <cellStyle name="常规 3 7 2 9" xfId="24083"/>
    <cellStyle name="常规 3 7 2 9 2" xfId="24084"/>
    <cellStyle name="常规 3 7 2 9 2 2" xfId="24085"/>
    <cellStyle name="常规 3 7 2 9 2 2 2" xfId="24086"/>
    <cellStyle name="常规 3 7 2 9 2 3" xfId="24087"/>
    <cellStyle name="常规 3 7 2 9 3" xfId="24088"/>
    <cellStyle name="常规 3 7 2 9 3 2" xfId="24089"/>
    <cellStyle name="常规 3 7 2 9 4" xfId="24090"/>
    <cellStyle name="常规 3 7 3" xfId="24091"/>
    <cellStyle name="常规 3 7 3 10" xfId="24092"/>
    <cellStyle name="常规 3 7 3 10 2" xfId="24093"/>
    <cellStyle name="常规 3 7 3 11" xfId="24094"/>
    <cellStyle name="常规 3 7 3 2" xfId="24095"/>
    <cellStyle name="常规 3 7 3 2 2" xfId="24096"/>
    <cellStyle name="常规 3 7 3 2 2 2" xfId="24097"/>
    <cellStyle name="常规 3 7 3 2 2 2 2" xfId="24098"/>
    <cellStyle name="常规 3 7 3 2 2 2 2 2" xfId="24099"/>
    <cellStyle name="常规 3 7 3 2 2 2 2 2 2" xfId="24100"/>
    <cellStyle name="常规 3 7 3 2 2 2 2 2 2 2" xfId="24101"/>
    <cellStyle name="常规 3 7 3 2 2 2 2 2 2 2 2" xfId="24102"/>
    <cellStyle name="常规 3 7 3 2 2 2 2 2 2 3" xfId="24103"/>
    <cellStyle name="常规 3 7 3 2 2 2 2 2 3" xfId="24104"/>
    <cellStyle name="常规 3 7 3 2 2 2 2 2 3 2" xfId="24105"/>
    <cellStyle name="常规 3 7 3 2 2 2 2 2 4" xfId="24106"/>
    <cellStyle name="常规 3 7 3 2 2 2 2 3" xfId="24107"/>
    <cellStyle name="常规 3 7 3 2 2 2 2 3 2" xfId="24108"/>
    <cellStyle name="常规 3 7 3 2 2 2 2 3 2 2" xfId="24109"/>
    <cellStyle name="常规 3 7 3 2 2 2 2 3 3" xfId="24110"/>
    <cellStyle name="常规 3 7 3 2 2 2 2 4" xfId="24111"/>
    <cellStyle name="常规 3 7 3 2 2 2 2 4 2" xfId="24112"/>
    <cellStyle name="常规 3 7 3 2 2 2 2 5" xfId="24113"/>
    <cellStyle name="常规 3 7 3 2 2 2 3" xfId="24114"/>
    <cellStyle name="常规 3 7 3 2 2 2 3 2" xfId="24115"/>
    <cellStyle name="常规 3 7 3 2 2 2 3 2 2" xfId="24116"/>
    <cellStyle name="常规 3 7 3 2 2 2 3 2 2 2" xfId="24117"/>
    <cellStyle name="常规 3 7 3 2 2 2 3 2 2 2 2" xfId="24118"/>
    <cellStyle name="常规 3 7 3 2 2 2 3 2 2 3" xfId="24119"/>
    <cellStyle name="常规 3 7 3 2 2 2 3 2 3" xfId="24120"/>
    <cellStyle name="常规 3 7 3 2 2 2 3 2 3 2" xfId="24121"/>
    <cellStyle name="常规 3 7 3 2 2 2 3 2 4" xfId="24122"/>
    <cellStyle name="常规 3 7 3 2 2 2 3 3" xfId="24123"/>
    <cellStyle name="常规 3 7 3 2 2 2 3 3 2" xfId="24124"/>
    <cellStyle name="常规 3 7 3 2 2 2 3 3 2 2" xfId="24125"/>
    <cellStyle name="常规 3 7 3 2 2 2 3 3 3" xfId="24126"/>
    <cellStyle name="常规 3 7 3 2 2 2 3 4" xfId="24127"/>
    <cellStyle name="常规 3 7 3 2 2 2 3 4 2" xfId="24128"/>
    <cellStyle name="常规 3 7 3 2 2 2 3 5" xfId="24129"/>
    <cellStyle name="常规 3 7 3 2 2 2 4" xfId="24130"/>
    <cellStyle name="常规 3 7 3 2 2 2 4 2" xfId="24131"/>
    <cellStyle name="常规 3 7 3 2 2 2 4 2 2" xfId="24132"/>
    <cellStyle name="常规 3 7 3 2 2 2 4 2 2 2" xfId="24133"/>
    <cellStyle name="常规 3 7 3 2 2 2 4 2 3" xfId="24134"/>
    <cellStyle name="常规 3 7 3 2 2 2 4 3" xfId="24135"/>
    <cellStyle name="常规 3 7 3 2 2 2 4 3 2" xfId="24136"/>
    <cellStyle name="常规 3 7 3 2 2 2 4 4" xfId="24137"/>
    <cellStyle name="常规 3 7 3 2 2 2 5" xfId="24138"/>
    <cellStyle name="常规 3 7 3 2 2 2 5 2" xfId="24139"/>
    <cellStyle name="常规 3 7 3 2 2 2 5 2 2" xfId="24140"/>
    <cellStyle name="常规 3 7 3 2 2 2 5 3" xfId="24141"/>
    <cellStyle name="常规 3 7 3 2 2 2 6" xfId="24142"/>
    <cellStyle name="常规 3 7 3 2 2 2 6 2" xfId="24143"/>
    <cellStyle name="常规 3 7 3 2 2 2 7" xfId="24144"/>
    <cellStyle name="常规 3 7 3 2 2 3" xfId="24145"/>
    <cellStyle name="常规 3 7 3 2 2 3 2" xfId="24146"/>
    <cellStyle name="常规 3 7 3 2 2 3 2 2" xfId="24147"/>
    <cellStyle name="常规 3 7 3 2 2 3 2 2 2" xfId="24148"/>
    <cellStyle name="常规 3 7 3 2 2 3 2 2 2 2" xfId="24149"/>
    <cellStyle name="常规 3 7 3 2 2 3 2 2 3" xfId="24150"/>
    <cellStyle name="常规 3 7 3 2 2 3 2 3" xfId="24151"/>
    <cellStyle name="常规 3 7 3 2 2 3 2 3 2" xfId="24152"/>
    <cellStyle name="常规 3 7 3 2 2 3 2 4" xfId="24153"/>
    <cellStyle name="常规 3 7 3 2 2 3 3" xfId="24154"/>
    <cellStyle name="常规 3 7 3 2 2 3 3 2" xfId="24155"/>
    <cellStyle name="常规 3 7 3 2 2 3 3 2 2" xfId="24156"/>
    <cellStyle name="常规 3 7 3 2 2 3 3 3" xfId="24157"/>
    <cellStyle name="常规 3 7 3 2 2 3 4" xfId="24158"/>
    <cellStyle name="常规 3 7 3 2 2 3 4 2" xfId="24159"/>
    <cellStyle name="常规 3 7 3 2 2 3 5" xfId="24160"/>
    <cellStyle name="常规 3 7 3 2 2 4" xfId="24161"/>
    <cellStyle name="常规 3 7 3 2 2 4 2" xfId="24162"/>
    <cellStyle name="常规 3 7 3 2 2 4 2 2" xfId="24163"/>
    <cellStyle name="常规 3 7 3 2 2 4 2 2 2" xfId="24164"/>
    <cellStyle name="常规 3 7 3 2 2 4 2 2 2 2" xfId="24165"/>
    <cellStyle name="常规 3 7 3 2 2 4 2 2 3" xfId="24166"/>
    <cellStyle name="常规 3 7 3 2 2 4 2 3" xfId="24167"/>
    <cellStyle name="常规 3 7 3 2 2 4 2 3 2" xfId="24168"/>
    <cellStyle name="常规 3 7 3 2 2 4 2 4" xfId="24169"/>
    <cellStyle name="常规 3 7 3 2 2 4 3" xfId="24170"/>
    <cellStyle name="常规 3 7 3 2 2 4 3 2" xfId="24171"/>
    <cellStyle name="常规 3 7 3 2 2 4 3 2 2" xfId="24172"/>
    <cellStyle name="常规 3 7 3 2 2 4 3 3" xfId="24173"/>
    <cellStyle name="常规 3 7 3 2 2 4 4" xfId="24174"/>
    <cellStyle name="常规 3 7 3 2 2 4 4 2" xfId="24175"/>
    <cellStyle name="常规 3 7 3 2 2 4 5" xfId="24176"/>
    <cellStyle name="常规 3 7 3 2 2 5" xfId="24177"/>
    <cellStyle name="常规 3 7 3 2 2 5 2" xfId="24178"/>
    <cellStyle name="常规 3 7 3 2 2 5 2 2" xfId="24179"/>
    <cellStyle name="常规 3 7 3 2 2 5 2 2 2" xfId="24180"/>
    <cellStyle name="常规 3 7 3 2 2 5 2 3" xfId="24181"/>
    <cellStyle name="常规 3 7 3 2 2 5 3" xfId="24182"/>
    <cellStyle name="常规 3 7 3 2 2 5 3 2" xfId="24183"/>
    <cellStyle name="常规 3 7 3 2 2 5 4" xfId="24184"/>
    <cellStyle name="常规 3 7 3 2 2 6" xfId="24185"/>
    <cellStyle name="常规 3 7 3 2 2 6 2" xfId="24186"/>
    <cellStyle name="常规 3 7 3 2 2 6 2 2" xfId="24187"/>
    <cellStyle name="常规 3 7 3 2 2 6 3" xfId="24188"/>
    <cellStyle name="常规 3 7 3 2 2 7" xfId="24189"/>
    <cellStyle name="常规 3 7 3 2 2 7 2" xfId="24190"/>
    <cellStyle name="常规 3 7 3 2 2 8" xfId="24191"/>
    <cellStyle name="常规 3 7 3 2 3" xfId="24192"/>
    <cellStyle name="常规 3 7 3 2 3 2" xfId="24193"/>
    <cellStyle name="常规 3 7 3 2 3 2 2" xfId="24194"/>
    <cellStyle name="常规 3 7 3 2 3 2 2 2" xfId="24195"/>
    <cellStyle name="常规 3 7 3 2 3 2 2 2 2" xfId="24196"/>
    <cellStyle name="常规 3 7 3 2 3 2 2 2 2 2" xfId="24197"/>
    <cellStyle name="常规 3 7 3 2 3 2 2 2 3" xfId="24198"/>
    <cellStyle name="常规 3 7 3 2 3 2 2 3" xfId="24199"/>
    <cellStyle name="常规 3 7 3 2 3 2 2 3 2" xfId="24200"/>
    <cellStyle name="常规 3 7 3 2 3 2 2 4" xfId="24201"/>
    <cellStyle name="常规 3 7 3 2 3 2 3" xfId="24202"/>
    <cellStyle name="常规 3 7 3 2 3 2 3 2" xfId="24203"/>
    <cellStyle name="常规 3 7 3 2 3 2 3 2 2" xfId="24204"/>
    <cellStyle name="常规 3 7 3 2 3 2 3 3" xfId="24205"/>
    <cellStyle name="常规 3 7 3 2 3 2 4" xfId="24206"/>
    <cellStyle name="常规 3 7 3 2 3 2 4 2" xfId="24207"/>
    <cellStyle name="常规 3 7 3 2 3 2 5" xfId="24208"/>
    <cellStyle name="常规 3 7 3 2 3 3" xfId="24209"/>
    <cellStyle name="常规 3 7 3 2 3 3 2" xfId="24210"/>
    <cellStyle name="常规 3 7 3 2 3 3 2 2" xfId="24211"/>
    <cellStyle name="常规 3 7 3 2 3 3 2 2 2" xfId="24212"/>
    <cellStyle name="常规 3 7 3 2 3 3 2 2 2 2" xfId="24213"/>
    <cellStyle name="常规 3 7 3 2 3 3 2 2 3" xfId="24214"/>
    <cellStyle name="常规 3 7 3 2 3 3 2 3" xfId="24215"/>
    <cellStyle name="常规 3 7 3 2 3 3 2 3 2" xfId="24216"/>
    <cellStyle name="常规 3 7 3 2 3 3 2 4" xfId="24217"/>
    <cellStyle name="常规 3 7 3 2 3 3 3" xfId="24218"/>
    <cellStyle name="常规 3 7 3 2 3 3 3 2" xfId="24219"/>
    <cellStyle name="常规 3 7 3 2 3 3 3 2 2" xfId="24220"/>
    <cellStyle name="常规 3 7 3 2 3 3 3 3" xfId="24221"/>
    <cellStyle name="常规 3 7 3 2 3 3 4" xfId="24222"/>
    <cellStyle name="常规 3 7 3 2 3 3 4 2" xfId="24223"/>
    <cellStyle name="常规 3 7 3 2 3 3 5" xfId="24224"/>
    <cellStyle name="常规 3 7 3 2 3 4" xfId="24225"/>
    <cellStyle name="常规 3 7 3 2 3 4 2" xfId="24226"/>
    <cellStyle name="常规 3 7 3 2 3 4 2 2" xfId="24227"/>
    <cellStyle name="常规 3 7 3 2 3 4 2 2 2" xfId="24228"/>
    <cellStyle name="常规 3 7 3 2 3 4 2 3" xfId="24229"/>
    <cellStyle name="常规 3 7 3 2 3 4 3" xfId="24230"/>
    <cellStyle name="常规 3 7 3 2 3 4 3 2" xfId="24231"/>
    <cellStyle name="常规 3 7 3 2 3 4 4" xfId="24232"/>
    <cellStyle name="常规 3 7 3 2 3 5" xfId="24233"/>
    <cellStyle name="常规 3 7 3 2 3 5 2" xfId="24234"/>
    <cellStyle name="常规 3 7 3 2 3 5 2 2" xfId="24235"/>
    <cellStyle name="常规 3 7 3 2 3 5 3" xfId="24236"/>
    <cellStyle name="常规 3 7 3 2 3 6" xfId="24237"/>
    <cellStyle name="常规 3 7 3 2 3 6 2" xfId="24238"/>
    <cellStyle name="常规 3 7 3 2 3 7" xfId="24239"/>
    <cellStyle name="常规 3 7 3 2 4" xfId="24240"/>
    <cellStyle name="常规 3 7 3 2 4 2" xfId="24241"/>
    <cellStyle name="常规 3 7 3 2 4 2 2" xfId="24242"/>
    <cellStyle name="常规 3 7 3 2 4 2 2 2" xfId="24243"/>
    <cellStyle name="常规 3 7 3 2 4 2 2 2 2" xfId="24244"/>
    <cellStyle name="常规 3 7 3 2 4 2 2 3" xfId="24245"/>
    <cellStyle name="常规 3 7 3 2 4 2 3" xfId="24246"/>
    <cellStyle name="常规 3 7 3 2 4 2 3 2" xfId="24247"/>
    <cellStyle name="常规 3 7 3 2 4 2 4" xfId="24248"/>
    <cellStyle name="常规 3 7 3 2 4 3" xfId="24249"/>
    <cellStyle name="常规 3 7 3 2 4 3 2" xfId="24250"/>
    <cellStyle name="常规 3 7 3 2 4 3 2 2" xfId="24251"/>
    <cellStyle name="常规 3 7 3 2 4 3 3" xfId="24252"/>
    <cellStyle name="常规 3 7 3 2 4 4" xfId="24253"/>
    <cellStyle name="常规 3 7 3 2 4 4 2" xfId="24254"/>
    <cellStyle name="常规 3 7 3 2 4 5" xfId="24255"/>
    <cellStyle name="常规 3 7 3 2 5" xfId="24256"/>
    <cellStyle name="常规 3 7 3 2 5 2" xfId="24257"/>
    <cellStyle name="常规 3 7 3 2 5 2 2" xfId="24258"/>
    <cellStyle name="常规 3 7 3 2 5 2 2 2" xfId="24259"/>
    <cellStyle name="常规 3 7 3 2 5 2 2 2 2" xfId="24260"/>
    <cellStyle name="常规 3 7 3 2 5 2 2 3" xfId="24261"/>
    <cellStyle name="常规 3 7 3 2 5 2 3" xfId="24262"/>
    <cellStyle name="常规 3 7 3 2 5 2 3 2" xfId="24263"/>
    <cellStyle name="常规 3 7 3 2 5 2 4" xfId="24264"/>
    <cellStyle name="常规 3 7 3 2 5 3" xfId="24265"/>
    <cellStyle name="常规 3 7 3 2 5 3 2" xfId="24266"/>
    <cellStyle name="常规 3 7 3 2 5 3 2 2" xfId="24267"/>
    <cellStyle name="常规 3 7 3 2 5 3 3" xfId="24268"/>
    <cellStyle name="常规 3 7 3 2 5 4" xfId="24269"/>
    <cellStyle name="常规 3 7 3 2 5 4 2" xfId="24270"/>
    <cellStyle name="常规 3 7 3 2 5 5" xfId="24271"/>
    <cellStyle name="常规 3 7 3 2 6" xfId="24272"/>
    <cellStyle name="常规 3 7 3 2 6 2" xfId="24273"/>
    <cellStyle name="常规 3 7 3 2 6 2 2" xfId="24274"/>
    <cellStyle name="常规 3 7 3 2 6 2 2 2" xfId="24275"/>
    <cellStyle name="常规 3 7 3 2 6 2 3" xfId="24276"/>
    <cellStyle name="常规 3 7 3 2 6 3" xfId="24277"/>
    <cellStyle name="常规 3 7 3 2 6 3 2" xfId="24278"/>
    <cellStyle name="常规 3 7 3 2 6 4" xfId="24279"/>
    <cellStyle name="常规 3 7 3 2 7" xfId="24280"/>
    <cellStyle name="常规 3 7 3 2 7 2" xfId="24281"/>
    <cellStyle name="常规 3 7 3 2 7 2 2" xfId="24282"/>
    <cellStyle name="常规 3 7 3 2 7 3" xfId="24283"/>
    <cellStyle name="常规 3 7 3 2 8" xfId="24284"/>
    <cellStyle name="常规 3 7 3 2 8 2" xfId="24285"/>
    <cellStyle name="常规 3 7 3 2 9" xfId="24286"/>
    <cellStyle name="常规 3 7 3 3" xfId="24287"/>
    <cellStyle name="常规 3 7 3 3 2" xfId="24288"/>
    <cellStyle name="常规 3 7 3 3 2 2" xfId="24289"/>
    <cellStyle name="常规 3 7 3 3 2 2 2" xfId="24290"/>
    <cellStyle name="常规 3 7 3 3 2 2 2 2" xfId="24291"/>
    <cellStyle name="常规 3 7 3 3 2 2 2 2 2" xfId="24292"/>
    <cellStyle name="常规 3 7 3 3 2 2 2 2 2 2" xfId="24293"/>
    <cellStyle name="常规 3 7 3 3 2 2 2 2 2 2 2" xfId="24294"/>
    <cellStyle name="常规 3 7 3 3 2 2 2 2 2 3" xfId="24295"/>
    <cellStyle name="常规 3 7 3 3 2 2 2 2 3" xfId="24296"/>
    <cellStyle name="常规 3 7 3 3 2 2 2 2 3 2" xfId="24297"/>
    <cellStyle name="常规 3 7 3 3 2 2 2 2 4" xfId="24298"/>
    <cellStyle name="常规 3 7 3 3 2 2 2 3" xfId="24299"/>
    <cellStyle name="常规 3 7 3 3 2 2 2 3 2" xfId="24300"/>
    <cellStyle name="常规 3 7 3 3 2 2 2 3 2 2" xfId="24301"/>
    <cellStyle name="常规 3 7 3 3 2 2 2 3 3" xfId="24302"/>
    <cellStyle name="常规 3 7 3 3 2 2 2 4" xfId="24303"/>
    <cellStyle name="常规 3 7 3 3 2 2 2 4 2" xfId="24304"/>
    <cellStyle name="常规 3 7 3 3 2 2 2 5" xfId="24305"/>
    <cellStyle name="常规 3 7 3 3 2 2 3" xfId="24306"/>
    <cellStyle name="常规 3 7 3 3 2 2 3 2" xfId="24307"/>
    <cellStyle name="常规 3 7 3 3 2 2 3 2 2" xfId="24308"/>
    <cellStyle name="常规 3 7 3 3 2 2 3 2 2 2" xfId="24309"/>
    <cellStyle name="常规 3 7 3 3 2 2 3 2 2 2 2" xfId="24310"/>
    <cellStyle name="常规 3 7 3 3 2 2 3 2 2 3" xfId="24311"/>
    <cellStyle name="常规 3 7 3 3 2 2 3 2 3" xfId="24312"/>
    <cellStyle name="常规 3 7 3 3 2 2 3 2 3 2" xfId="24313"/>
    <cellStyle name="常规 3 7 3 3 2 2 3 2 4" xfId="24314"/>
    <cellStyle name="常规 3 7 3 3 2 2 3 3" xfId="24315"/>
    <cellStyle name="常规 3 7 3 3 2 2 3 3 2" xfId="24316"/>
    <cellStyle name="常规 3 7 3 3 2 2 3 3 2 2" xfId="24317"/>
    <cellStyle name="常规 3 7 3 3 2 2 3 3 3" xfId="24318"/>
    <cellStyle name="常规 3 7 3 3 2 2 3 4" xfId="24319"/>
    <cellStyle name="常规 3 7 3 3 2 2 3 4 2" xfId="24320"/>
    <cellStyle name="常规 3 7 3 3 2 2 3 5" xfId="24321"/>
    <cellStyle name="常规 3 7 3 3 2 2 4" xfId="24322"/>
    <cellStyle name="常规 3 7 3 3 2 2 4 2" xfId="24323"/>
    <cellStyle name="常规 3 7 3 3 2 2 4 2 2" xfId="24324"/>
    <cellStyle name="常规 3 7 3 3 2 2 4 2 2 2" xfId="24325"/>
    <cellStyle name="常规 3 7 3 3 2 2 4 2 3" xfId="24326"/>
    <cellStyle name="常规 3 7 3 3 2 2 4 3" xfId="24327"/>
    <cellStyle name="常规 3 7 3 3 2 2 4 3 2" xfId="24328"/>
    <cellStyle name="常规 3 7 3 3 2 2 4 4" xfId="24329"/>
    <cellStyle name="常规 3 7 3 3 2 2 5" xfId="24330"/>
    <cellStyle name="常规 3 7 3 3 2 2 5 2" xfId="24331"/>
    <cellStyle name="常规 3 7 3 3 2 2 5 2 2" xfId="24332"/>
    <cellStyle name="常规 3 7 3 3 2 2 5 3" xfId="24333"/>
    <cellStyle name="常规 3 7 3 3 2 2 6" xfId="24334"/>
    <cellStyle name="常规 3 7 3 3 2 2 6 2" xfId="24335"/>
    <cellStyle name="常规 3 7 3 3 2 2 7" xfId="24336"/>
    <cellStyle name="常规 3 7 3 3 2 3" xfId="24337"/>
    <cellStyle name="常规 3 7 3 3 2 3 2" xfId="24338"/>
    <cellStyle name="常规 3 7 3 3 2 3 2 2" xfId="24339"/>
    <cellStyle name="常规 3 7 3 3 2 3 2 2 2" xfId="24340"/>
    <cellStyle name="常规 3 7 3 3 2 3 2 2 2 2" xfId="24341"/>
    <cellStyle name="常规 3 7 3 3 2 3 2 2 3" xfId="24342"/>
    <cellStyle name="常规 3 7 3 3 2 3 2 3" xfId="24343"/>
    <cellStyle name="常规 3 7 3 3 2 3 2 3 2" xfId="24344"/>
    <cellStyle name="常规 3 7 3 3 2 3 2 4" xfId="24345"/>
    <cellStyle name="常规 3 7 3 3 2 3 3" xfId="24346"/>
    <cellStyle name="常规 3 7 3 3 2 3 3 2" xfId="24347"/>
    <cellStyle name="常规 3 7 3 3 2 3 3 2 2" xfId="24348"/>
    <cellStyle name="常规 3 7 3 3 2 3 3 3" xfId="24349"/>
    <cellStyle name="常规 3 7 3 3 2 3 4" xfId="24350"/>
    <cellStyle name="常规 3 7 3 3 2 3 4 2" xfId="24351"/>
    <cellStyle name="常规 3 7 3 3 2 3 5" xfId="24352"/>
    <cellStyle name="常规 3 7 3 3 2 4" xfId="24353"/>
    <cellStyle name="常规 3 7 3 3 2 4 2" xfId="24354"/>
    <cellStyle name="常规 3 7 3 3 2 4 2 2" xfId="24355"/>
    <cellStyle name="常规 3 7 3 3 2 4 2 2 2" xfId="24356"/>
    <cellStyle name="常规 3 7 3 3 2 4 2 2 2 2" xfId="24357"/>
    <cellStyle name="常规 3 7 3 3 2 4 2 2 3" xfId="24358"/>
    <cellStyle name="常规 3 7 3 3 2 4 2 3" xfId="24359"/>
    <cellStyle name="常规 3 7 3 3 2 4 2 3 2" xfId="24360"/>
    <cellStyle name="常规 3 7 3 3 2 4 2 4" xfId="24361"/>
    <cellStyle name="常规 3 7 3 3 2 4 3" xfId="24362"/>
    <cellStyle name="常规 3 7 3 3 2 4 3 2" xfId="24363"/>
    <cellStyle name="常规 3 7 3 3 2 4 3 2 2" xfId="24364"/>
    <cellStyle name="常规 3 7 3 3 2 4 3 3" xfId="24365"/>
    <cellStyle name="常规 3 7 3 3 2 4 4" xfId="24366"/>
    <cellStyle name="常规 3 7 3 3 2 4 4 2" xfId="24367"/>
    <cellStyle name="常规 3 7 3 3 2 4 5" xfId="24368"/>
    <cellStyle name="常规 3 7 3 3 2 5" xfId="24369"/>
    <cellStyle name="常规 3 7 3 3 2 5 2" xfId="24370"/>
    <cellStyle name="常规 3 7 3 3 2 5 2 2" xfId="24371"/>
    <cellStyle name="常规 3 7 3 3 2 5 2 2 2" xfId="24372"/>
    <cellStyle name="常规 3 7 3 3 2 5 2 3" xfId="24373"/>
    <cellStyle name="常规 3 7 3 3 2 5 3" xfId="24374"/>
    <cellStyle name="常规 3 7 3 3 2 5 3 2" xfId="24375"/>
    <cellStyle name="常规 3 7 3 3 2 5 4" xfId="24376"/>
    <cellStyle name="常规 3 7 3 3 2 6" xfId="24377"/>
    <cellStyle name="常规 3 7 3 3 2 6 2" xfId="24378"/>
    <cellStyle name="常规 3 7 3 3 2 6 2 2" xfId="24379"/>
    <cellStyle name="常规 3 7 3 3 2 6 3" xfId="24380"/>
    <cellStyle name="常规 3 7 3 3 2 7" xfId="24381"/>
    <cellStyle name="常规 3 7 3 3 2 7 2" xfId="24382"/>
    <cellStyle name="常规 3 7 3 3 2 8" xfId="24383"/>
    <cellStyle name="常规 3 7 3 3 3" xfId="24384"/>
    <cellStyle name="常规 3 7 3 3 3 2" xfId="24385"/>
    <cellStyle name="常规 3 7 3 3 3 2 2" xfId="24386"/>
    <cellStyle name="常规 3 7 3 3 3 2 2 2" xfId="24387"/>
    <cellStyle name="常规 3 7 3 3 3 2 2 2 2" xfId="24388"/>
    <cellStyle name="常规 3 7 3 3 3 2 2 2 2 2" xfId="24389"/>
    <cellStyle name="常规 3 7 3 3 3 2 2 2 3" xfId="24390"/>
    <cellStyle name="常规 3 7 3 3 3 2 2 3" xfId="24391"/>
    <cellStyle name="常规 3 7 3 3 3 2 2 3 2" xfId="24392"/>
    <cellStyle name="常规 3 7 3 3 3 2 2 4" xfId="24393"/>
    <cellStyle name="常规 3 7 3 3 3 2 3" xfId="24394"/>
    <cellStyle name="常规 3 7 3 3 3 2 3 2" xfId="24395"/>
    <cellStyle name="常规 3 7 3 3 3 2 3 2 2" xfId="24396"/>
    <cellStyle name="常规 3 7 3 3 3 2 3 3" xfId="24397"/>
    <cellStyle name="常规 3 7 3 3 3 2 4" xfId="24398"/>
    <cellStyle name="常规 3 7 3 3 3 2 4 2" xfId="24399"/>
    <cellStyle name="常规 3 7 3 3 3 2 5" xfId="24400"/>
    <cellStyle name="常规 3 7 3 3 3 3" xfId="24401"/>
    <cellStyle name="常规 3 7 3 3 3 3 2" xfId="24402"/>
    <cellStyle name="常规 3 7 3 3 3 3 2 2" xfId="24403"/>
    <cellStyle name="常规 3 7 3 3 3 3 2 2 2" xfId="24404"/>
    <cellStyle name="常规 3 7 3 3 3 3 2 2 2 2" xfId="24405"/>
    <cellStyle name="常规 3 7 3 3 3 3 2 2 3" xfId="24406"/>
    <cellStyle name="常规 3 7 3 3 3 3 2 3" xfId="24407"/>
    <cellStyle name="常规 3 7 3 3 3 3 2 3 2" xfId="24408"/>
    <cellStyle name="常规 3 7 3 3 3 3 2 4" xfId="24409"/>
    <cellStyle name="常规 3 7 3 3 3 3 3" xfId="24410"/>
    <cellStyle name="常规 3 7 3 3 3 3 3 2" xfId="24411"/>
    <cellStyle name="常规 3 7 3 3 3 3 3 2 2" xfId="24412"/>
    <cellStyle name="常规 3 7 3 3 3 3 3 3" xfId="24413"/>
    <cellStyle name="常规 3 7 3 3 3 3 4" xfId="24414"/>
    <cellStyle name="常规 3 7 3 3 3 3 4 2" xfId="24415"/>
    <cellStyle name="常规 3 7 3 3 3 3 5" xfId="24416"/>
    <cellStyle name="常规 3 7 3 3 3 4" xfId="24417"/>
    <cellStyle name="常规 3 7 3 3 3 4 2" xfId="24418"/>
    <cellStyle name="常规 3 7 3 3 3 4 2 2" xfId="24419"/>
    <cellStyle name="常规 3 7 3 3 3 4 2 2 2" xfId="24420"/>
    <cellStyle name="常规 3 7 3 3 3 4 2 3" xfId="24421"/>
    <cellStyle name="常规 3 7 3 3 3 4 3" xfId="24422"/>
    <cellStyle name="常规 3 7 3 3 3 4 3 2" xfId="24423"/>
    <cellStyle name="常规 3 7 3 3 3 4 4" xfId="24424"/>
    <cellStyle name="常规 3 7 3 3 3 5" xfId="24425"/>
    <cellStyle name="常规 3 7 3 3 3 5 2" xfId="24426"/>
    <cellStyle name="常规 3 7 3 3 3 5 2 2" xfId="24427"/>
    <cellStyle name="常规 3 7 3 3 3 5 3" xfId="24428"/>
    <cellStyle name="常规 3 7 3 3 3 6" xfId="24429"/>
    <cellStyle name="常规 3 7 3 3 3 6 2" xfId="24430"/>
    <cellStyle name="常规 3 7 3 3 3 7" xfId="24431"/>
    <cellStyle name="常规 3 7 3 3 4" xfId="24432"/>
    <cellStyle name="常规 3 7 3 3 4 2" xfId="24433"/>
    <cellStyle name="常规 3 7 3 3 4 2 2" xfId="24434"/>
    <cellStyle name="常规 3 7 3 3 4 2 2 2" xfId="24435"/>
    <cellStyle name="常规 3 7 3 3 4 2 2 2 2" xfId="24436"/>
    <cellStyle name="常规 3 7 3 3 4 2 2 3" xfId="24437"/>
    <cellStyle name="常规 3 7 3 3 4 2 3" xfId="24438"/>
    <cellStyle name="常规 3 7 3 3 4 2 3 2" xfId="24439"/>
    <cellStyle name="常规 3 7 3 3 4 2 4" xfId="24440"/>
    <cellStyle name="常规 3 7 3 3 4 3" xfId="24441"/>
    <cellStyle name="常规 3 7 3 3 4 3 2" xfId="24442"/>
    <cellStyle name="常规 3 7 3 3 4 3 2 2" xfId="24443"/>
    <cellStyle name="常规 3 7 3 3 4 3 3" xfId="24444"/>
    <cellStyle name="常规 3 7 3 3 4 4" xfId="24445"/>
    <cellStyle name="常规 3 7 3 3 4 4 2" xfId="24446"/>
    <cellStyle name="常规 3 7 3 3 4 5" xfId="24447"/>
    <cellStyle name="常规 3 7 3 3 5" xfId="24448"/>
    <cellStyle name="常规 3 7 3 3 5 2" xfId="24449"/>
    <cellStyle name="常规 3 7 3 3 5 2 2" xfId="24450"/>
    <cellStyle name="常规 3 7 3 3 5 2 2 2" xfId="24451"/>
    <cellStyle name="常规 3 7 3 3 5 2 2 2 2" xfId="24452"/>
    <cellStyle name="常规 3 7 3 3 5 2 2 3" xfId="24453"/>
    <cellStyle name="常规 3 7 3 3 5 2 3" xfId="24454"/>
    <cellStyle name="常规 3 7 3 3 5 2 3 2" xfId="24455"/>
    <cellStyle name="常规 3 7 3 3 5 2 4" xfId="24456"/>
    <cellStyle name="常规 3 7 3 3 5 3" xfId="24457"/>
    <cellStyle name="常规 3 7 3 3 5 3 2" xfId="24458"/>
    <cellStyle name="常规 3 7 3 3 5 3 2 2" xfId="24459"/>
    <cellStyle name="常规 3 7 3 3 5 3 3" xfId="24460"/>
    <cellStyle name="常规 3 7 3 3 5 4" xfId="24461"/>
    <cellStyle name="常规 3 7 3 3 5 4 2" xfId="24462"/>
    <cellStyle name="常规 3 7 3 3 5 5" xfId="24463"/>
    <cellStyle name="常规 3 7 3 3 6" xfId="24464"/>
    <cellStyle name="常规 3 7 3 3 6 2" xfId="24465"/>
    <cellStyle name="常规 3 7 3 3 6 2 2" xfId="24466"/>
    <cellStyle name="常规 3 7 3 3 6 2 2 2" xfId="24467"/>
    <cellStyle name="常规 3 7 3 3 6 2 3" xfId="24468"/>
    <cellStyle name="常规 3 7 3 3 6 3" xfId="24469"/>
    <cellStyle name="常规 3 7 3 3 6 3 2" xfId="24470"/>
    <cellStyle name="常规 3 7 3 3 6 4" xfId="24471"/>
    <cellStyle name="常规 3 7 3 3 7" xfId="24472"/>
    <cellStyle name="常规 3 7 3 3 7 2" xfId="24473"/>
    <cellStyle name="常规 3 7 3 3 7 2 2" xfId="24474"/>
    <cellStyle name="常规 3 7 3 3 7 3" xfId="24475"/>
    <cellStyle name="常规 3 7 3 3 8" xfId="24476"/>
    <cellStyle name="常规 3 7 3 3 8 2" xfId="24477"/>
    <cellStyle name="常规 3 7 3 3 9" xfId="24478"/>
    <cellStyle name="常规 3 7 3 4" xfId="24479"/>
    <cellStyle name="常规 3 7 3 4 2" xfId="24480"/>
    <cellStyle name="常规 3 7 3 4 2 2" xfId="24481"/>
    <cellStyle name="常规 3 7 3 4 2 2 2" xfId="24482"/>
    <cellStyle name="常规 3 7 3 4 2 2 2 2" xfId="24483"/>
    <cellStyle name="常规 3 7 3 4 2 2 2 2 2" xfId="24484"/>
    <cellStyle name="常规 3 7 3 4 2 2 2 2 2 2" xfId="24485"/>
    <cellStyle name="常规 3 7 3 4 2 2 2 2 3" xfId="24486"/>
    <cellStyle name="常规 3 7 3 4 2 2 2 3" xfId="24487"/>
    <cellStyle name="常规 3 7 3 4 2 2 2 3 2" xfId="24488"/>
    <cellStyle name="常规 3 7 3 4 2 2 2 4" xfId="24489"/>
    <cellStyle name="常规 3 7 3 4 2 2 3" xfId="24490"/>
    <cellStyle name="常规 3 7 3 4 2 2 3 2" xfId="24491"/>
    <cellStyle name="常规 3 7 3 4 2 2 3 2 2" xfId="24492"/>
    <cellStyle name="常规 3 7 3 4 2 2 3 3" xfId="24493"/>
    <cellStyle name="常规 3 7 3 4 2 2 4" xfId="24494"/>
    <cellStyle name="常规 3 7 3 4 2 2 4 2" xfId="24495"/>
    <cellStyle name="常规 3 7 3 4 2 2 5" xfId="24496"/>
    <cellStyle name="常规 3 7 3 4 2 3" xfId="24497"/>
    <cellStyle name="常规 3 7 3 4 2 3 2" xfId="24498"/>
    <cellStyle name="常规 3 7 3 4 2 3 2 2" xfId="24499"/>
    <cellStyle name="常规 3 7 3 4 2 3 2 2 2" xfId="24500"/>
    <cellStyle name="常规 3 7 3 4 2 3 2 2 2 2" xfId="24501"/>
    <cellStyle name="常规 3 7 3 4 2 3 2 2 3" xfId="24502"/>
    <cellStyle name="常规 3 7 3 4 2 3 2 3" xfId="24503"/>
    <cellStyle name="常规 3 7 3 4 2 3 2 3 2" xfId="24504"/>
    <cellStyle name="常规 3 7 3 4 2 3 2 4" xfId="24505"/>
    <cellStyle name="常规 3 7 3 4 2 3 3" xfId="24506"/>
    <cellStyle name="常规 3 7 3 4 2 3 3 2" xfId="24507"/>
    <cellStyle name="常规 3 7 3 4 2 3 3 2 2" xfId="24508"/>
    <cellStyle name="常规 3 7 3 4 2 3 3 3" xfId="24509"/>
    <cellStyle name="常规 3 7 3 4 2 3 4" xfId="24510"/>
    <cellStyle name="常规 3 7 3 4 2 3 4 2" xfId="24511"/>
    <cellStyle name="常规 3 7 3 4 2 3 5" xfId="24512"/>
    <cellStyle name="常规 3 7 3 4 2 4" xfId="24513"/>
    <cellStyle name="常规 3 7 3 4 2 4 2" xfId="24514"/>
    <cellStyle name="常规 3 7 3 4 2 4 2 2" xfId="24515"/>
    <cellStyle name="常规 3 7 3 4 2 4 2 2 2" xfId="24516"/>
    <cellStyle name="常规 3 7 3 4 2 4 2 3" xfId="24517"/>
    <cellStyle name="常规 3 7 3 4 2 4 3" xfId="24518"/>
    <cellStyle name="常规 3 7 3 4 2 4 3 2" xfId="24519"/>
    <cellStyle name="常规 3 7 3 4 2 4 4" xfId="24520"/>
    <cellStyle name="常规 3 7 3 4 2 5" xfId="24521"/>
    <cellStyle name="常规 3 7 3 4 2 5 2" xfId="24522"/>
    <cellStyle name="常规 3 7 3 4 2 5 2 2" xfId="24523"/>
    <cellStyle name="常规 3 7 3 4 2 5 3" xfId="24524"/>
    <cellStyle name="常规 3 7 3 4 2 6" xfId="24525"/>
    <cellStyle name="常规 3 7 3 4 2 6 2" xfId="24526"/>
    <cellStyle name="常规 3 7 3 4 2 7" xfId="24527"/>
    <cellStyle name="常规 3 7 3 4 3" xfId="24528"/>
    <cellStyle name="常规 3 7 3 4 3 2" xfId="24529"/>
    <cellStyle name="常规 3 7 3 4 3 2 2" xfId="24530"/>
    <cellStyle name="常规 3 7 3 4 3 2 2 2" xfId="24531"/>
    <cellStyle name="常规 3 7 3 4 3 2 2 2 2" xfId="24532"/>
    <cellStyle name="常规 3 7 3 4 3 2 2 3" xfId="24533"/>
    <cellStyle name="常规 3 7 3 4 3 2 3" xfId="24534"/>
    <cellStyle name="常规 3 7 3 4 3 2 3 2" xfId="24535"/>
    <cellStyle name="常规 3 7 3 4 3 2 4" xfId="24536"/>
    <cellStyle name="常规 3 7 3 4 3 3" xfId="24537"/>
    <cellStyle name="常规 3 7 3 4 3 3 2" xfId="24538"/>
    <cellStyle name="常规 3 7 3 4 3 3 2 2" xfId="24539"/>
    <cellStyle name="常规 3 7 3 4 3 3 3" xfId="24540"/>
    <cellStyle name="常规 3 7 3 4 3 4" xfId="24541"/>
    <cellStyle name="常规 3 7 3 4 3 4 2" xfId="24542"/>
    <cellStyle name="常规 3 7 3 4 3 5" xfId="24543"/>
    <cellStyle name="常规 3 7 3 4 4" xfId="24544"/>
    <cellStyle name="常规 3 7 3 4 4 2" xfId="24545"/>
    <cellStyle name="常规 3 7 3 4 4 2 2" xfId="24546"/>
    <cellStyle name="常规 3 7 3 4 4 2 2 2" xfId="24547"/>
    <cellStyle name="常规 3 7 3 4 4 2 2 2 2" xfId="24548"/>
    <cellStyle name="常规 3 7 3 4 4 2 2 3" xfId="24549"/>
    <cellStyle name="常规 3 7 3 4 4 2 3" xfId="24550"/>
    <cellStyle name="常规 3 7 3 4 4 2 3 2" xfId="24551"/>
    <cellStyle name="常规 3 7 3 4 4 2 4" xfId="24552"/>
    <cellStyle name="常规 3 7 3 4 4 3" xfId="24553"/>
    <cellStyle name="常规 3 7 3 4 4 3 2" xfId="24554"/>
    <cellStyle name="常规 3 7 3 4 4 3 2 2" xfId="24555"/>
    <cellStyle name="常规 3 7 3 4 4 3 3" xfId="24556"/>
    <cellStyle name="常规 3 7 3 4 4 4" xfId="24557"/>
    <cellStyle name="常规 3 7 3 4 4 4 2" xfId="24558"/>
    <cellStyle name="常规 3 7 3 4 4 5" xfId="24559"/>
    <cellStyle name="常规 3 7 3 4 5" xfId="24560"/>
    <cellStyle name="常规 3 7 3 4 5 2" xfId="24561"/>
    <cellStyle name="常规 3 7 3 4 5 2 2" xfId="24562"/>
    <cellStyle name="常规 3 7 3 4 5 2 2 2" xfId="24563"/>
    <cellStyle name="常规 3 7 3 4 5 2 3" xfId="24564"/>
    <cellStyle name="常规 3 7 3 4 5 3" xfId="24565"/>
    <cellStyle name="常规 3 7 3 4 5 3 2" xfId="24566"/>
    <cellStyle name="常规 3 7 3 4 5 4" xfId="24567"/>
    <cellStyle name="常规 3 7 3 4 6" xfId="24568"/>
    <cellStyle name="常规 3 7 3 4 6 2" xfId="24569"/>
    <cellStyle name="常规 3 7 3 4 6 2 2" xfId="24570"/>
    <cellStyle name="常规 3 7 3 4 6 3" xfId="24571"/>
    <cellStyle name="常规 3 7 3 4 7" xfId="24572"/>
    <cellStyle name="常规 3 7 3 4 7 2" xfId="24573"/>
    <cellStyle name="常规 3 7 3 4 8" xfId="24574"/>
    <cellStyle name="常规 3 7 3 5" xfId="24575"/>
    <cellStyle name="常规 3 7 3 5 2" xfId="24576"/>
    <cellStyle name="常规 3 7 3 5 2 2" xfId="24577"/>
    <cellStyle name="常规 3 7 3 5 2 2 2" xfId="24578"/>
    <cellStyle name="常规 3 7 3 5 2 2 2 2" xfId="24579"/>
    <cellStyle name="常规 3 7 3 5 2 2 2 2 2" xfId="24580"/>
    <cellStyle name="常规 3 7 3 5 2 2 2 3" xfId="24581"/>
    <cellStyle name="常规 3 7 3 5 2 2 3" xfId="24582"/>
    <cellStyle name="常规 3 7 3 5 2 2 3 2" xfId="24583"/>
    <cellStyle name="常规 3 7 3 5 2 2 4" xfId="24584"/>
    <cellStyle name="常规 3 7 3 5 2 3" xfId="24585"/>
    <cellStyle name="常规 3 7 3 5 2 3 2" xfId="24586"/>
    <cellStyle name="常规 3 7 3 5 2 3 2 2" xfId="24587"/>
    <cellStyle name="常规 3 7 3 5 2 3 3" xfId="24588"/>
    <cellStyle name="常规 3 7 3 5 2 4" xfId="24589"/>
    <cellStyle name="常规 3 7 3 5 2 4 2" xfId="24590"/>
    <cellStyle name="常规 3 7 3 5 2 5" xfId="24591"/>
    <cellStyle name="常规 3 7 3 5 3" xfId="24592"/>
    <cellStyle name="常规 3 7 3 5 3 2" xfId="24593"/>
    <cellStyle name="常规 3 7 3 5 3 2 2" xfId="24594"/>
    <cellStyle name="常规 3 7 3 5 3 2 2 2" xfId="24595"/>
    <cellStyle name="常规 3 7 3 5 3 2 2 2 2" xfId="24596"/>
    <cellStyle name="常规 3 7 3 5 3 2 2 3" xfId="24597"/>
    <cellStyle name="常规 3 7 3 5 3 2 3" xfId="24598"/>
    <cellStyle name="常规 3 7 3 5 3 2 3 2" xfId="24599"/>
    <cellStyle name="常规 3 7 3 5 3 2 4" xfId="24600"/>
    <cellStyle name="常规 3 7 3 5 3 3" xfId="24601"/>
    <cellStyle name="常规 3 7 3 5 3 3 2" xfId="24602"/>
    <cellStyle name="常规 3 7 3 5 3 3 2 2" xfId="24603"/>
    <cellStyle name="常规 3 7 3 5 3 3 3" xfId="24604"/>
    <cellStyle name="常规 3 7 3 5 3 4" xfId="24605"/>
    <cellStyle name="常规 3 7 3 5 3 4 2" xfId="24606"/>
    <cellStyle name="常规 3 7 3 5 3 5" xfId="24607"/>
    <cellStyle name="常规 3 7 3 5 4" xfId="24608"/>
    <cellStyle name="常规 3 7 3 5 4 2" xfId="24609"/>
    <cellStyle name="常规 3 7 3 5 4 2 2" xfId="24610"/>
    <cellStyle name="常规 3 7 3 5 4 2 2 2" xfId="24611"/>
    <cellStyle name="常规 3 7 3 5 4 2 3" xfId="24612"/>
    <cellStyle name="常规 3 7 3 5 4 3" xfId="24613"/>
    <cellStyle name="常规 3 7 3 5 4 3 2" xfId="24614"/>
    <cellStyle name="常规 3 7 3 5 4 4" xfId="24615"/>
    <cellStyle name="常规 3 7 3 5 5" xfId="24616"/>
    <cellStyle name="常规 3 7 3 5 5 2" xfId="24617"/>
    <cellStyle name="常规 3 7 3 5 5 2 2" xfId="24618"/>
    <cellStyle name="常规 3 7 3 5 5 3" xfId="24619"/>
    <cellStyle name="常规 3 7 3 5 6" xfId="24620"/>
    <cellStyle name="常规 3 7 3 5 6 2" xfId="24621"/>
    <cellStyle name="常规 3 7 3 5 7" xfId="24622"/>
    <cellStyle name="常规 3 7 3 6" xfId="24623"/>
    <cellStyle name="常规 3 7 3 6 2" xfId="24624"/>
    <cellStyle name="常规 3 7 3 6 2 2" xfId="24625"/>
    <cellStyle name="常规 3 7 3 6 2 2 2" xfId="24626"/>
    <cellStyle name="常规 3 7 3 6 2 2 2 2" xfId="24627"/>
    <cellStyle name="常规 3 7 3 6 2 2 3" xfId="24628"/>
    <cellStyle name="常规 3 7 3 6 2 3" xfId="24629"/>
    <cellStyle name="常规 3 7 3 6 2 3 2" xfId="24630"/>
    <cellStyle name="常规 3 7 3 6 2 4" xfId="24631"/>
    <cellStyle name="常规 3 7 3 6 3" xfId="24632"/>
    <cellStyle name="常规 3 7 3 6 3 2" xfId="24633"/>
    <cellStyle name="常规 3 7 3 6 3 2 2" xfId="24634"/>
    <cellStyle name="常规 3 7 3 6 3 3" xfId="24635"/>
    <cellStyle name="常规 3 7 3 6 4" xfId="24636"/>
    <cellStyle name="常规 3 7 3 6 4 2" xfId="24637"/>
    <cellStyle name="常规 3 7 3 6 5" xfId="24638"/>
    <cellStyle name="常规 3 7 3 7" xfId="24639"/>
    <cellStyle name="常规 3 7 3 7 2" xfId="24640"/>
    <cellStyle name="常规 3 7 3 7 2 2" xfId="24641"/>
    <cellStyle name="常规 3 7 3 7 2 2 2" xfId="24642"/>
    <cellStyle name="常规 3 7 3 7 2 2 2 2" xfId="24643"/>
    <cellStyle name="常规 3 7 3 7 2 2 3" xfId="24644"/>
    <cellStyle name="常规 3 7 3 7 2 3" xfId="24645"/>
    <cellStyle name="常规 3 7 3 7 2 3 2" xfId="24646"/>
    <cellStyle name="常规 3 7 3 7 2 4" xfId="24647"/>
    <cellStyle name="常规 3 7 3 7 3" xfId="24648"/>
    <cellStyle name="常规 3 7 3 7 3 2" xfId="24649"/>
    <cellStyle name="常规 3 7 3 7 3 2 2" xfId="24650"/>
    <cellStyle name="常规 3 7 3 7 3 3" xfId="24651"/>
    <cellStyle name="常规 3 7 3 7 4" xfId="24652"/>
    <cellStyle name="常规 3 7 3 7 4 2" xfId="24653"/>
    <cellStyle name="常规 3 7 3 7 5" xfId="24654"/>
    <cellStyle name="常规 3 7 3 8" xfId="24655"/>
    <cellStyle name="常规 3 7 3 8 2" xfId="24656"/>
    <cellStyle name="常规 3 7 3 8 2 2" xfId="24657"/>
    <cellStyle name="常规 3 7 3 8 2 2 2" xfId="24658"/>
    <cellStyle name="常规 3 7 3 8 2 3" xfId="24659"/>
    <cellStyle name="常规 3 7 3 8 3" xfId="24660"/>
    <cellStyle name="常规 3 7 3 8 3 2" xfId="24661"/>
    <cellStyle name="常规 3 7 3 8 4" xfId="24662"/>
    <cellStyle name="常规 3 7 3 9" xfId="24663"/>
    <cellStyle name="常规 3 7 3 9 2" xfId="24664"/>
    <cellStyle name="常规 3 7 3 9 2 2" xfId="24665"/>
    <cellStyle name="常规 3 7 3 9 3" xfId="24666"/>
    <cellStyle name="常规 3 7 4" xfId="24667"/>
    <cellStyle name="常规 3 7 4 2" xfId="24668"/>
    <cellStyle name="常规 3 7 4 2 2" xfId="24669"/>
    <cellStyle name="常规 3 7 4 2 2 2" xfId="24670"/>
    <cellStyle name="常规 3 7 4 2 2 2 2" xfId="24671"/>
    <cellStyle name="常规 3 7 4 2 2 2 2 2" xfId="24672"/>
    <cellStyle name="常规 3 7 4 2 2 2 2 2 2" xfId="24673"/>
    <cellStyle name="常规 3 7 4 2 2 2 2 2 2 2" xfId="24674"/>
    <cellStyle name="常规 3 7 4 2 2 2 2 2 3" xfId="24675"/>
    <cellStyle name="常规 3 7 4 2 2 2 2 3" xfId="24676"/>
    <cellStyle name="常规 3 7 4 2 2 2 2 3 2" xfId="24677"/>
    <cellStyle name="常规 3 7 4 2 2 2 2 4" xfId="24678"/>
    <cellStyle name="常规 3 7 4 2 2 2 3" xfId="24679"/>
    <cellStyle name="常规 3 7 4 2 2 2 3 2" xfId="24680"/>
    <cellStyle name="常规 3 7 4 2 2 2 3 2 2" xfId="24681"/>
    <cellStyle name="常规 3 7 4 2 2 2 3 3" xfId="24682"/>
    <cellStyle name="常规 3 7 4 2 2 2 4" xfId="24683"/>
    <cellStyle name="常规 3 7 4 2 2 2 4 2" xfId="24684"/>
    <cellStyle name="常规 3 7 4 2 2 2 5" xfId="24685"/>
    <cellStyle name="常规 3 7 4 2 2 3" xfId="24686"/>
    <cellStyle name="常规 3 7 4 2 2 3 2" xfId="24687"/>
    <cellStyle name="常规 3 7 4 2 2 3 2 2" xfId="24688"/>
    <cellStyle name="常规 3 7 4 2 2 3 2 2 2" xfId="24689"/>
    <cellStyle name="常规 3 7 4 2 2 3 2 2 2 2" xfId="24690"/>
    <cellStyle name="常规 3 7 4 2 2 3 2 2 3" xfId="24691"/>
    <cellStyle name="常规 3 7 4 2 2 3 2 3" xfId="24692"/>
    <cellStyle name="常规 3 7 4 2 2 3 2 3 2" xfId="24693"/>
    <cellStyle name="常规 3 7 4 2 2 3 2 4" xfId="24694"/>
    <cellStyle name="常规 3 7 4 2 2 3 3" xfId="24695"/>
    <cellStyle name="常规 3 7 4 2 2 3 3 2" xfId="24696"/>
    <cellStyle name="常规 3 7 4 2 2 3 3 2 2" xfId="24697"/>
    <cellStyle name="常规 3 7 4 2 2 3 3 3" xfId="24698"/>
    <cellStyle name="常规 3 7 4 2 2 3 4" xfId="24699"/>
    <cellStyle name="常规 3 7 4 2 2 3 4 2" xfId="24700"/>
    <cellStyle name="常规 3 7 4 2 2 3 5" xfId="24701"/>
    <cellStyle name="常规 3 7 4 2 2 4" xfId="24702"/>
    <cellStyle name="常规 3 7 4 2 2 4 2" xfId="24703"/>
    <cellStyle name="常规 3 7 4 2 2 4 2 2" xfId="24704"/>
    <cellStyle name="常规 3 7 4 2 2 4 2 2 2" xfId="24705"/>
    <cellStyle name="常规 3 7 4 2 2 4 2 3" xfId="24706"/>
    <cellStyle name="常规 3 7 4 2 2 4 3" xfId="24707"/>
    <cellStyle name="常规 3 7 4 2 2 4 3 2" xfId="24708"/>
    <cellStyle name="常规 3 7 4 2 2 4 4" xfId="24709"/>
    <cellStyle name="常规 3 7 4 2 2 5" xfId="24710"/>
    <cellStyle name="常规 3 7 4 2 2 5 2" xfId="24711"/>
    <cellStyle name="常规 3 7 4 2 2 5 2 2" xfId="24712"/>
    <cellStyle name="常规 3 7 4 2 2 5 3" xfId="24713"/>
    <cellStyle name="常规 3 7 4 2 2 6" xfId="24714"/>
    <cellStyle name="常规 3 7 4 2 2 6 2" xfId="24715"/>
    <cellStyle name="常规 3 7 4 2 2 7" xfId="24716"/>
    <cellStyle name="常规 3 7 4 2 3" xfId="24717"/>
    <cellStyle name="常规 3 7 4 2 3 2" xfId="24718"/>
    <cellStyle name="常规 3 7 4 2 3 2 2" xfId="24719"/>
    <cellStyle name="常规 3 7 4 2 3 2 2 2" xfId="24720"/>
    <cellStyle name="常规 3 7 4 2 3 2 2 2 2" xfId="24721"/>
    <cellStyle name="常规 3 7 4 2 3 2 2 3" xfId="24722"/>
    <cellStyle name="常规 3 7 4 2 3 2 3" xfId="24723"/>
    <cellStyle name="常规 3 7 4 2 3 2 3 2" xfId="24724"/>
    <cellStyle name="常规 3 7 4 2 3 2 4" xfId="24725"/>
    <cellStyle name="常规 3 7 4 2 3 3" xfId="24726"/>
    <cellStyle name="常规 3 7 4 2 3 3 2" xfId="24727"/>
    <cellStyle name="常规 3 7 4 2 3 3 2 2" xfId="24728"/>
    <cellStyle name="常规 3 7 4 2 3 3 3" xfId="24729"/>
    <cellStyle name="常规 3 7 4 2 3 4" xfId="24730"/>
    <cellStyle name="常规 3 7 4 2 3 4 2" xfId="24731"/>
    <cellStyle name="常规 3 7 4 2 3 5" xfId="24732"/>
    <cellStyle name="常规 3 7 4 2 4" xfId="24733"/>
    <cellStyle name="常规 3 7 4 2 4 2" xfId="24734"/>
    <cellStyle name="常规 3 7 4 2 4 2 2" xfId="24735"/>
    <cellStyle name="常规 3 7 4 2 4 2 2 2" xfId="24736"/>
    <cellStyle name="常规 3 7 4 2 4 2 2 2 2" xfId="24737"/>
    <cellStyle name="常规 3 7 4 2 4 2 2 3" xfId="24738"/>
    <cellStyle name="常规 3 7 4 2 4 2 3" xfId="24739"/>
    <cellStyle name="常规 3 7 4 2 4 2 3 2" xfId="24740"/>
    <cellStyle name="常规 3 7 4 2 4 2 4" xfId="24741"/>
    <cellStyle name="常规 3 7 4 2 4 3" xfId="24742"/>
    <cellStyle name="常规 3 7 4 2 4 3 2" xfId="24743"/>
    <cellStyle name="常规 3 7 4 2 4 3 2 2" xfId="24744"/>
    <cellStyle name="常规 3 7 4 2 4 3 3" xfId="24745"/>
    <cellStyle name="常规 3 7 4 2 4 4" xfId="24746"/>
    <cellStyle name="常规 3 7 4 2 4 4 2" xfId="24747"/>
    <cellStyle name="常规 3 7 4 2 4 5" xfId="24748"/>
    <cellStyle name="常规 3 7 4 2 5" xfId="24749"/>
    <cellStyle name="常规 3 7 4 2 5 2" xfId="24750"/>
    <cellStyle name="常规 3 7 4 2 5 2 2" xfId="24751"/>
    <cellStyle name="常规 3 7 4 2 5 2 2 2" xfId="24752"/>
    <cellStyle name="常规 3 7 4 2 5 2 3" xfId="24753"/>
    <cellStyle name="常规 3 7 4 2 5 3" xfId="24754"/>
    <cellStyle name="常规 3 7 4 2 5 3 2" xfId="24755"/>
    <cellStyle name="常规 3 7 4 2 5 4" xfId="24756"/>
    <cellStyle name="常规 3 7 4 2 6" xfId="24757"/>
    <cellStyle name="常规 3 7 4 2 6 2" xfId="24758"/>
    <cellStyle name="常规 3 7 4 2 6 2 2" xfId="24759"/>
    <cellStyle name="常规 3 7 4 2 6 3" xfId="24760"/>
    <cellStyle name="常规 3 7 4 2 7" xfId="24761"/>
    <cellStyle name="常规 3 7 4 2 7 2" xfId="24762"/>
    <cellStyle name="常规 3 7 4 2 8" xfId="24763"/>
    <cellStyle name="常规 3 7 4 3" xfId="24764"/>
    <cellStyle name="常规 3 7 4 3 2" xfId="24765"/>
    <cellStyle name="常规 3 7 4 3 2 2" xfId="24766"/>
    <cellStyle name="常规 3 7 4 3 2 2 2" xfId="24767"/>
    <cellStyle name="常规 3 7 4 3 2 2 2 2" xfId="24768"/>
    <cellStyle name="常规 3 7 4 3 2 2 2 2 2" xfId="24769"/>
    <cellStyle name="常规 3 7 4 3 2 2 2 3" xfId="24770"/>
    <cellStyle name="常规 3 7 4 3 2 2 3" xfId="24771"/>
    <cellStyle name="常规 3 7 4 3 2 2 3 2" xfId="24772"/>
    <cellStyle name="常规 3 7 4 3 2 2 4" xfId="24773"/>
    <cellStyle name="常规 3 7 4 3 2 3" xfId="24774"/>
    <cellStyle name="常规 3 7 4 3 2 3 2" xfId="24775"/>
    <cellStyle name="常规 3 7 4 3 2 3 2 2" xfId="24776"/>
    <cellStyle name="常规 3 7 4 3 2 3 3" xfId="24777"/>
    <cellStyle name="常规 3 7 4 3 2 4" xfId="24778"/>
    <cellStyle name="常规 3 7 4 3 2 4 2" xfId="24779"/>
    <cellStyle name="常规 3 7 4 3 2 5" xfId="24780"/>
    <cellStyle name="常规 3 7 4 3 3" xfId="24781"/>
    <cellStyle name="常规 3 7 4 3 3 2" xfId="24782"/>
    <cellStyle name="常规 3 7 4 3 3 2 2" xfId="24783"/>
    <cellStyle name="常规 3 7 4 3 3 2 2 2" xfId="24784"/>
    <cellStyle name="常规 3 7 4 3 3 2 2 2 2" xfId="24785"/>
    <cellStyle name="常规 3 7 4 3 3 2 2 3" xfId="24786"/>
    <cellStyle name="常规 3 7 4 3 3 2 3" xfId="24787"/>
    <cellStyle name="常规 3 7 4 3 3 2 3 2" xfId="24788"/>
    <cellStyle name="常规 3 7 4 3 3 2 4" xfId="24789"/>
    <cellStyle name="常规 3 7 4 3 3 3" xfId="24790"/>
    <cellStyle name="常规 3 7 4 3 3 3 2" xfId="24791"/>
    <cellStyle name="常规 3 7 4 3 3 3 2 2" xfId="24792"/>
    <cellStyle name="常规 3 7 4 3 3 3 3" xfId="24793"/>
    <cellStyle name="常规 3 7 4 3 3 4" xfId="24794"/>
    <cellStyle name="常规 3 7 4 3 3 4 2" xfId="24795"/>
    <cellStyle name="常规 3 7 4 3 3 5" xfId="24796"/>
    <cellStyle name="常规 3 7 4 3 4" xfId="24797"/>
    <cellStyle name="常规 3 7 4 3 4 2" xfId="24798"/>
    <cellStyle name="常规 3 7 4 3 4 2 2" xfId="24799"/>
    <cellStyle name="常规 3 7 4 3 4 2 2 2" xfId="24800"/>
    <cellStyle name="常规 3 7 4 3 4 2 3" xfId="24801"/>
    <cellStyle name="常规 3 7 4 3 4 3" xfId="24802"/>
    <cellStyle name="常规 3 7 4 3 4 3 2" xfId="24803"/>
    <cellStyle name="常规 3 7 4 3 4 4" xfId="24804"/>
    <cellStyle name="常规 3 7 4 3 5" xfId="24805"/>
    <cellStyle name="常规 3 7 4 3 5 2" xfId="24806"/>
    <cellStyle name="常规 3 7 4 3 5 2 2" xfId="24807"/>
    <cellStyle name="常规 3 7 4 3 5 3" xfId="24808"/>
    <cellStyle name="常规 3 7 4 3 6" xfId="24809"/>
    <cellStyle name="常规 3 7 4 3 6 2" xfId="24810"/>
    <cellStyle name="常规 3 7 4 3 7" xfId="24811"/>
    <cellStyle name="常规 3 7 4 4" xfId="24812"/>
    <cellStyle name="常规 3 7 4 4 2" xfId="24813"/>
    <cellStyle name="常规 3 7 4 4 2 2" xfId="24814"/>
    <cellStyle name="常规 3 7 4 4 2 2 2" xfId="24815"/>
    <cellStyle name="常规 3 7 4 4 2 2 2 2" xfId="24816"/>
    <cellStyle name="常规 3 7 4 4 2 2 3" xfId="24817"/>
    <cellStyle name="常规 3 7 4 4 2 3" xfId="24818"/>
    <cellStyle name="常规 3 7 4 4 2 3 2" xfId="24819"/>
    <cellStyle name="常规 3 7 4 4 2 4" xfId="24820"/>
    <cellStyle name="常规 3 7 4 4 3" xfId="24821"/>
    <cellStyle name="常规 3 7 4 4 3 2" xfId="24822"/>
    <cellStyle name="常规 3 7 4 4 3 2 2" xfId="24823"/>
    <cellStyle name="常规 3 7 4 4 3 3" xfId="24824"/>
    <cellStyle name="常规 3 7 4 4 4" xfId="24825"/>
    <cellStyle name="常规 3 7 4 4 4 2" xfId="24826"/>
    <cellStyle name="常规 3 7 4 4 5" xfId="24827"/>
    <cellStyle name="常规 3 7 4 5" xfId="24828"/>
    <cellStyle name="常规 3 7 4 5 2" xfId="24829"/>
    <cellStyle name="常规 3 7 4 5 2 2" xfId="24830"/>
    <cellStyle name="常规 3 7 4 5 2 2 2" xfId="24831"/>
    <cellStyle name="常规 3 7 4 5 2 2 2 2" xfId="24832"/>
    <cellStyle name="常规 3 7 4 5 2 2 3" xfId="24833"/>
    <cellStyle name="常规 3 7 4 5 2 3" xfId="24834"/>
    <cellStyle name="常规 3 7 4 5 2 3 2" xfId="24835"/>
    <cellStyle name="常规 3 7 4 5 2 4" xfId="24836"/>
    <cellStyle name="常规 3 7 4 5 3" xfId="24837"/>
    <cellStyle name="常规 3 7 4 5 3 2" xfId="24838"/>
    <cellStyle name="常规 3 7 4 5 3 2 2" xfId="24839"/>
    <cellStyle name="常规 3 7 4 5 3 3" xfId="24840"/>
    <cellStyle name="常规 3 7 4 5 4" xfId="24841"/>
    <cellStyle name="常规 3 7 4 5 4 2" xfId="24842"/>
    <cellStyle name="常规 3 7 4 5 5" xfId="24843"/>
    <cellStyle name="常规 3 7 4 6" xfId="24844"/>
    <cellStyle name="常规 3 7 4 6 2" xfId="24845"/>
    <cellStyle name="常规 3 7 4 6 2 2" xfId="24846"/>
    <cellStyle name="常规 3 7 4 6 2 2 2" xfId="24847"/>
    <cellStyle name="常规 3 7 4 6 2 3" xfId="24848"/>
    <cellStyle name="常规 3 7 4 6 3" xfId="24849"/>
    <cellStyle name="常规 3 7 4 6 3 2" xfId="24850"/>
    <cellStyle name="常规 3 7 4 6 4" xfId="24851"/>
    <cellStyle name="常规 3 7 4 7" xfId="24852"/>
    <cellStyle name="常规 3 7 4 7 2" xfId="24853"/>
    <cellStyle name="常规 3 7 4 7 2 2" xfId="24854"/>
    <cellStyle name="常规 3 7 4 7 3" xfId="24855"/>
    <cellStyle name="常规 3 7 4 8" xfId="24856"/>
    <cellStyle name="常规 3 7 4 8 2" xfId="24857"/>
    <cellStyle name="常规 3 7 4 9" xfId="24858"/>
    <cellStyle name="常规 3 7 5" xfId="24859"/>
    <cellStyle name="常规 3 7 5 2" xfId="24860"/>
    <cellStyle name="常规 3 7 5 2 2" xfId="24861"/>
    <cellStyle name="常规 3 7 5 2 2 2" xfId="24862"/>
    <cellStyle name="常规 3 7 5 2 2 2 2" xfId="24863"/>
    <cellStyle name="常规 3 7 5 2 2 2 2 2" xfId="24864"/>
    <cellStyle name="常规 3 7 5 2 2 2 2 2 2" xfId="24865"/>
    <cellStyle name="常规 3 7 5 2 2 2 2 2 2 2" xfId="24866"/>
    <cellStyle name="常规 3 7 5 2 2 2 2 2 3" xfId="24867"/>
    <cellStyle name="常规 3 7 5 2 2 2 2 3" xfId="24868"/>
    <cellStyle name="常规 3 7 5 2 2 2 2 3 2" xfId="24869"/>
    <cellStyle name="常规 3 7 5 2 2 2 2 4" xfId="24870"/>
    <cellStyle name="常规 3 7 5 2 2 2 3" xfId="24871"/>
    <cellStyle name="常规 3 7 5 2 2 2 3 2" xfId="24872"/>
    <cellStyle name="常规 3 7 5 2 2 2 3 2 2" xfId="24873"/>
    <cellStyle name="常规 3 7 5 2 2 2 3 3" xfId="24874"/>
    <cellStyle name="常规 3 7 5 2 2 2 4" xfId="24875"/>
    <cellStyle name="常规 3 7 5 2 2 2 4 2" xfId="24876"/>
    <cellStyle name="常规 3 7 5 2 2 2 5" xfId="24877"/>
    <cellStyle name="常规 3 7 5 2 2 3" xfId="24878"/>
    <cellStyle name="常规 3 7 5 2 2 3 2" xfId="24879"/>
    <cellStyle name="常规 3 7 5 2 2 3 2 2" xfId="24880"/>
    <cellStyle name="常规 3 7 5 2 2 3 2 2 2" xfId="24881"/>
    <cellStyle name="常规 3 7 5 2 2 3 2 2 2 2" xfId="24882"/>
    <cellStyle name="常规 3 7 5 2 2 3 2 2 3" xfId="24883"/>
    <cellStyle name="常规 3 7 5 2 2 3 2 3" xfId="24884"/>
    <cellStyle name="常规 3 7 5 2 2 3 2 3 2" xfId="24885"/>
    <cellStyle name="常规 3 7 5 2 2 3 2 4" xfId="24886"/>
    <cellStyle name="常规 3 7 5 2 2 3 3" xfId="24887"/>
    <cellStyle name="常规 3 7 5 2 2 3 3 2" xfId="24888"/>
    <cellStyle name="常规 3 7 5 2 2 3 3 2 2" xfId="24889"/>
    <cellStyle name="常规 3 7 5 2 2 3 3 3" xfId="24890"/>
    <cellStyle name="常规 3 7 5 2 2 3 4" xfId="24891"/>
    <cellStyle name="常规 3 7 5 2 2 3 4 2" xfId="24892"/>
    <cellStyle name="常规 3 7 5 2 2 3 5" xfId="24893"/>
    <cellStyle name="常规 3 7 5 2 2 4" xfId="24894"/>
    <cellStyle name="常规 3 7 5 2 2 4 2" xfId="24895"/>
    <cellStyle name="常规 3 7 5 2 2 4 2 2" xfId="24896"/>
    <cellStyle name="常规 3 7 5 2 2 4 2 2 2" xfId="24897"/>
    <cellStyle name="常规 3 7 5 2 2 4 2 3" xfId="24898"/>
    <cellStyle name="常规 3 7 5 2 2 4 3" xfId="24899"/>
    <cellStyle name="常规 3 7 5 2 2 4 3 2" xfId="24900"/>
    <cellStyle name="常规 3 7 5 2 2 4 4" xfId="24901"/>
    <cellStyle name="常规 3 7 5 2 2 5" xfId="24902"/>
    <cellStyle name="常规 3 7 5 2 2 5 2" xfId="24903"/>
    <cellStyle name="常规 3 7 5 2 2 5 2 2" xfId="24904"/>
    <cellStyle name="常规 3 7 5 2 2 5 3" xfId="24905"/>
    <cellStyle name="常规 3 7 5 2 2 6" xfId="24906"/>
    <cellStyle name="常规 3 7 5 2 2 6 2" xfId="24907"/>
    <cellStyle name="常规 3 7 5 2 2 7" xfId="24908"/>
    <cellStyle name="常规 3 7 5 2 3" xfId="24909"/>
    <cellStyle name="常规 3 7 5 2 3 2" xfId="24910"/>
    <cellStyle name="常规 3 7 5 2 3 2 2" xfId="24911"/>
    <cellStyle name="常规 3 7 5 2 3 2 2 2" xfId="24912"/>
    <cellStyle name="常规 3 7 5 2 3 2 2 2 2" xfId="24913"/>
    <cellStyle name="常规 3 7 5 2 3 2 2 3" xfId="24914"/>
    <cellStyle name="常规 3 7 5 2 3 2 3" xfId="24915"/>
    <cellStyle name="常规 3 7 5 2 3 2 3 2" xfId="24916"/>
    <cellStyle name="常规 3 7 5 2 3 2 4" xfId="24917"/>
    <cellStyle name="常规 3 7 5 2 3 3" xfId="24918"/>
    <cellStyle name="常规 3 7 5 2 3 3 2" xfId="24919"/>
    <cellStyle name="常规 3 7 5 2 3 3 2 2" xfId="24920"/>
    <cellStyle name="常规 3 7 5 2 3 3 3" xfId="24921"/>
    <cellStyle name="常规 3 7 5 2 3 4" xfId="24922"/>
    <cellStyle name="常规 3 7 5 2 3 4 2" xfId="24923"/>
    <cellStyle name="常规 3 7 5 2 3 5" xfId="24924"/>
    <cellStyle name="常规 3 7 5 2 4" xfId="24925"/>
    <cellStyle name="常规 3 7 5 2 4 2" xfId="24926"/>
    <cellStyle name="常规 3 7 5 2 4 2 2" xfId="24927"/>
    <cellStyle name="常规 3 7 5 2 4 2 2 2" xfId="24928"/>
    <cellStyle name="常规 3 7 5 2 4 2 2 2 2" xfId="24929"/>
    <cellStyle name="常规 3 7 5 2 4 2 2 3" xfId="24930"/>
    <cellStyle name="常规 3 7 5 2 4 2 3" xfId="24931"/>
    <cellStyle name="常规 3 7 5 2 4 2 3 2" xfId="24932"/>
    <cellStyle name="常规 3 7 5 2 4 2 4" xfId="24933"/>
    <cellStyle name="常规 3 7 5 2 4 3" xfId="24934"/>
    <cellStyle name="常规 3 7 5 2 4 3 2" xfId="24935"/>
    <cellStyle name="常规 3 7 5 2 4 3 2 2" xfId="24936"/>
    <cellStyle name="常规 3 7 5 2 4 3 3" xfId="24937"/>
    <cellStyle name="常规 3 7 5 2 4 4" xfId="24938"/>
    <cellStyle name="常规 3 7 5 2 4 4 2" xfId="24939"/>
    <cellStyle name="常规 3 7 5 2 4 5" xfId="24940"/>
    <cellStyle name="常规 3 7 5 2 5" xfId="24941"/>
    <cellStyle name="常规 3 7 5 2 5 2" xfId="24942"/>
    <cellStyle name="常规 3 7 5 2 5 2 2" xfId="24943"/>
    <cellStyle name="常规 3 7 5 2 5 2 2 2" xfId="24944"/>
    <cellStyle name="常规 3 7 5 2 5 2 3" xfId="24945"/>
    <cellStyle name="常规 3 7 5 2 5 3" xfId="24946"/>
    <cellStyle name="常规 3 7 5 2 5 3 2" xfId="24947"/>
    <cellStyle name="常规 3 7 5 2 5 4" xfId="24948"/>
    <cellStyle name="常规 3 7 5 2 6" xfId="24949"/>
    <cellStyle name="常规 3 7 5 2 6 2" xfId="24950"/>
    <cellStyle name="常规 3 7 5 2 6 2 2" xfId="24951"/>
    <cellStyle name="常规 3 7 5 2 6 3" xfId="24952"/>
    <cellStyle name="常规 3 7 5 2 7" xfId="24953"/>
    <cellStyle name="常规 3 7 5 2 7 2" xfId="24954"/>
    <cellStyle name="常规 3 7 5 2 8" xfId="24955"/>
    <cellStyle name="常规 3 7 5 3" xfId="24956"/>
    <cellStyle name="常规 3 7 5 3 2" xfId="24957"/>
    <cellStyle name="常规 3 7 5 3 2 2" xfId="24958"/>
    <cellStyle name="常规 3 7 5 3 2 2 2" xfId="24959"/>
    <cellStyle name="常规 3 7 5 3 2 2 2 2" xfId="24960"/>
    <cellStyle name="常规 3 7 5 3 2 2 2 2 2" xfId="24961"/>
    <cellStyle name="常规 3 7 5 3 2 2 2 3" xfId="24962"/>
    <cellStyle name="常规 3 7 5 3 2 2 3" xfId="24963"/>
    <cellStyle name="常规 3 7 5 3 2 2 3 2" xfId="24964"/>
    <cellStyle name="常规 3 7 5 3 2 2 4" xfId="24965"/>
    <cellStyle name="常规 3 7 5 3 2 3" xfId="24966"/>
    <cellStyle name="常规 3 7 5 3 2 3 2" xfId="24967"/>
    <cellStyle name="常规 3 7 5 3 2 3 2 2" xfId="24968"/>
    <cellStyle name="常规 3 7 5 3 2 3 3" xfId="24969"/>
    <cellStyle name="常规 3 7 5 3 2 4" xfId="24970"/>
    <cellStyle name="常规 3 7 5 3 2 4 2" xfId="24971"/>
    <cellStyle name="常规 3 7 5 3 2 5" xfId="24972"/>
    <cellStyle name="常规 3 7 5 3 3" xfId="24973"/>
    <cellStyle name="常规 3 7 5 3 3 2" xfId="24974"/>
    <cellStyle name="常规 3 7 5 3 3 2 2" xfId="24975"/>
    <cellStyle name="常规 3 7 5 3 3 2 2 2" xfId="24976"/>
    <cellStyle name="常规 3 7 5 3 3 2 2 2 2" xfId="24977"/>
    <cellStyle name="常规 3 7 5 3 3 2 2 3" xfId="24978"/>
    <cellStyle name="常规 3 7 5 3 3 2 3" xfId="24979"/>
    <cellStyle name="常规 3 7 5 3 3 2 3 2" xfId="24980"/>
    <cellStyle name="常规 3 7 5 3 3 2 4" xfId="24981"/>
    <cellStyle name="常规 3 7 5 3 3 3" xfId="24982"/>
    <cellStyle name="常规 3 7 5 3 3 3 2" xfId="24983"/>
    <cellStyle name="常规 3 7 5 3 3 3 2 2" xfId="24984"/>
    <cellStyle name="常规 3 7 5 3 3 3 3" xfId="24985"/>
    <cellStyle name="常规 3 7 5 3 3 4" xfId="24986"/>
    <cellStyle name="常规 3 7 5 3 3 4 2" xfId="24987"/>
    <cellStyle name="常规 3 7 5 3 3 5" xfId="24988"/>
    <cellStyle name="常规 3 7 5 3 4" xfId="24989"/>
    <cellStyle name="常规 3 7 5 3 4 2" xfId="24990"/>
    <cellStyle name="常规 3 7 5 3 4 2 2" xfId="24991"/>
    <cellStyle name="常规 3 7 5 3 4 2 2 2" xfId="24992"/>
    <cellStyle name="常规 3 7 5 3 4 2 3" xfId="24993"/>
    <cellStyle name="常规 3 7 5 3 4 3" xfId="24994"/>
    <cellStyle name="常规 3 7 5 3 4 3 2" xfId="24995"/>
    <cellStyle name="常规 3 7 5 3 4 4" xfId="24996"/>
    <cellStyle name="常规 3 7 5 3 5" xfId="24997"/>
    <cellStyle name="常规 3 7 5 3 5 2" xfId="24998"/>
    <cellStyle name="常规 3 7 5 3 5 2 2" xfId="24999"/>
    <cellStyle name="常规 3 7 5 3 5 3" xfId="25000"/>
    <cellStyle name="常规 3 7 5 3 6" xfId="25001"/>
    <cellStyle name="常规 3 7 5 3 6 2" xfId="25002"/>
    <cellStyle name="常规 3 7 5 3 7" xfId="25003"/>
    <cellStyle name="常规 3 7 5 4" xfId="25004"/>
    <cellStyle name="常规 3 7 5 4 2" xfId="25005"/>
    <cellStyle name="常规 3 7 5 4 2 2" xfId="25006"/>
    <cellStyle name="常规 3 7 5 4 2 2 2" xfId="25007"/>
    <cellStyle name="常规 3 7 5 4 2 2 2 2" xfId="25008"/>
    <cellStyle name="常规 3 7 5 4 2 2 3" xfId="25009"/>
    <cellStyle name="常规 3 7 5 4 2 3" xfId="25010"/>
    <cellStyle name="常规 3 7 5 4 2 3 2" xfId="25011"/>
    <cellStyle name="常规 3 7 5 4 2 4" xfId="25012"/>
    <cellStyle name="常规 3 7 5 4 3" xfId="25013"/>
    <cellStyle name="常规 3 7 5 4 3 2" xfId="25014"/>
    <cellStyle name="常规 3 7 5 4 3 2 2" xfId="25015"/>
    <cellStyle name="常规 3 7 5 4 3 3" xfId="25016"/>
    <cellStyle name="常规 3 7 5 4 4" xfId="25017"/>
    <cellStyle name="常规 3 7 5 4 4 2" xfId="25018"/>
    <cellStyle name="常规 3 7 5 4 5" xfId="25019"/>
    <cellStyle name="常规 3 7 5 5" xfId="25020"/>
    <cellStyle name="常规 3 7 5 5 2" xfId="25021"/>
    <cellStyle name="常规 3 7 5 5 2 2" xfId="25022"/>
    <cellStyle name="常规 3 7 5 5 2 2 2" xfId="25023"/>
    <cellStyle name="常规 3 7 5 5 2 2 2 2" xfId="25024"/>
    <cellStyle name="常规 3 7 5 5 2 2 3" xfId="25025"/>
    <cellStyle name="常规 3 7 5 5 2 3" xfId="25026"/>
    <cellStyle name="常规 3 7 5 5 2 3 2" xfId="25027"/>
    <cellStyle name="常规 3 7 5 5 2 4" xfId="25028"/>
    <cellStyle name="常规 3 7 5 5 3" xfId="25029"/>
    <cellStyle name="常规 3 7 5 5 3 2" xfId="25030"/>
    <cellStyle name="常规 3 7 5 5 3 2 2" xfId="25031"/>
    <cellStyle name="常规 3 7 5 5 3 3" xfId="25032"/>
    <cellStyle name="常规 3 7 5 5 4" xfId="25033"/>
    <cellStyle name="常规 3 7 5 5 4 2" xfId="25034"/>
    <cellStyle name="常规 3 7 5 5 5" xfId="25035"/>
    <cellStyle name="常规 3 7 5 6" xfId="25036"/>
    <cellStyle name="常规 3 7 5 6 2" xfId="25037"/>
    <cellStyle name="常规 3 7 5 6 2 2" xfId="25038"/>
    <cellStyle name="常规 3 7 5 6 2 2 2" xfId="25039"/>
    <cellStyle name="常规 3 7 5 6 2 3" xfId="25040"/>
    <cellStyle name="常规 3 7 5 6 3" xfId="25041"/>
    <cellStyle name="常规 3 7 5 6 3 2" xfId="25042"/>
    <cellStyle name="常规 3 7 5 6 4" xfId="25043"/>
    <cellStyle name="常规 3 7 5 7" xfId="25044"/>
    <cellStyle name="常规 3 7 5 7 2" xfId="25045"/>
    <cellStyle name="常规 3 7 5 7 2 2" xfId="25046"/>
    <cellStyle name="常规 3 7 5 7 3" xfId="25047"/>
    <cellStyle name="常规 3 7 5 8" xfId="25048"/>
    <cellStyle name="常规 3 7 5 8 2" xfId="25049"/>
    <cellStyle name="常规 3 7 5 9" xfId="25050"/>
    <cellStyle name="常规 3 7 6" xfId="25051"/>
    <cellStyle name="常规 3 7 6 2" xfId="25052"/>
    <cellStyle name="常规 3 7 6 2 2" xfId="25053"/>
    <cellStyle name="常规 3 7 6 2 2 2" xfId="25054"/>
    <cellStyle name="常规 3 7 6 2 2 2 2" xfId="25055"/>
    <cellStyle name="常规 3 7 6 2 2 2 2 2" xfId="25056"/>
    <cellStyle name="常规 3 7 6 2 2 2 2 2 2" xfId="25057"/>
    <cellStyle name="常规 3 7 6 2 2 2 2 3" xfId="25058"/>
    <cellStyle name="常规 3 7 6 2 2 2 3" xfId="25059"/>
    <cellStyle name="常规 3 7 6 2 2 2 3 2" xfId="25060"/>
    <cellStyle name="常规 3 7 6 2 2 2 4" xfId="25061"/>
    <cellStyle name="常规 3 7 6 2 2 3" xfId="25062"/>
    <cellStyle name="常规 3 7 6 2 2 3 2" xfId="25063"/>
    <cellStyle name="常规 3 7 6 2 2 3 2 2" xfId="25064"/>
    <cellStyle name="常规 3 7 6 2 2 3 3" xfId="25065"/>
    <cellStyle name="常规 3 7 6 2 2 4" xfId="25066"/>
    <cellStyle name="常规 3 7 6 2 2 4 2" xfId="25067"/>
    <cellStyle name="常规 3 7 6 2 2 5" xfId="25068"/>
    <cellStyle name="常规 3 7 6 2 3" xfId="25069"/>
    <cellStyle name="常规 3 7 6 2 3 2" xfId="25070"/>
    <cellStyle name="常规 3 7 6 2 3 2 2" xfId="25071"/>
    <cellStyle name="常规 3 7 6 2 3 2 2 2" xfId="25072"/>
    <cellStyle name="常规 3 7 6 2 3 2 2 2 2" xfId="25073"/>
    <cellStyle name="常规 3 7 6 2 3 2 2 3" xfId="25074"/>
    <cellStyle name="常规 3 7 6 2 3 2 3" xfId="25075"/>
    <cellStyle name="常规 3 7 6 2 3 2 3 2" xfId="25076"/>
    <cellStyle name="常规 3 7 6 2 3 2 4" xfId="25077"/>
    <cellStyle name="常规 3 7 6 2 3 3" xfId="25078"/>
    <cellStyle name="常规 3 7 6 2 3 3 2" xfId="25079"/>
    <cellStyle name="常规 3 7 6 2 3 3 2 2" xfId="25080"/>
    <cellStyle name="常规 3 7 6 2 3 3 3" xfId="25081"/>
    <cellStyle name="常规 3 7 6 2 3 4" xfId="25082"/>
    <cellStyle name="常规 3 7 6 2 3 4 2" xfId="25083"/>
    <cellStyle name="常规 3 7 6 2 3 5" xfId="25084"/>
    <cellStyle name="常规 3 7 6 2 4" xfId="25085"/>
    <cellStyle name="常规 3 7 6 2 4 2" xfId="25086"/>
    <cellStyle name="常规 3 7 6 2 4 2 2" xfId="25087"/>
    <cellStyle name="常规 3 7 6 2 4 2 2 2" xfId="25088"/>
    <cellStyle name="常规 3 7 6 2 4 2 3" xfId="25089"/>
    <cellStyle name="常规 3 7 6 2 4 3" xfId="25090"/>
    <cellStyle name="常规 3 7 6 2 4 3 2" xfId="25091"/>
    <cellStyle name="常规 3 7 6 2 4 4" xfId="25092"/>
    <cellStyle name="常规 3 7 6 2 5" xfId="25093"/>
    <cellStyle name="常规 3 7 6 2 5 2" xfId="25094"/>
    <cellStyle name="常规 3 7 6 2 5 2 2" xfId="25095"/>
    <cellStyle name="常规 3 7 6 2 5 3" xfId="25096"/>
    <cellStyle name="常规 3 7 6 2 6" xfId="25097"/>
    <cellStyle name="常规 3 7 6 2 6 2" xfId="25098"/>
    <cellStyle name="常规 3 7 6 2 7" xfId="25099"/>
    <cellStyle name="常规 3 7 6 3" xfId="25100"/>
    <cellStyle name="常规 3 7 6 3 2" xfId="25101"/>
    <cellStyle name="常规 3 7 6 3 2 2" xfId="25102"/>
    <cellStyle name="常规 3 7 6 3 2 2 2" xfId="25103"/>
    <cellStyle name="常规 3 7 6 3 2 2 2 2" xfId="25104"/>
    <cellStyle name="常规 3 7 6 3 2 2 3" xfId="25105"/>
    <cellStyle name="常规 3 7 6 3 2 3" xfId="25106"/>
    <cellStyle name="常规 3 7 6 3 2 3 2" xfId="25107"/>
    <cellStyle name="常规 3 7 6 3 2 4" xfId="25108"/>
    <cellStyle name="常规 3 7 6 3 3" xfId="25109"/>
    <cellStyle name="常规 3 7 6 3 3 2" xfId="25110"/>
    <cellStyle name="常规 3 7 6 3 3 2 2" xfId="25111"/>
    <cellStyle name="常规 3 7 6 3 3 3" xfId="25112"/>
    <cellStyle name="常规 3 7 6 3 4" xfId="25113"/>
    <cellStyle name="常规 3 7 6 3 4 2" xfId="25114"/>
    <cellStyle name="常规 3 7 6 3 5" xfId="25115"/>
    <cellStyle name="常规 3 7 6 4" xfId="25116"/>
    <cellStyle name="常规 3 7 6 4 2" xfId="25117"/>
    <cellStyle name="常规 3 7 6 4 2 2" xfId="25118"/>
    <cellStyle name="常规 3 7 6 4 2 2 2" xfId="25119"/>
    <cellStyle name="常规 3 7 6 4 2 2 2 2" xfId="25120"/>
    <cellStyle name="常规 3 7 6 4 2 2 3" xfId="25121"/>
    <cellStyle name="常规 3 7 6 4 2 3" xfId="25122"/>
    <cellStyle name="常规 3 7 6 4 2 3 2" xfId="25123"/>
    <cellStyle name="常规 3 7 6 4 2 4" xfId="25124"/>
    <cellStyle name="常规 3 7 6 4 3" xfId="25125"/>
    <cellStyle name="常规 3 7 6 4 3 2" xfId="25126"/>
    <cellStyle name="常规 3 7 6 4 3 2 2" xfId="25127"/>
    <cellStyle name="常规 3 7 6 4 3 3" xfId="25128"/>
    <cellStyle name="常规 3 7 6 4 4" xfId="25129"/>
    <cellStyle name="常规 3 7 6 4 4 2" xfId="25130"/>
    <cellStyle name="常规 3 7 6 4 5" xfId="25131"/>
    <cellStyle name="常规 3 7 6 5" xfId="25132"/>
    <cellStyle name="常规 3 7 6 5 2" xfId="25133"/>
    <cellStyle name="常规 3 7 6 5 2 2" xfId="25134"/>
    <cellStyle name="常规 3 7 6 5 2 2 2" xfId="25135"/>
    <cellStyle name="常规 3 7 6 5 2 3" xfId="25136"/>
    <cellStyle name="常规 3 7 6 5 3" xfId="25137"/>
    <cellStyle name="常规 3 7 6 5 3 2" xfId="25138"/>
    <cellStyle name="常规 3 7 6 5 4" xfId="25139"/>
    <cellStyle name="常规 3 7 6 6" xfId="25140"/>
    <cellStyle name="常规 3 7 6 6 2" xfId="25141"/>
    <cellStyle name="常规 3 7 6 6 2 2" xfId="25142"/>
    <cellStyle name="常规 3 7 6 6 3" xfId="25143"/>
    <cellStyle name="常规 3 7 6 7" xfId="25144"/>
    <cellStyle name="常规 3 7 6 7 2" xfId="25145"/>
    <cellStyle name="常规 3 7 6 8" xfId="25146"/>
    <cellStyle name="常规 3 7 7" xfId="25147"/>
    <cellStyle name="常规 3 7 7 2" xfId="25148"/>
    <cellStyle name="常规 3 7 7 2 2" xfId="25149"/>
    <cellStyle name="常规 3 7 7 2 2 2" xfId="25150"/>
    <cellStyle name="常规 3 7 7 2 2 2 2" xfId="25151"/>
    <cellStyle name="常规 3 7 7 2 2 2 2 2" xfId="25152"/>
    <cellStyle name="常规 3 7 7 2 2 2 3" xfId="25153"/>
    <cellStyle name="常规 3 7 7 2 2 3" xfId="25154"/>
    <cellStyle name="常规 3 7 7 2 2 3 2" xfId="25155"/>
    <cellStyle name="常规 3 7 7 2 2 4" xfId="25156"/>
    <cellStyle name="常规 3 7 7 2 3" xfId="25157"/>
    <cellStyle name="常规 3 7 7 2 3 2" xfId="25158"/>
    <cellStyle name="常规 3 7 7 2 3 2 2" xfId="25159"/>
    <cellStyle name="常规 3 7 7 2 3 3" xfId="25160"/>
    <cellStyle name="常规 3 7 7 2 4" xfId="25161"/>
    <cellStyle name="常规 3 7 7 2 4 2" xfId="25162"/>
    <cellStyle name="常规 3 7 7 2 5" xfId="25163"/>
    <cellStyle name="常规 3 7 7 3" xfId="25164"/>
    <cellStyle name="常规 3 7 7 3 2" xfId="25165"/>
    <cellStyle name="常规 3 7 7 3 2 2" xfId="25166"/>
    <cellStyle name="常规 3 7 7 3 2 2 2" xfId="25167"/>
    <cellStyle name="常规 3 7 7 3 2 2 2 2" xfId="25168"/>
    <cellStyle name="常规 3 7 7 3 2 2 3" xfId="25169"/>
    <cellStyle name="常规 3 7 7 3 2 3" xfId="25170"/>
    <cellStyle name="常规 3 7 7 3 2 3 2" xfId="25171"/>
    <cellStyle name="常规 3 7 7 3 2 4" xfId="25172"/>
    <cellStyle name="常规 3 7 7 3 3" xfId="25173"/>
    <cellStyle name="常规 3 7 7 3 3 2" xfId="25174"/>
    <cellStyle name="常规 3 7 7 3 3 2 2" xfId="25175"/>
    <cellStyle name="常规 3 7 7 3 3 3" xfId="25176"/>
    <cellStyle name="常规 3 7 7 3 4" xfId="25177"/>
    <cellStyle name="常规 3 7 7 3 4 2" xfId="25178"/>
    <cellStyle name="常规 3 7 7 3 5" xfId="25179"/>
    <cellStyle name="常规 3 7 7 4" xfId="25180"/>
    <cellStyle name="常规 3 7 7 4 2" xfId="25181"/>
    <cellStyle name="常规 3 7 7 4 2 2" xfId="25182"/>
    <cellStyle name="常规 3 7 7 4 2 2 2" xfId="25183"/>
    <cellStyle name="常规 3 7 7 4 2 3" xfId="25184"/>
    <cellStyle name="常规 3 7 7 4 3" xfId="25185"/>
    <cellStyle name="常规 3 7 7 4 3 2" xfId="25186"/>
    <cellStyle name="常规 3 7 7 4 4" xfId="25187"/>
    <cellStyle name="常规 3 7 7 5" xfId="25188"/>
    <cellStyle name="常规 3 7 7 5 2" xfId="25189"/>
    <cellStyle name="常规 3 7 7 5 2 2" xfId="25190"/>
    <cellStyle name="常规 3 7 7 5 3" xfId="25191"/>
    <cellStyle name="常规 3 7 7 6" xfId="25192"/>
    <cellStyle name="常规 3 7 7 6 2" xfId="25193"/>
    <cellStyle name="常规 3 7 7 7" xfId="25194"/>
    <cellStyle name="常规 3 7 8" xfId="25195"/>
    <cellStyle name="常规 3 7 8 2" xfId="25196"/>
    <cellStyle name="常规 3 7 8 2 2" xfId="25197"/>
    <cellStyle name="常规 3 7 8 2 2 2" xfId="25198"/>
    <cellStyle name="常规 3 7 8 2 2 2 2" xfId="25199"/>
    <cellStyle name="常规 3 7 8 2 2 3" xfId="25200"/>
    <cellStyle name="常规 3 7 8 2 3" xfId="25201"/>
    <cellStyle name="常规 3 7 8 2 3 2" xfId="25202"/>
    <cellStyle name="常规 3 7 8 2 4" xfId="25203"/>
    <cellStyle name="常规 3 7 8 3" xfId="25204"/>
    <cellStyle name="常规 3 7 8 3 2" xfId="25205"/>
    <cellStyle name="常规 3 7 8 3 2 2" xfId="25206"/>
    <cellStyle name="常规 3 7 8 3 3" xfId="25207"/>
    <cellStyle name="常规 3 7 8 4" xfId="25208"/>
    <cellStyle name="常规 3 7 8 4 2" xfId="25209"/>
    <cellStyle name="常规 3 7 8 5" xfId="25210"/>
    <cellStyle name="常规 3 7 9" xfId="25211"/>
    <cellStyle name="常规 3 7 9 2" xfId="25212"/>
    <cellStyle name="常规 3 7 9 2 2" xfId="25213"/>
    <cellStyle name="常规 3 7 9 2 2 2" xfId="25214"/>
    <cellStyle name="常规 3 7 9 2 2 2 2" xfId="25215"/>
    <cellStyle name="常规 3 7 9 2 2 3" xfId="25216"/>
    <cellStyle name="常规 3 7 9 2 3" xfId="25217"/>
    <cellStyle name="常规 3 7 9 2 3 2" xfId="25218"/>
    <cellStyle name="常规 3 7 9 2 4" xfId="25219"/>
    <cellStyle name="常规 3 7 9 3" xfId="25220"/>
    <cellStyle name="常规 3 7 9 3 2" xfId="25221"/>
    <cellStyle name="常规 3 7 9 3 2 2" xfId="25222"/>
    <cellStyle name="常规 3 7 9 3 3" xfId="25223"/>
    <cellStyle name="常规 3 7 9 4" xfId="25224"/>
    <cellStyle name="常规 3 7 9 4 2" xfId="25225"/>
    <cellStyle name="常规 3 7 9 5" xfId="25226"/>
    <cellStyle name="常规 3 8" xfId="25227"/>
    <cellStyle name="常规 3 8 10" xfId="25228"/>
    <cellStyle name="常规 3 8 10 2" xfId="25229"/>
    <cellStyle name="常规 3 8 10 2 2" xfId="25230"/>
    <cellStyle name="常规 3 8 10 2 2 2" xfId="25231"/>
    <cellStyle name="常规 3 8 10 2 3" xfId="25232"/>
    <cellStyle name="常规 3 8 10 3" xfId="25233"/>
    <cellStyle name="常规 3 8 10 3 2" xfId="25234"/>
    <cellStyle name="常规 3 8 10 4" xfId="25235"/>
    <cellStyle name="常规 3 8 11" xfId="25236"/>
    <cellStyle name="常规 3 8 11 2" xfId="25237"/>
    <cellStyle name="常规 3 8 11 2 2" xfId="25238"/>
    <cellStyle name="常规 3 8 11 3" xfId="25239"/>
    <cellStyle name="常规 3 8 12" xfId="25240"/>
    <cellStyle name="常规 3 8 12 2" xfId="25241"/>
    <cellStyle name="常规 3 8 13" xfId="25242"/>
    <cellStyle name="常规 3 8 2" xfId="25243"/>
    <cellStyle name="常规 3 8 2 10" xfId="25244"/>
    <cellStyle name="常规 3 8 2 10 2" xfId="25245"/>
    <cellStyle name="常规 3 8 2 10 2 2" xfId="25246"/>
    <cellStyle name="常规 3 8 2 10 3" xfId="25247"/>
    <cellStyle name="常规 3 8 2 11" xfId="25248"/>
    <cellStyle name="常规 3 8 2 11 2" xfId="25249"/>
    <cellStyle name="常规 3 8 2 12" xfId="25250"/>
    <cellStyle name="常规 3 8 2 2" xfId="25251"/>
    <cellStyle name="常规 3 8 2 2 10" xfId="25252"/>
    <cellStyle name="常规 3 8 2 2 10 2" xfId="25253"/>
    <cellStyle name="常规 3 8 2 2 11" xfId="25254"/>
    <cellStyle name="常规 3 8 2 2 2" xfId="25255"/>
    <cellStyle name="常规 3 8 2 2 2 2" xfId="25256"/>
    <cellStyle name="常规 3 8 2 2 2 2 2" xfId="25257"/>
    <cellStyle name="常规 3 8 2 2 2 2 2 2" xfId="25258"/>
    <cellStyle name="常规 3 8 2 2 2 2 2 2 2" xfId="25259"/>
    <cellStyle name="常规 3 8 2 2 2 2 2 2 2 2" xfId="25260"/>
    <cellStyle name="常规 3 8 2 2 2 2 2 2 2 2 2" xfId="25261"/>
    <cellStyle name="常规 3 8 2 2 2 2 2 2 2 2 2 2" xfId="25262"/>
    <cellStyle name="常规 3 8 2 2 2 2 2 2 2 2 3" xfId="25263"/>
    <cellStyle name="常规 3 8 2 2 2 2 2 2 2 3" xfId="25264"/>
    <cellStyle name="常规 3 8 2 2 2 2 2 2 2 3 2" xfId="25265"/>
    <cellStyle name="常规 3 8 2 2 2 2 2 2 2 4" xfId="25266"/>
    <cellStyle name="常规 3 8 2 2 2 2 2 2 3" xfId="25267"/>
    <cellStyle name="常规 3 8 2 2 2 2 2 2 3 2" xfId="25268"/>
    <cellStyle name="常规 3 8 2 2 2 2 2 2 3 2 2" xfId="25269"/>
    <cellStyle name="常规 3 8 2 2 2 2 2 2 3 3" xfId="25270"/>
    <cellStyle name="常规 3 8 2 2 2 2 2 2 4" xfId="25271"/>
    <cellStyle name="常规 3 8 2 2 2 2 2 2 4 2" xfId="25272"/>
    <cellStyle name="常规 3 8 2 2 2 2 2 2 5" xfId="25273"/>
    <cellStyle name="常规 3 8 2 2 2 2 2 3" xfId="25274"/>
    <cellStyle name="常规 3 8 2 2 2 2 2 3 2" xfId="25275"/>
    <cellStyle name="常规 3 8 2 2 2 2 2 3 2 2" xfId="25276"/>
    <cellStyle name="常规 3 8 2 2 2 2 2 3 2 2 2" xfId="25277"/>
    <cellStyle name="常规 3 8 2 2 2 2 2 3 2 2 2 2" xfId="25278"/>
    <cellStyle name="常规 3 8 2 2 2 2 2 3 2 2 3" xfId="25279"/>
    <cellStyle name="常规 3 8 2 2 2 2 2 3 2 3" xfId="25280"/>
    <cellStyle name="常规 3 8 2 2 2 2 2 3 2 3 2" xfId="25281"/>
    <cellStyle name="常规 3 8 2 2 2 2 2 3 2 4" xfId="25282"/>
    <cellStyle name="常规 3 8 2 2 2 2 2 3 3" xfId="25283"/>
    <cellStyle name="常规 3 8 2 2 2 2 2 3 3 2" xfId="25284"/>
    <cellStyle name="常规 3 8 2 2 2 2 2 3 3 2 2" xfId="25285"/>
    <cellStyle name="常规 3 8 2 2 2 2 2 3 3 3" xfId="25286"/>
    <cellStyle name="常规 3 8 2 2 2 2 2 3 4" xfId="25287"/>
    <cellStyle name="常规 3 8 2 2 2 2 2 3 4 2" xfId="25288"/>
    <cellStyle name="常规 3 8 2 2 2 2 2 3 5" xfId="25289"/>
    <cellStyle name="常规 3 8 2 2 2 2 2 4" xfId="25290"/>
    <cellStyle name="常规 3 8 2 2 2 2 2 4 2" xfId="25291"/>
    <cellStyle name="常规 3 8 2 2 2 2 2 4 2 2" xfId="25292"/>
    <cellStyle name="常规 3 8 2 2 2 2 2 4 2 2 2" xfId="25293"/>
    <cellStyle name="常规 3 8 2 2 2 2 2 4 2 3" xfId="25294"/>
    <cellStyle name="常规 3 8 2 2 2 2 2 4 3" xfId="25295"/>
    <cellStyle name="常规 3 8 2 2 2 2 2 4 3 2" xfId="25296"/>
    <cellStyle name="常规 3 8 2 2 2 2 2 4 4" xfId="25297"/>
    <cellStyle name="常规 3 8 2 2 2 2 2 5" xfId="25298"/>
    <cellStyle name="常规 3 8 2 2 2 2 2 5 2" xfId="25299"/>
    <cellStyle name="常规 3 8 2 2 2 2 2 5 2 2" xfId="25300"/>
    <cellStyle name="常规 3 8 2 2 2 2 2 5 3" xfId="25301"/>
    <cellStyle name="常规 3 8 2 2 2 2 2 6" xfId="25302"/>
    <cellStyle name="常规 3 8 2 2 2 2 2 6 2" xfId="25303"/>
    <cellStyle name="常规 3 8 2 2 2 2 2 7" xfId="25304"/>
    <cellStyle name="常规 3 8 2 2 2 2 3" xfId="25305"/>
    <cellStyle name="常规 3 8 2 2 2 2 3 2" xfId="25306"/>
    <cellStyle name="常规 3 8 2 2 2 2 3 2 2" xfId="25307"/>
    <cellStyle name="常规 3 8 2 2 2 2 3 2 2 2" xfId="25308"/>
    <cellStyle name="常规 3 8 2 2 2 2 3 2 2 2 2" xfId="25309"/>
    <cellStyle name="常规 3 8 2 2 2 2 3 2 2 3" xfId="25310"/>
    <cellStyle name="常规 3 8 2 2 2 2 3 2 3" xfId="25311"/>
    <cellStyle name="常规 3 8 2 2 2 2 3 2 3 2" xfId="25312"/>
    <cellStyle name="常规 3 8 2 2 2 2 3 2 4" xfId="25313"/>
    <cellStyle name="常规 3 8 2 2 2 2 3 3" xfId="25314"/>
    <cellStyle name="常规 3 8 2 2 2 2 3 3 2" xfId="25315"/>
    <cellStyle name="常规 3 8 2 2 2 2 3 3 2 2" xfId="25316"/>
    <cellStyle name="常规 3 8 2 2 2 2 3 3 3" xfId="25317"/>
    <cellStyle name="常规 3 8 2 2 2 2 3 4" xfId="25318"/>
    <cellStyle name="常规 3 8 2 2 2 2 3 4 2" xfId="25319"/>
    <cellStyle name="常规 3 8 2 2 2 2 3 5" xfId="25320"/>
    <cellStyle name="常规 3 8 2 2 2 2 4" xfId="25321"/>
    <cellStyle name="常规 3 8 2 2 2 2 4 2" xfId="25322"/>
    <cellStyle name="常规 3 8 2 2 2 2 4 2 2" xfId="25323"/>
    <cellStyle name="常规 3 8 2 2 2 2 4 2 2 2" xfId="25324"/>
    <cellStyle name="常规 3 8 2 2 2 2 4 2 2 2 2" xfId="25325"/>
    <cellStyle name="常规 3 8 2 2 2 2 4 2 2 3" xfId="25326"/>
    <cellStyle name="常规 3 8 2 2 2 2 4 2 3" xfId="25327"/>
    <cellStyle name="常规 3 8 2 2 2 2 4 2 3 2" xfId="25328"/>
    <cellStyle name="常规 3 8 2 2 2 2 4 2 4" xfId="25329"/>
    <cellStyle name="常规 3 8 2 2 2 2 4 3" xfId="25330"/>
    <cellStyle name="常规 3 8 2 2 2 2 4 3 2" xfId="25331"/>
    <cellStyle name="常规 3 8 2 2 2 2 4 3 2 2" xfId="25332"/>
    <cellStyle name="常规 3 8 2 2 2 2 4 3 3" xfId="25333"/>
    <cellStyle name="常规 3 8 2 2 2 2 4 4" xfId="25334"/>
    <cellStyle name="常规 3 8 2 2 2 2 4 4 2" xfId="25335"/>
    <cellStyle name="常规 3 8 2 2 2 2 4 5" xfId="25336"/>
    <cellStyle name="常规 3 8 2 2 2 2 5" xfId="25337"/>
    <cellStyle name="常规 3 8 2 2 2 2 5 2" xfId="25338"/>
    <cellStyle name="常规 3 8 2 2 2 2 5 2 2" xfId="25339"/>
    <cellStyle name="常规 3 8 2 2 2 2 5 2 2 2" xfId="25340"/>
    <cellStyle name="常规 3 8 2 2 2 2 5 2 3" xfId="25341"/>
    <cellStyle name="常规 3 8 2 2 2 2 5 3" xfId="25342"/>
    <cellStyle name="常规 3 8 2 2 2 2 5 3 2" xfId="25343"/>
    <cellStyle name="常规 3 8 2 2 2 2 5 4" xfId="25344"/>
    <cellStyle name="常规 3 8 2 2 2 2 6" xfId="25345"/>
    <cellStyle name="常规 3 8 2 2 2 2 6 2" xfId="25346"/>
    <cellStyle name="常规 3 8 2 2 2 2 6 2 2" xfId="25347"/>
    <cellStyle name="常规 3 8 2 2 2 2 6 3" xfId="25348"/>
    <cellStyle name="常规 3 8 2 2 2 2 7" xfId="25349"/>
    <cellStyle name="常规 3 8 2 2 2 2 7 2" xfId="25350"/>
    <cellStyle name="常规 3 8 2 2 2 2 8" xfId="25351"/>
    <cellStyle name="常规 3 8 2 2 2 3" xfId="25352"/>
    <cellStyle name="常规 3 8 2 2 2 3 2" xfId="25353"/>
    <cellStyle name="常规 3 8 2 2 2 3 2 2" xfId="25354"/>
    <cellStyle name="常规 3 8 2 2 2 3 2 2 2" xfId="25355"/>
    <cellStyle name="常规 3 8 2 2 2 3 2 2 2 2" xfId="25356"/>
    <cellStyle name="常规 3 8 2 2 2 3 2 2 2 2 2" xfId="25357"/>
    <cellStyle name="常规 3 8 2 2 2 3 2 2 2 3" xfId="25358"/>
    <cellStyle name="常规 3 8 2 2 2 3 2 2 3" xfId="25359"/>
    <cellStyle name="常规 3 8 2 2 2 3 2 2 3 2" xfId="25360"/>
    <cellStyle name="常规 3 8 2 2 2 3 2 2 4" xfId="25361"/>
    <cellStyle name="常规 3 8 2 2 2 3 2 3" xfId="25362"/>
    <cellStyle name="常规 3 8 2 2 2 3 2 3 2" xfId="25363"/>
    <cellStyle name="常规 3 8 2 2 2 3 2 3 2 2" xfId="25364"/>
    <cellStyle name="常规 3 8 2 2 2 3 2 3 3" xfId="25365"/>
    <cellStyle name="常规 3 8 2 2 2 3 2 4" xfId="25366"/>
    <cellStyle name="常规 3 8 2 2 2 3 2 4 2" xfId="25367"/>
    <cellStyle name="常规 3 8 2 2 2 3 2 5" xfId="25368"/>
    <cellStyle name="常规 3 8 2 2 2 3 3" xfId="25369"/>
    <cellStyle name="常规 3 8 2 2 2 3 3 2" xfId="25370"/>
    <cellStyle name="常规 3 8 2 2 2 3 3 2 2" xfId="25371"/>
    <cellStyle name="常规 3 8 2 2 2 3 3 2 2 2" xfId="25372"/>
    <cellStyle name="常规 3 8 2 2 2 3 3 2 2 2 2" xfId="25373"/>
    <cellStyle name="常规 3 8 2 2 2 3 3 2 2 3" xfId="25374"/>
    <cellStyle name="常规 3 8 2 2 2 3 3 2 3" xfId="25375"/>
    <cellStyle name="常规 3 8 2 2 2 3 3 2 3 2" xfId="25376"/>
    <cellStyle name="常规 3 8 2 2 2 3 3 2 4" xfId="25377"/>
    <cellStyle name="常规 3 8 2 2 2 3 3 3" xfId="25378"/>
    <cellStyle name="常规 3 8 2 2 2 3 3 3 2" xfId="25379"/>
    <cellStyle name="常规 3 8 2 2 2 3 3 3 2 2" xfId="25380"/>
    <cellStyle name="常规 3 8 2 2 2 3 3 3 3" xfId="25381"/>
    <cellStyle name="常规 3 8 2 2 2 3 3 4" xfId="25382"/>
    <cellStyle name="常规 3 8 2 2 2 3 3 4 2" xfId="25383"/>
    <cellStyle name="常规 3 8 2 2 2 3 3 5" xfId="25384"/>
    <cellStyle name="常规 3 8 2 2 2 3 4" xfId="25385"/>
    <cellStyle name="常规 3 8 2 2 2 3 4 2" xfId="25386"/>
    <cellStyle name="常规 3 8 2 2 2 3 4 2 2" xfId="25387"/>
    <cellStyle name="常规 3 8 2 2 2 3 4 2 2 2" xfId="25388"/>
    <cellStyle name="常规 3 8 2 2 2 3 4 2 3" xfId="25389"/>
    <cellStyle name="常规 3 8 2 2 2 3 4 3" xfId="25390"/>
    <cellStyle name="常规 3 8 2 2 2 3 4 3 2" xfId="25391"/>
    <cellStyle name="常规 3 8 2 2 2 3 4 4" xfId="25392"/>
    <cellStyle name="常规 3 8 2 2 2 3 5" xfId="25393"/>
    <cellStyle name="常规 3 8 2 2 2 3 5 2" xfId="25394"/>
    <cellStyle name="常规 3 8 2 2 2 3 5 2 2" xfId="25395"/>
    <cellStyle name="常规 3 8 2 2 2 3 5 3" xfId="25396"/>
    <cellStyle name="常规 3 8 2 2 2 3 6" xfId="25397"/>
    <cellStyle name="常规 3 8 2 2 2 3 6 2" xfId="25398"/>
    <cellStyle name="常规 3 8 2 2 2 3 7" xfId="25399"/>
    <cellStyle name="常规 3 8 2 2 2 4" xfId="25400"/>
    <cellStyle name="常规 3 8 2 2 2 4 2" xfId="25401"/>
    <cellStyle name="常规 3 8 2 2 2 4 2 2" xfId="25402"/>
    <cellStyle name="常规 3 8 2 2 2 4 2 2 2" xfId="25403"/>
    <cellStyle name="常规 3 8 2 2 2 4 2 2 2 2" xfId="25404"/>
    <cellStyle name="常规 3 8 2 2 2 4 2 2 3" xfId="25405"/>
    <cellStyle name="常规 3 8 2 2 2 4 2 3" xfId="25406"/>
    <cellStyle name="常规 3 8 2 2 2 4 2 3 2" xfId="25407"/>
    <cellStyle name="常规 3 8 2 2 2 4 2 4" xfId="25408"/>
    <cellStyle name="常规 3 8 2 2 2 4 3" xfId="25409"/>
    <cellStyle name="常规 3 8 2 2 2 4 3 2" xfId="25410"/>
    <cellStyle name="常规 3 8 2 2 2 4 3 2 2" xfId="25411"/>
    <cellStyle name="常规 3 8 2 2 2 4 3 3" xfId="25412"/>
    <cellStyle name="常规 3 8 2 2 2 4 4" xfId="25413"/>
    <cellStyle name="常规 3 8 2 2 2 4 4 2" xfId="25414"/>
    <cellStyle name="常规 3 8 2 2 2 4 5" xfId="25415"/>
    <cellStyle name="常规 3 8 2 2 2 5" xfId="25416"/>
    <cellStyle name="常规 3 8 2 2 2 5 2" xfId="25417"/>
    <cellStyle name="常规 3 8 2 2 2 5 2 2" xfId="25418"/>
    <cellStyle name="常规 3 8 2 2 2 5 2 2 2" xfId="25419"/>
    <cellStyle name="常规 3 8 2 2 2 5 2 2 2 2" xfId="25420"/>
    <cellStyle name="常规 3 8 2 2 2 5 2 2 3" xfId="25421"/>
    <cellStyle name="常规 3 8 2 2 2 5 2 3" xfId="25422"/>
    <cellStyle name="常规 3 8 2 2 2 5 2 3 2" xfId="25423"/>
    <cellStyle name="常规 3 8 2 2 2 5 2 4" xfId="25424"/>
    <cellStyle name="常规 3 8 2 2 2 5 3" xfId="25425"/>
    <cellStyle name="常规 3 8 2 2 2 5 3 2" xfId="25426"/>
    <cellStyle name="常规 3 8 2 2 2 5 3 2 2" xfId="25427"/>
    <cellStyle name="常规 3 8 2 2 2 5 3 3" xfId="25428"/>
    <cellStyle name="常规 3 8 2 2 2 5 4" xfId="25429"/>
    <cellStyle name="常规 3 8 2 2 2 5 4 2" xfId="25430"/>
    <cellStyle name="常规 3 8 2 2 2 5 5" xfId="25431"/>
    <cellStyle name="常规 3 8 2 2 2 6" xfId="25432"/>
    <cellStyle name="常规 3 8 2 2 2 6 2" xfId="25433"/>
    <cellStyle name="常规 3 8 2 2 2 6 2 2" xfId="25434"/>
    <cellStyle name="常规 3 8 2 2 2 6 2 2 2" xfId="25435"/>
    <cellStyle name="常规 3 8 2 2 2 6 2 3" xfId="25436"/>
    <cellStyle name="常规 3 8 2 2 2 6 3" xfId="25437"/>
    <cellStyle name="常规 3 8 2 2 2 6 3 2" xfId="25438"/>
    <cellStyle name="常规 3 8 2 2 2 6 4" xfId="25439"/>
    <cellStyle name="常规 3 8 2 2 2 7" xfId="25440"/>
    <cellStyle name="常规 3 8 2 2 2 7 2" xfId="25441"/>
    <cellStyle name="常规 3 8 2 2 2 7 2 2" xfId="25442"/>
    <cellStyle name="常规 3 8 2 2 2 7 3" xfId="25443"/>
    <cellStyle name="常规 3 8 2 2 2 8" xfId="25444"/>
    <cellStyle name="常规 3 8 2 2 2 8 2" xfId="25445"/>
    <cellStyle name="常规 3 8 2 2 2 9" xfId="25446"/>
    <cellStyle name="常规 3 8 2 2 3" xfId="25447"/>
    <cellStyle name="常规 3 8 2 2 3 2" xfId="25448"/>
    <cellStyle name="常规 3 8 2 2 3 2 2" xfId="25449"/>
    <cellStyle name="常规 3 8 2 2 3 2 2 2" xfId="25450"/>
    <cellStyle name="常规 3 8 2 2 3 2 2 2 2" xfId="25451"/>
    <cellStyle name="常规 3 8 2 2 3 2 2 2 2 2" xfId="25452"/>
    <cellStyle name="常规 3 8 2 2 3 2 2 2 2 2 2" xfId="25453"/>
    <cellStyle name="常规 3 8 2 2 3 2 2 2 2 2 2 2" xfId="25454"/>
    <cellStyle name="常规 3 8 2 2 3 2 2 2 2 2 3" xfId="25455"/>
    <cellStyle name="常规 3 8 2 2 3 2 2 2 2 3" xfId="25456"/>
    <cellStyle name="常规 3 8 2 2 3 2 2 2 2 3 2" xfId="25457"/>
    <cellStyle name="常规 3 8 2 2 3 2 2 2 2 4" xfId="25458"/>
    <cellStyle name="常规 3 8 2 2 3 2 2 2 3" xfId="25459"/>
    <cellStyle name="常规 3 8 2 2 3 2 2 2 3 2" xfId="25460"/>
    <cellStyle name="常规 3 8 2 2 3 2 2 2 3 2 2" xfId="25461"/>
    <cellStyle name="常规 3 8 2 2 3 2 2 2 3 3" xfId="25462"/>
    <cellStyle name="常规 3 8 2 2 3 2 2 2 4" xfId="25463"/>
    <cellStyle name="常规 3 8 2 2 3 2 2 2 4 2" xfId="25464"/>
    <cellStyle name="常规 3 8 2 2 3 2 2 2 5" xfId="25465"/>
    <cellStyle name="常规 3 8 2 2 3 2 2 3" xfId="25466"/>
    <cellStyle name="常规 3 8 2 2 3 2 2 3 2" xfId="25467"/>
    <cellStyle name="常规 3 8 2 2 3 2 2 3 2 2" xfId="25468"/>
    <cellStyle name="常规 3 8 2 2 3 2 2 3 2 2 2" xfId="25469"/>
    <cellStyle name="常规 3 8 2 2 3 2 2 3 2 2 2 2" xfId="25470"/>
    <cellStyle name="常规 3 8 2 2 3 2 2 3 2 2 3" xfId="25471"/>
    <cellStyle name="常规 3 8 2 2 3 2 2 3 2 3" xfId="25472"/>
    <cellStyle name="常规 3 8 2 2 3 2 2 3 2 3 2" xfId="25473"/>
    <cellStyle name="常规 3 8 2 2 3 2 2 3 2 4" xfId="25474"/>
    <cellStyle name="常规 3 8 2 2 3 2 2 3 3" xfId="25475"/>
    <cellStyle name="常规 3 8 2 2 3 2 2 3 3 2" xfId="25476"/>
    <cellStyle name="常规 3 8 2 2 3 2 2 3 3 2 2" xfId="25477"/>
    <cellStyle name="常规 3 8 2 2 3 2 2 3 3 3" xfId="25478"/>
    <cellStyle name="常规 3 8 2 2 3 2 2 3 4" xfId="25479"/>
    <cellStyle name="常规 3 8 2 2 3 2 2 3 4 2" xfId="25480"/>
    <cellStyle name="常规 3 8 2 2 3 2 2 3 5" xfId="25481"/>
    <cellStyle name="常规 3 8 2 2 3 2 2 4" xfId="25482"/>
    <cellStyle name="常规 3 8 2 2 3 2 2 4 2" xfId="25483"/>
    <cellStyle name="常规 3 8 2 2 3 2 2 4 2 2" xfId="25484"/>
    <cellStyle name="常规 3 8 2 2 3 2 2 4 2 2 2" xfId="25485"/>
    <cellStyle name="常规 3 8 2 2 3 2 2 4 2 3" xfId="25486"/>
    <cellStyle name="常规 3 8 2 2 3 2 2 4 3" xfId="25487"/>
    <cellStyle name="常规 3 8 2 2 3 2 2 4 3 2" xfId="25488"/>
    <cellStyle name="常规 3 8 2 2 3 2 2 4 4" xfId="25489"/>
    <cellStyle name="常规 3 8 2 2 3 2 2 5" xfId="25490"/>
    <cellStyle name="常规 3 8 2 2 3 2 2 5 2" xfId="25491"/>
    <cellStyle name="常规 3 8 2 2 3 2 2 5 2 2" xfId="25492"/>
    <cellStyle name="常规 3 8 2 2 3 2 2 5 3" xfId="25493"/>
    <cellStyle name="常规 3 8 2 2 3 2 2 6" xfId="25494"/>
    <cellStyle name="常规 3 8 2 2 3 2 2 6 2" xfId="25495"/>
    <cellStyle name="常规 3 8 2 2 3 2 2 7" xfId="25496"/>
    <cellStyle name="常规 3 8 2 2 3 2 3" xfId="25497"/>
    <cellStyle name="常规 3 8 2 2 3 2 3 2" xfId="25498"/>
    <cellStyle name="常规 3 8 2 2 3 2 3 2 2" xfId="25499"/>
    <cellStyle name="常规 3 8 2 2 3 2 3 2 2 2" xfId="25500"/>
    <cellStyle name="常规 3 8 2 2 3 2 3 2 2 2 2" xfId="25501"/>
    <cellStyle name="常规 3 8 2 2 3 2 3 2 2 3" xfId="25502"/>
    <cellStyle name="常规 3 8 2 2 3 2 3 2 3" xfId="25503"/>
    <cellStyle name="常规 3 8 2 2 3 2 3 2 3 2" xfId="25504"/>
    <cellStyle name="常规 3 8 2 2 3 2 3 2 4" xfId="25505"/>
    <cellStyle name="常规 3 8 2 2 3 2 3 3" xfId="25506"/>
    <cellStyle name="常规 3 8 2 2 3 2 3 3 2" xfId="25507"/>
    <cellStyle name="常规 3 8 2 2 3 2 3 3 2 2" xfId="25508"/>
    <cellStyle name="常规 3 8 2 2 3 2 3 3 3" xfId="25509"/>
    <cellStyle name="常规 3 8 2 2 3 2 3 4" xfId="25510"/>
    <cellStyle name="常规 3 8 2 2 3 2 3 4 2" xfId="25511"/>
    <cellStyle name="常规 3 8 2 2 3 2 3 5" xfId="25512"/>
    <cellStyle name="常规 3 8 2 2 3 2 4" xfId="25513"/>
    <cellStyle name="常规 3 8 2 2 3 2 4 2" xfId="25514"/>
    <cellStyle name="常规 3 8 2 2 3 2 4 2 2" xfId="25515"/>
    <cellStyle name="常规 3 8 2 2 3 2 4 2 2 2" xfId="25516"/>
    <cellStyle name="常规 3 8 2 2 3 2 4 2 2 2 2" xfId="25517"/>
    <cellStyle name="常规 3 8 2 2 3 2 4 2 2 3" xfId="25518"/>
    <cellStyle name="常规 3 8 2 2 3 2 4 2 3" xfId="25519"/>
    <cellStyle name="常规 3 8 2 2 3 2 4 2 3 2" xfId="25520"/>
    <cellStyle name="常规 3 8 2 2 3 2 4 2 4" xfId="25521"/>
    <cellStyle name="常规 3 8 2 2 3 2 4 3" xfId="25522"/>
    <cellStyle name="常规 3 8 2 2 3 2 4 3 2" xfId="25523"/>
    <cellStyle name="常规 3 8 2 2 3 2 4 3 2 2" xfId="25524"/>
    <cellStyle name="常规 3 8 2 2 3 2 4 3 3" xfId="25525"/>
    <cellStyle name="常规 3 8 2 2 3 2 4 4" xfId="25526"/>
    <cellStyle name="常规 3 8 2 2 3 2 4 4 2" xfId="25527"/>
    <cellStyle name="常规 3 8 2 2 3 2 4 5" xfId="25528"/>
    <cellStyle name="常规 3 8 2 2 3 2 5" xfId="25529"/>
    <cellStyle name="常规 3 8 2 2 3 2 5 2" xfId="25530"/>
    <cellStyle name="常规 3 8 2 2 3 2 5 2 2" xfId="25531"/>
    <cellStyle name="常规 3 8 2 2 3 2 5 2 2 2" xfId="25532"/>
    <cellStyle name="常规 3 8 2 2 3 2 5 2 3" xfId="25533"/>
    <cellStyle name="常规 3 8 2 2 3 2 5 3" xfId="25534"/>
    <cellStyle name="常规 3 8 2 2 3 2 5 3 2" xfId="25535"/>
    <cellStyle name="常规 3 8 2 2 3 2 5 4" xfId="25536"/>
    <cellStyle name="常规 3 8 2 2 3 2 6" xfId="25537"/>
    <cellStyle name="常规 3 8 2 2 3 2 6 2" xfId="25538"/>
    <cellStyle name="常规 3 8 2 2 3 2 6 2 2" xfId="25539"/>
    <cellStyle name="常规 3 8 2 2 3 2 6 3" xfId="25540"/>
    <cellStyle name="常规 3 8 2 2 3 2 7" xfId="25541"/>
    <cellStyle name="常规 3 8 2 2 3 2 7 2" xfId="25542"/>
    <cellStyle name="常规 3 8 2 2 3 2 8" xfId="25543"/>
    <cellStyle name="常规 3 8 2 2 3 3" xfId="25544"/>
    <cellStyle name="常规 3 8 2 2 3 3 2" xfId="25545"/>
    <cellStyle name="常规 3 8 2 2 3 3 2 2" xfId="25546"/>
    <cellStyle name="常规 3 8 2 2 3 3 2 2 2" xfId="25547"/>
    <cellStyle name="常规 3 8 2 2 3 3 2 2 2 2" xfId="25548"/>
    <cellStyle name="常规 3 8 2 2 3 3 2 2 2 2 2" xfId="25549"/>
    <cellStyle name="常规 3 8 2 2 3 3 2 2 2 3" xfId="25550"/>
    <cellStyle name="常规 3 8 2 2 3 3 2 2 3" xfId="25551"/>
    <cellStyle name="常规 3 8 2 2 3 3 2 2 3 2" xfId="25552"/>
    <cellStyle name="常规 3 8 2 2 3 3 2 2 4" xfId="25553"/>
    <cellStyle name="常规 3 8 2 2 3 3 2 3" xfId="25554"/>
    <cellStyle name="常规 3 8 2 2 3 3 2 3 2" xfId="25555"/>
    <cellStyle name="常规 3 8 2 2 3 3 2 3 2 2" xfId="25556"/>
    <cellStyle name="常规 3 8 2 2 3 3 2 3 3" xfId="25557"/>
    <cellStyle name="常规 3 8 2 2 3 3 2 4" xfId="25558"/>
    <cellStyle name="常规 3 8 2 2 3 3 2 4 2" xfId="25559"/>
    <cellStyle name="常规 3 8 2 2 3 3 2 5" xfId="25560"/>
    <cellStyle name="常规 3 8 2 2 3 3 3" xfId="25561"/>
    <cellStyle name="常规 3 8 2 2 3 3 3 2" xfId="25562"/>
    <cellStyle name="常规 3 8 2 2 3 3 3 2 2" xfId="25563"/>
    <cellStyle name="常规 3 8 2 2 3 3 3 2 2 2" xfId="25564"/>
    <cellStyle name="常规 3 8 2 2 3 3 3 2 2 2 2" xfId="25565"/>
    <cellStyle name="常规 3 8 2 2 3 3 3 2 2 3" xfId="25566"/>
    <cellStyle name="常规 3 8 2 2 3 3 3 2 3" xfId="25567"/>
    <cellStyle name="常规 3 8 2 2 3 3 3 2 3 2" xfId="25568"/>
    <cellStyle name="常规 3 8 2 2 3 3 3 2 4" xfId="25569"/>
    <cellStyle name="常规 3 8 2 2 3 3 3 3" xfId="25570"/>
    <cellStyle name="常规 3 8 2 2 3 3 3 3 2" xfId="25571"/>
    <cellStyle name="常规 3 8 2 2 3 3 3 3 2 2" xfId="25572"/>
    <cellStyle name="常规 3 8 2 2 3 3 3 3 3" xfId="25573"/>
    <cellStyle name="常规 3 8 2 2 3 3 3 4" xfId="25574"/>
    <cellStyle name="常规 3 8 2 2 3 3 3 4 2" xfId="25575"/>
    <cellStyle name="常规 3 8 2 2 3 3 3 5" xfId="25576"/>
    <cellStyle name="常规 3 8 2 2 3 3 4" xfId="25577"/>
    <cellStyle name="常规 3 8 2 2 3 3 4 2" xfId="25578"/>
    <cellStyle name="常规 3 8 2 2 3 3 4 2 2" xfId="25579"/>
    <cellStyle name="常规 3 8 2 2 3 3 4 2 2 2" xfId="25580"/>
    <cellStyle name="常规 3 8 2 2 3 3 4 2 3" xfId="25581"/>
    <cellStyle name="常规 3 8 2 2 3 3 4 3" xfId="25582"/>
    <cellStyle name="常规 3 8 2 2 3 3 4 3 2" xfId="25583"/>
    <cellStyle name="常规 3 8 2 2 3 3 4 4" xfId="25584"/>
    <cellStyle name="常规 3 8 2 2 3 3 5" xfId="25585"/>
    <cellStyle name="常规 3 8 2 2 3 3 5 2" xfId="25586"/>
    <cellStyle name="常规 3 8 2 2 3 3 5 2 2" xfId="25587"/>
    <cellStyle name="常规 3 8 2 2 3 3 5 3" xfId="25588"/>
    <cellStyle name="常规 3 8 2 2 3 3 6" xfId="25589"/>
    <cellStyle name="常规 3 8 2 2 3 3 6 2" xfId="25590"/>
    <cellStyle name="常规 3 8 2 2 3 3 7" xfId="25591"/>
    <cellStyle name="常规 3 8 2 2 3 4" xfId="25592"/>
    <cellStyle name="常规 3 8 2 2 3 4 2" xfId="25593"/>
    <cellStyle name="常规 3 8 2 2 3 4 2 2" xfId="25594"/>
    <cellStyle name="常规 3 8 2 2 3 4 2 2 2" xfId="25595"/>
    <cellStyle name="常规 3 8 2 2 3 4 2 2 2 2" xfId="25596"/>
    <cellStyle name="常规 3 8 2 2 3 4 2 2 3" xfId="25597"/>
    <cellStyle name="常规 3 8 2 2 3 4 2 3" xfId="25598"/>
    <cellStyle name="常规 3 8 2 2 3 4 2 3 2" xfId="25599"/>
    <cellStyle name="常规 3 8 2 2 3 4 2 4" xfId="25600"/>
    <cellStyle name="常规 3 8 2 2 3 4 3" xfId="25601"/>
    <cellStyle name="常规 3 8 2 2 3 4 3 2" xfId="25602"/>
    <cellStyle name="常规 3 8 2 2 3 4 3 2 2" xfId="25603"/>
    <cellStyle name="常规 3 8 2 2 3 4 3 3" xfId="25604"/>
    <cellStyle name="常规 3 8 2 2 3 4 4" xfId="25605"/>
    <cellStyle name="常规 3 8 2 2 3 4 4 2" xfId="25606"/>
    <cellStyle name="常规 3 8 2 2 3 4 5" xfId="25607"/>
    <cellStyle name="常规 3 8 2 2 3 5" xfId="25608"/>
    <cellStyle name="常规 3 8 2 2 3 5 2" xfId="25609"/>
    <cellStyle name="常规 3 8 2 2 3 5 2 2" xfId="25610"/>
    <cellStyle name="常规 3 8 2 2 3 5 2 2 2" xfId="25611"/>
    <cellStyle name="常规 3 8 2 2 3 5 2 2 2 2" xfId="25612"/>
    <cellStyle name="常规 3 8 2 2 3 5 2 2 3" xfId="25613"/>
    <cellStyle name="常规 3 8 2 2 3 5 2 3" xfId="25614"/>
    <cellStyle name="常规 3 8 2 2 3 5 2 3 2" xfId="25615"/>
    <cellStyle name="常规 3 8 2 2 3 5 2 4" xfId="25616"/>
    <cellStyle name="常规 3 8 2 2 3 5 3" xfId="25617"/>
    <cellStyle name="常规 3 8 2 2 3 5 3 2" xfId="25618"/>
    <cellStyle name="常规 3 8 2 2 3 5 3 2 2" xfId="25619"/>
    <cellStyle name="常规 3 8 2 2 3 5 3 3" xfId="25620"/>
    <cellStyle name="常规 3 8 2 2 3 5 4" xfId="25621"/>
    <cellStyle name="常规 3 8 2 2 3 5 4 2" xfId="25622"/>
    <cellStyle name="常规 3 8 2 2 3 5 5" xfId="25623"/>
    <cellStyle name="常规 3 8 2 2 3 6" xfId="25624"/>
    <cellStyle name="常规 3 8 2 2 3 6 2" xfId="25625"/>
    <cellStyle name="常规 3 8 2 2 3 6 2 2" xfId="25626"/>
    <cellStyle name="常规 3 8 2 2 3 6 2 2 2" xfId="25627"/>
    <cellStyle name="常规 3 8 2 2 3 6 2 3" xfId="25628"/>
    <cellStyle name="常规 3 8 2 2 3 6 3" xfId="25629"/>
    <cellStyle name="常规 3 8 2 2 3 6 3 2" xfId="25630"/>
    <cellStyle name="常规 3 8 2 2 3 6 4" xfId="25631"/>
    <cellStyle name="常规 3 8 2 2 3 7" xfId="25632"/>
    <cellStyle name="常规 3 8 2 2 3 7 2" xfId="25633"/>
    <cellStyle name="常规 3 8 2 2 3 7 2 2" xfId="25634"/>
    <cellStyle name="常规 3 8 2 2 3 7 3" xfId="25635"/>
    <cellStyle name="常规 3 8 2 2 3 8" xfId="25636"/>
    <cellStyle name="常规 3 8 2 2 3 8 2" xfId="25637"/>
    <cellStyle name="常规 3 8 2 2 3 9" xfId="25638"/>
    <cellStyle name="常规 3 8 2 2 4" xfId="25639"/>
    <cellStyle name="常规 3 8 2 2 4 2" xfId="25640"/>
    <cellStyle name="常规 3 8 2 2 4 2 2" xfId="25641"/>
    <cellStyle name="常规 3 8 2 2 4 2 2 2" xfId="25642"/>
    <cellStyle name="常规 3 8 2 2 4 2 2 2 2" xfId="25643"/>
    <cellStyle name="常规 3 8 2 2 4 2 2 2 2 2" xfId="25644"/>
    <cellStyle name="常规 3 8 2 2 4 2 2 2 2 2 2" xfId="25645"/>
    <cellStyle name="常规 3 8 2 2 4 2 2 2 2 3" xfId="25646"/>
    <cellStyle name="常规 3 8 2 2 4 2 2 2 3" xfId="25647"/>
    <cellStyle name="常规 3 8 2 2 4 2 2 2 3 2" xfId="25648"/>
    <cellStyle name="常规 3 8 2 2 4 2 2 2 4" xfId="25649"/>
    <cellStyle name="常规 3 8 2 2 4 2 2 3" xfId="25650"/>
    <cellStyle name="常规 3 8 2 2 4 2 2 3 2" xfId="25651"/>
    <cellStyle name="常规 3 8 2 2 4 2 2 3 2 2" xfId="25652"/>
    <cellStyle name="常规 3 8 2 2 4 2 2 3 3" xfId="25653"/>
    <cellStyle name="常规 3 8 2 2 4 2 2 4" xfId="25654"/>
    <cellStyle name="常规 3 8 2 2 4 2 2 4 2" xfId="25655"/>
    <cellStyle name="常规 3 8 2 2 4 2 2 5" xfId="25656"/>
    <cellStyle name="常规 3 8 2 2 4 2 3" xfId="25657"/>
    <cellStyle name="常规 3 8 2 2 4 2 3 2" xfId="25658"/>
    <cellStyle name="常规 3 8 2 2 4 2 3 2 2" xfId="25659"/>
    <cellStyle name="常规 3 8 2 2 4 2 3 2 2 2" xfId="25660"/>
    <cellStyle name="常规 3 8 2 2 4 2 3 2 2 2 2" xfId="25661"/>
    <cellStyle name="常规 3 8 2 2 4 2 3 2 2 3" xfId="25662"/>
    <cellStyle name="常规 3 8 2 2 4 2 3 2 3" xfId="25663"/>
    <cellStyle name="常规 3 8 2 2 4 2 3 2 3 2" xfId="25664"/>
    <cellStyle name="常规 3 8 2 2 4 2 3 2 4" xfId="25665"/>
    <cellStyle name="常规 3 8 2 2 4 2 3 3" xfId="25666"/>
    <cellStyle name="常规 3 8 2 2 4 2 3 3 2" xfId="25667"/>
    <cellStyle name="常规 3 8 2 2 4 2 3 3 2 2" xfId="25668"/>
    <cellStyle name="常规 3 8 2 2 4 2 3 3 3" xfId="25669"/>
    <cellStyle name="常规 3 8 2 2 4 2 3 4" xfId="25670"/>
    <cellStyle name="常规 3 8 2 2 4 2 3 4 2" xfId="25671"/>
    <cellStyle name="常规 3 8 2 2 4 2 3 5" xfId="25672"/>
    <cellStyle name="常规 3 8 2 2 4 2 4" xfId="25673"/>
    <cellStyle name="常规 3 8 2 2 4 2 4 2" xfId="25674"/>
    <cellStyle name="常规 3 8 2 2 4 2 4 2 2" xfId="25675"/>
    <cellStyle name="常规 3 8 2 2 4 2 4 2 2 2" xfId="25676"/>
    <cellStyle name="常规 3 8 2 2 4 2 4 2 3" xfId="25677"/>
    <cellStyle name="常规 3 8 2 2 4 2 4 3" xfId="25678"/>
    <cellStyle name="常规 3 8 2 2 4 2 4 3 2" xfId="25679"/>
    <cellStyle name="常规 3 8 2 2 4 2 4 4" xfId="25680"/>
    <cellStyle name="常规 3 8 2 2 4 2 5" xfId="25681"/>
    <cellStyle name="常规 3 8 2 2 4 2 5 2" xfId="25682"/>
    <cellStyle name="常规 3 8 2 2 4 2 5 2 2" xfId="25683"/>
    <cellStyle name="常规 3 8 2 2 4 2 5 3" xfId="25684"/>
    <cellStyle name="常规 3 8 2 2 4 2 6" xfId="25685"/>
    <cellStyle name="常规 3 8 2 2 4 2 6 2" xfId="25686"/>
    <cellStyle name="常规 3 8 2 2 4 2 7" xfId="25687"/>
    <cellStyle name="常规 3 8 2 2 4 3" xfId="25688"/>
    <cellStyle name="常规 3 8 2 2 4 3 2" xfId="25689"/>
    <cellStyle name="常规 3 8 2 2 4 3 2 2" xfId="25690"/>
    <cellStyle name="常规 3 8 2 2 4 3 2 2 2" xfId="25691"/>
    <cellStyle name="常规 3 8 2 2 4 3 2 2 2 2" xfId="25692"/>
    <cellStyle name="常规 3 8 2 2 4 3 2 2 3" xfId="25693"/>
    <cellStyle name="常规 3 8 2 2 4 3 2 3" xfId="25694"/>
    <cellStyle name="常规 3 8 2 2 4 3 2 3 2" xfId="25695"/>
    <cellStyle name="常规 3 8 2 2 4 3 2 4" xfId="25696"/>
    <cellStyle name="常规 3 8 2 2 4 3 3" xfId="25697"/>
    <cellStyle name="常规 3 8 2 2 4 3 3 2" xfId="25698"/>
    <cellStyle name="常规 3 8 2 2 4 3 3 2 2" xfId="25699"/>
    <cellStyle name="常规 3 8 2 2 4 3 3 3" xfId="25700"/>
    <cellStyle name="常规 3 8 2 2 4 3 4" xfId="25701"/>
    <cellStyle name="常规 3 8 2 2 4 3 4 2" xfId="25702"/>
    <cellStyle name="常规 3 8 2 2 4 3 5" xfId="25703"/>
    <cellStyle name="常规 3 8 2 2 4 4" xfId="25704"/>
    <cellStyle name="常规 3 8 2 2 4 4 2" xfId="25705"/>
    <cellStyle name="常规 3 8 2 2 4 4 2 2" xfId="25706"/>
    <cellStyle name="常规 3 8 2 2 4 4 2 2 2" xfId="25707"/>
    <cellStyle name="常规 3 8 2 2 4 4 2 2 2 2" xfId="25708"/>
    <cellStyle name="常规 3 8 2 2 4 4 2 2 3" xfId="25709"/>
    <cellStyle name="常规 3 8 2 2 4 4 2 3" xfId="25710"/>
    <cellStyle name="常规 3 8 2 2 4 4 2 3 2" xfId="25711"/>
    <cellStyle name="常规 3 8 2 2 4 4 2 4" xfId="25712"/>
    <cellStyle name="常规 3 8 2 2 4 4 3" xfId="25713"/>
    <cellStyle name="常规 3 8 2 2 4 4 3 2" xfId="25714"/>
    <cellStyle name="常规 3 8 2 2 4 4 3 2 2" xfId="25715"/>
    <cellStyle name="常规 3 8 2 2 4 4 3 3" xfId="25716"/>
    <cellStyle name="常规 3 8 2 2 4 4 4" xfId="25717"/>
    <cellStyle name="常规 3 8 2 2 4 4 4 2" xfId="25718"/>
    <cellStyle name="常规 3 8 2 2 4 4 5" xfId="25719"/>
    <cellStyle name="常规 3 8 2 2 4 5" xfId="25720"/>
    <cellStyle name="常规 3 8 2 2 4 5 2" xfId="25721"/>
    <cellStyle name="常规 3 8 2 2 4 5 2 2" xfId="25722"/>
    <cellStyle name="常规 3 8 2 2 4 5 2 2 2" xfId="25723"/>
    <cellStyle name="常规 3 8 2 2 4 5 2 3" xfId="25724"/>
    <cellStyle name="常规 3 8 2 2 4 5 3" xfId="25725"/>
    <cellStyle name="常规 3 8 2 2 4 5 3 2" xfId="25726"/>
    <cellStyle name="常规 3 8 2 2 4 5 4" xfId="25727"/>
    <cellStyle name="常规 3 8 2 2 4 6" xfId="25728"/>
    <cellStyle name="常规 3 8 2 2 4 6 2" xfId="25729"/>
    <cellStyle name="常规 3 8 2 2 4 6 2 2" xfId="25730"/>
    <cellStyle name="常规 3 8 2 2 4 6 3" xfId="25731"/>
    <cellStyle name="常规 3 8 2 2 4 7" xfId="25732"/>
    <cellStyle name="常规 3 8 2 2 4 7 2" xfId="25733"/>
    <cellStyle name="常规 3 8 2 2 4 8" xfId="25734"/>
    <cellStyle name="常规 3 8 2 2 5" xfId="25735"/>
    <cellStyle name="常规 3 8 2 2 5 2" xfId="25736"/>
    <cellStyle name="常规 3 8 2 2 5 2 2" xfId="25737"/>
    <cellStyle name="常规 3 8 2 2 5 2 2 2" xfId="25738"/>
    <cellStyle name="常规 3 8 2 2 5 2 2 2 2" xfId="25739"/>
    <cellStyle name="常规 3 8 2 2 5 2 2 2 2 2" xfId="25740"/>
    <cellStyle name="常规 3 8 2 2 5 2 2 2 3" xfId="25741"/>
    <cellStyle name="常规 3 8 2 2 5 2 2 3" xfId="25742"/>
    <cellStyle name="常规 3 8 2 2 5 2 2 3 2" xfId="25743"/>
    <cellStyle name="常规 3 8 2 2 5 2 2 4" xfId="25744"/>
    <cellStyle name="常规 3 8 2 2 5 2 3" xfId="25745"/>
    <cellStyle name="常规 3 8 2 2 5 2 3 2" xfId="25746"/>
    <cellStyle name="常规 3 8 2 2 5 2 3 2 2" xfId="25747"/>
    <cellStyle name="常规 3 8 2 2 5 2 3 3" xfId="25748"/>
    <cellStyle name="常规 3 8 2 2 5 2 4" xfId="25749"/>
    <cellStyle name="常规 3 8 2 2 5 2 4 2" xfId="25750"/>
    <cellStyle name="常规 3 8 2 2 5 2 5" xfId="25751"/>
    <cellStyle name="常规 3 8 2 2 5 3" xfId="25752"/>
    <cellStyle name="常规 3 8 2 2 5 3 2" xfId="25753"/>
    <cellStyle name="常规 3 8 2 2 5 3 2 2" xfId="25754"/>
    <cellStyle name="常规 3 8 2 2 5 3 2 2 2" xfId="25755"/>
    <cellStyle name="常规 3 8 2 2 5 3 2 2 2 2" xfId="25756"/>
    <cellStyle name="常规 3 8 2 2 5 3 2 2 3" xfId="25757"/>
    <cellStyle name="常规 3 8 2 2 5 3 2 3" xfId="25758"/>
    <cellStyle name="常规 3 8 2 2 5 3 2 3 2" xfId="25759"/>
    <cellStyle name="常规 3 8 2 2 5 3 2 4" xfId="25760"/>
    <cellStyle name="常规 3 8 2 2 5 3 3" xfId="25761"/>
    <cellStyle name="常规 3 8 2 2 5 3 3 2" xfId="25762"/>
    <cellStyle name="常规 3 8 2 2 5 3 3 2 2" xfId="25763"/>
    <cellStyle name="常规 3 8 2 2 5 3 3 3" xfId="25764"/>
    <cellStyle name="常规 3 8 2 2 5 3 4" xfId="25765"/>
    <cellStyle name="常规 3 8 2 2 5 3 4 2" xfId="25766"/>
    <cellStyle name="常规 3 8 2 2 5 3 5" xfId="25767"/>
    <cellStyle name="常规 3 8 2 2 5 4" xfId="25768"/>
    <cellStyle name="常规 3 8 2 2 5 4 2" xfId="25769"/>
    <cellStyle name="常规 3 8 2 2 5 4 2 2" xfId="25770"/>
    <cellStyle name="常规 3 8 2 2 5 4 2 2 2" xfId="25771"/>
    <cellStyle name="常规 3 8 2 2 5 4 2 3" xfId="25772"/>
    <cellStyle name="常规 3 8 2 2 5 4 3" xfId="25773"/>
    <cellStyle name="常规 3 8 2 2 5 4 3 2" xfId="25774"/>
    <cellStyle name="常规 3 8 2 2 5 4 4" xfId="25775"/>
    <cellStyle name="常规 3 8 2 2 5 5" xfId="25776"/>
    <cellStyle name="常规 3 8 2 2 5 5 2" xfId="25777"/>
    <cellStyle name="常规 3 8 2 2 5 5 2 2" xfId="25778"/>
    <cellStyle name="常规 3 8 2 2 5 5 3" xfId="25779"/>
    <cellStyle name="常规 3 8 2 2 5 6" xfId="25780"/>
    <cellStyle name="常规 3 8 2 2 5 6 2" xfId="25781"/>
    <cellStyle name="常规 3 8 2 2 5 7" xfId="25782"/>
    <cellStyle name="常规 3 8 2 2 6" xfId="25783"/>
    <cellStyle name="常规 3 8 2 2 6 2" xfId="25784"/>
    <cellStyle name="常规 3 8 2 2 6 2 2" xfId="25785"/>
    <cellStyle name="常规 3 8 2 2 6 2 2 2" xfId="25786"/>
    <cellStyle name="常规 3 8 2 2 6 2 2 2 2" xfId="25787"/>
    <cellStyle name="常规 3 8 2 2 6 2 2 3" xfId="25788"/>
    <cellStyle name="常规 3 8 2 2 6 2 3" xfId="25789"/>
    <cellStyle name="常规 3 8 2 2 6 2 3 2" xfId="25790"/>
    <cellStyle name="常规 3 8 2 2 6 2 4" xfId="25791"/>
    <cellStyle name="常规 3 8 2 2 6 3" xfId="25792"/>
    <cellStyle name="常规 3 8 2 2 6 3 2" xfId="25793"/>
    <cellStyle name="常规 3 8 2 2 6 3 2 2" xfId="25794"/>
    <cellStyle name="常规 3 8 2 2 6 3 3" xfId="25795"/>
    <cellStyle name="常规 3 8 2 2 6 4" xfId="25796"/>
    <cellStyle name="常规 3 8 2 2 6 4 2" xfId="25797"/>
    <cellStyle name="常规 3 8 2 2 6 5" xfId="25798"/>
    <cellStyle name="常规 3 8 2 2 7" xfId="25799"/>
    <cellStyle name="常规 3 8 2 2 7 2" xfId="25800"/>
    <cellStyle name="常规 3 8 2 2 7 2 2" xfId="25801"/>
    <cellStyle name="常规 3 8 2 2 7 2 2 2" xfId="25802"/>
    <cellStyle name="常规 3 8 2 2 7 2 2 2 2" xfId="25803"/>
    <cellStyle name="常规 3 8 2 2 7 2 2 3" xfId="25804"/>
    <cellStyle name="常规 3 8 2 2 7 2 3" xfId="25805"/>
    <cellStyle name="常规 3 8 2 2 7 2 3 2" xfId="25806"/>
    <cellStyle name="常规 3 8 2 2 7 2 4" xfId="25807"/>
    <cellStyle name="常规 3 8 2 2 7 3" xfId="25808"/>
    <cellStyle name="常规 3 8 2 2 7 3 2" xfId="25809"/>
    <cellStyle name="常规 3 8 2 2 7 3 2 2" xfId="25810"/>
    <cellStyle name="常规 3 8 2 2 7 3 3" xfId="25811"/>
    <cellStyle name="常规 3 8 2 2 7 4" xfId="25812"/>
    <cellStyle name="常规 3 8 2 2 7 4 2" xfId="25813"/>
    <cellStyle name="常规 3 8 2 2 7 5" xfId="25814"/>
    <cellStyle name="常规 3 8 2 2 8" xfId="25815"/>
    <cellStyle name="常规 3 8 2 2 8 2" xfId="25816"/>
    <cellStyle name="常规 3 8 2 2 8 2 2" xfId="25817"/>
    <cellStyle name="常规 3 8 2 2 8 2 2 2" xfId="25818"/>
    <cellStyle name="常规 3 8 2 2 8 2 3" xfId="25819"/>
    <cellStyle name="常规 3 8 2 2 8 3" xfId="25820"/>
    <cellStyle name="常规 3 8 2 2 8 3 2" xfId="25821"/>
    <cellStyle name="常规 3 8 2 2 8 4" xfId="25822"/>
    <cellStyle name="常规 3 8 2 2 9" xfId="25823"/>
    <cellStyle name="常规 3 8 2 2 9 2" xfId="25824"/>
    <cellStyle name="常规 3 8 2 2 9 2 2" xfId="25825"/>
    <cellStyle name="常规 3 8 2 2 9 3" xfId="25826"/>
    <cellStyle name="常规 3 8 2 3" xfId="25827"/>
    <cellStyle name="常规 3 8 2 3 2" xfId="25828"/>
    <cellStyle name="常规 3 8 2 3 2 2" xfId="25829"/>
    <cellStyle name="常规 3 8 2 3 2 2 2" xfId="25830"/>
    <cellStyle name="常规 3 8 2 3 2 2 2 2" xfId="25831"/>
    <cellStyle name="常规 3 8 2 3 2 2 2 2 2" xfId="25832"/>
    <cellStyle name="常规 3 8 2 3 2 2 2 2 2 2" xfId="25833"/>
    <cellStyle name="常规 3 8 2 3 2 2 2 2 2 2 2" xfId="25834"/>
    <cellStyle name="常规 3 8 2 3 2 2 2 2 2 3" xfId="25835"/>
    <cellStyle name="常规 3 8 2 3 2 2 2 2 3" xfId="25836"/>
    <cellStyle name="常规 3 8 2 3 2 2 2 2 3 2" xfId="25837"/>
    <cellStyle name="常规 3 8 2 3 2 2 2 2 4" xfId="25838"/>
    <cellStyle name="常规 3 8 2 3 2 2 2 3" xfId="25839"/>
    <cellStyle name="常规 3 8 2 3 2 2 2 3 2" xfId="25840"/>
    <cellStyle name="常规 3 8 2 3 2 2 2 3 2 2" xfId="25841"/>
    <cellStyle name="常规 3 8 2 3 2 2 2 3 3" xfId="25842"/>
    <cellStyle name="常规 3 8 2 3 2 2 2 4" xfId="25843"/>
    <cellStyle name="常规 3 8 2 3 2 2 2 4 2" xfId="25844"/>
    <cellStyle name="常规 3 8 2 3 2 2 2 5" xfId="25845"/>
    <cellStyle name="常规 3 8 2 3 2 2 3" xfId="25846"/>
    <cellStyle name="常规 3 8 2 3 2 2 3 2" xfId="25847"/>
    <cellStyle name="常规 3 8 2 3 2 2 3 2 2" xfId="25848"/>
    <cellStyle name="常规 3 8 2 3 2 2 3 2 2 2" xfId="25849"/>
    <cellStyle name="常规 3 8 2 3 2 2 3 2 2 2 2" xfId="25850"/>
    <cellStyle name="常规 3 8 2 3 2 2 3 2 2 3" xfId="25851"/>
    <cellStyle name="常规 3 8 2 3 2 2 3 2 3" xfId="25852"/>
    <cellStyle name="常规 3 8 2 3 2 2 3 2 3 2" xfId="25853"/>
    <cellStyle name="常规 3 8 2 3 2 2 3 2 4" xfId="25854"/>
    <cellStyle name="常规 3 8 2 3 2 2 3 3" xfId="25855"/>
    <cellStyle name="常规 3 8 2 3 2 2 3 3 2" xfId="25856"/>
    <cellStyle name="常规 3 8 2 3 2 2 3 3 2 2" xfId="25857"/>
    <cellStyle name="常规 3 8 2 3 2 2 3 3 3" xfId="25858"/>
    <cellStyle name="常规 3 8 2 3 2 2 3 4" xfId="25859"/>
    <cellStyle name="常规 3 8 2 3 2 2 3 4 2" xfId="25860"/>
    <cellStyle name="常规 3 8 2 3 2 2 3 5" xfId="25861"/>
    <cellStyle name="常规 3 8 2 3 2 2 4" xfId="25862"/>
    <cellStyle name="常规 3 8 2 3 2 2 4 2" xfId="25863"/>
    <cellStyle name="常规 3 8 2 3 2 2 4 2 2" xfId="25864"/>
    <cellStyle name="常规 3 8 2 3 2 2 4 2 2 2" xfId="25865"/>
    <cellStyle name="常规 3 8 2 3 2 2 4 2 3" xfId="25866"/>
    <cellStyle name="常规 3 8 2 3 2 2 4 3" xfId="25867"/>
    <cellStyle name="常规 3 8 2 3 2 2 4 3 2" xfId="25868"/>
    <cellStyle name="常规 3 8 2 3 2 2 4 4" xfId="25869"/>
    <cellStyle name="常规 3 8 2 3 2 2 5" xfId="25870"/>
    <cellStyle name="常规 3 8 2 3 2 2 5 2" xfId="25871"/>
    <cellStyle name="常规 3 8 2 3 2 2 5 2 2" xfId="25872"/>
    <cellStyle name="常规 3 8 2 3 2 2 5 3" xfId="25873"/>
    <cellStyle name="常规 3 8 2 3 2 2 6" xfId="25874"/>
    <cellStyle name="常规 3 8 2 3 2 2 6 2" xfId="25875"/>
    <cellStyle name="常规 3 8 2 3 2 2 7" xfId="25876"/>
    <cellStyle name="常规 3 8 2 3 2 3" xfId="25877"/>
    <cellStyle name="常规 3 8 2 3 2 3 2" xfId="25878"/>
    <cellStyle name="常规 3 8 2 3 2 3 2 2" xfId="25879"/>
    <cellStyle name="常规 3 8 2 3 2 3 2 2 2" xfId="25880"/>
    <cellStyle name="常规 3 8 2 3 2 3 2 2 2 2" xfId="25881"/>
    <cellStyle name="常规 3 8 2 3 2 3 2 2 3" xfId="25882"/>
    <cellStyle name="常规 3 8 2 3 2 3 2 3" xfId="25883"/>
    <cellStyle name="常规 3 8 2 3 2 3 2 3 2" xfId="25884"/>
    <cellStyle name="常规 3 8 2 3 2 3 2 4" xfId="25885"/>
    <cellStyle name="常规 3 8 2 3 2 3 3" xfId="25886"/>
    <cellStyle name="常规 3 8 2 3 2 3 3 2" xfId="25887"/>
    <cellStyle name="常规 3 8 2 3 2 3 3 2 2" xfId="25888"/>
    <cellStyle name="常规 3 8 2 3 2 3 3 3" xfId="25889"/>
    <cellStyle name="常规 3 8 2 3 2 3 4" xfId="25890"/>
    <cellStyle name="常规 3 8 2 3 2 3 4 2" xfId="25891"/>
    <cellStyle name="常规 3 8 2 3 2 3 5" xfId="25892"/>
    <cellStyle name="常规 3 8 2 3 2 4" xfId="25893"/>
    <cellStyle name="常规 3 8 2 3 2 4 2" xfId="25894"/>
    <cellStyle name="常规 3 8 2 3 2 4 2 2" xfId="25895"/>
    <cellStyle name="常规 3 8 2 3 2 4 2 2 2" xfId="25896"/>
    <cellStyle name="常规 3 8 2 3 2 4 2 2 2 2" xfId="25897"/>
    <cellStyle name="常规 3 8 2 3 2 4 2 2 3" xfId="25898"/>
    <cellStyle name="常规 3 8 2 3 2 4 2 3" xfId="25899"/>
    <cellStyle name="常规 3 8 2 3 2 4 2 3 2" xfId="25900"/>
    <cellStyle name="常规 3 8 2 3 2 4 2 4" xfId="25901"/>
    <cellStyle name="常规 3 8 2 3 2 4 3" xfId="25902"/>
    <cellStyle name="常规 3 8 2 3 2 4 3 2" xfId="25903"/>
    <cellStyle name="常规 3 8 2 3 2 4 3 2 2" xfId="25904"/>
    <cellStyle name="常规 3 8 2 3 2 4 3 3" xfId="25905"/>
    <cellStyle name="常规 3 8 2 3 2 4 4" xfId="25906"/>
    <cellStyle name="常规 3 8 2 3 2 4 4 2" xfId="25907"/>
    <cellStyle name="常规 3 8 2 3 2 4 5" xfId="25908"/>
    <cellStyle name="常规 3 8 2 3 2 5" xfId="25909"/>
    <cellStyle name="常规 3 8 2 3 2 5 2" xfId="25910"/>
    <cellStyle name="常规 3 8 2 3 2 5 2 2" xfId="25911"/>
    <cellStyle name="常规 3 8 2 3 2 5 2 2 2" xfId="25912"/>
    <cellStyle name="常规 3 8 2 3 2 5 2 3" xfId="25913"/>
    <cellStyle name="常规 3 8 2 3 2 5 3" xfId="25914"/>
    <cellStyle name="常规 3 8 2 3 2 5 3 2" xfId="25915"/>
    <cellStyle name="常规 3 8 2 3 2 5 4" xfId="25916"/>
    <cellStyle name="常规 3 8 2 3 2 6" xfId="25917"/>
    <cellStyle name="常规 3 8 2 3 2 6 2" xfId="25918"/>
    <cellStyle name="常规 3 8 2 3 2 6 2 2" xfId="25919"/>
    <cellStyle name="常规 3 8 2 3 2 6 3" xfId="25920"/>
    <cellStyle name="常规 3 8 2 3 2 7" xfId="25921"/>
    <cellStyle name="常规 3 8 2 3 2 7 2" xfId="25922"/>
    <cellStyle name="常规 3 8 2 3 2 8" xfId="25923"/>
    <cellStyle name="常规 3 8 2 3 3" xfId="25924"/>
    <cellStyle name="常规 3 8 2 3 3 2" xfId="25925"/>
    <cellStyle name="常规 3 8 2 3 3 2 2" xfId="25926"/>
    <cellStyle name="常规 3 8 2 3 3 2 2 2" xfId="25927"/>
    <cellStyle name="常规 3 8 2 3 3 2 2 2 2" xfId="25928"/>
    <cellStyle name="常规 3 8 2 3 3 2 2 2 2 2" xfId="25929"/>
    <cellStyle name="常规 3 8 2 3 3 2 2 2 3" xfId="25930"/>
    <cellStyle name="常规 3 8 2 3 3 2 2 3" xfId="25931"/>
    <cellStyle name="常规 3 8 2 3 3 2 2 3 2" xfId="25932"/>
    <cellStyle name="常规 3 8 2 3 3 2 2 4" xfId="25933"/>
    <cellStyle name="常规 3 8 2 3 3 2 3" xfId="25934"/>
    <cellStyle name="常规 3 8 2 3 3 2 3 2" xfId="25935"/>
    <cellStyle name="常规 3 8 2 3 3 2 3 2 2" xfId="25936"/>
    <cellStyle name="常规 3 8 2 3 3 2 3 3" xfId="25937"/>
    <cellStyle name="常规 3 8 2 3 3 2 4" xfId="25938"/>
    <cellStyle name="常规 3 8 2 3 3 2 4 2" xfId="25939"/>
    <cellStyle name="常规 3 8 2 3 3 2 5" xfId="25940"/>
    <cellStyle name="常规 3 8 2 3 3 3" xfId="25941"/>
    <cellStyle name="常规 3 8 2 3 3 3 2" xfId="25942"/>
    <cellStyle name="常规 3 8 2 3 3 3 2 2" xfId="25943"/>
    <cellStyle name="常规 3 8 2 3 3 3 2 2 2" xfId="25944"/>
    <cellStyle name="常规 3 8 2 3 3 3 2 2 2 2" xfId="25945"/>
    <cellStyle name="常规 3 8 2 3 3 3 2 2 3" xfId="25946"/>
    <cellStyle name="常规 3 8 2 3 3 3 2 3" xfId="25947"/>
    <cellStyle name="常规 3 8 2 3 3 3 2 3 2" xfId="25948"/>
    <cellStyle name="常规 3 8 2 3 3 3 2 4" xfId="25949"/>
    <cellStyle name="常规 3 8 2 3 3 3 3" xfId="25950"/>
    <cellStyle name="常规 3 8 2 3 3 3 3 2" xfId="25951"/>
    <cellStyle name="常规 3 8 2 3 3 3 3 2 2" xfId="25952"/>
    <cellStyle name="常规 3 8 2 3 3 3 3 3" xfId="25953"/>
    <cellStyle name="常规 3 8 2 3 3 3 4" xfId="25954"/>
    <cellStyle name="常规 3 8 2 3 3 3 4 2" xfId="25955"/>
    <cellStyle name="常规 3 8 2 3 3 3 5" xfId="25956"/>
    <cellStyle name="常规 3 8 2 3 3 4" xfId="25957"/>
    <cellStyle name="常规 3 8 2 3 3 4 2" xfId="25958"/>
    <cellStyle name="常规 3 8 2 3 3 4 2 2" xfId="25959"/>
    <cellStyle name="常规 3 8 2 3 3 4 2 2 2" xfId="25960"/>
    <cellStyle name="常规 3 8 2 3 3 4 2 3" xfId="25961"/>
    <cellStyle name="常规 3 8 2 3 3 4 3" xfId="25962"/>
    <cellStyle name="常规 3 8 2 3 3 4 3 2" xfId="25963"/>
    <cellStyle name="常规 3 8 2 3 3 4 4" xfId="25964"/>
    <cellStyle name="常规 3 8 2 3 3 5" xfId="25965"/>
    <cellStyle name="常规 3 8 2 3 3 5 2" xfId="25966"/>
    <cellStyle name="常规 3 8 2 3 3 5 2 2" xfId="25967"/>
    <cellStyle name="常规 3 8 2 3 3 5 3" xfId="25968"/>
    <cellStyle name="常规 3 8 2 3 3 6" xfId="25969"/>
    <cellStyle name="常规 3 8 2 3 3 6 2" xfId="25970"/>
    <cellStyle name="常规 3 8 2 3 3 7" xfId="25971"/>
    <cellStyle name="常规 3 8 2 3 4" xfId="25972"/>
    <cellStyle name="常规 3 8 2 3 4 2" xfId="25973"/>
    <cellStyle name="常规 3 8 2 3 4 2 2" xfId="25974"/>
    <cellStyle name="常规 3 8 2 3 4 2 2 2" xfId="25975"/>
    <cellStyle name="常规 3 8 2 3 4 2 2 2 2" xfId="25976"/>
    <cellStyle name="常规 3 8 2 3 4 2 2 3" xfId="25977"/>
    <cellStyle name="常规 3 8 2 3 4 2 3" xfId="25978"/>
    <cellStyle name="常规 3 8 2 3 4 2 3 2" xfId="25979"/>
    <cellStyle name="常规 3 8 2 3 4 2 4" xfId="25980"/>
    <cellStyle name="常规 3 8 2 3 4 3" xfId="25981"/>
    <cellStyle name="常规 3 8 2 3 4 3 2" xfId="25982"/>
    <cellStyle name="常规 3 8 2 3 4 3 2 2" xfId="25983"/>
    <cellStyle name="常规 3 8 2 3 4 3 3" xfId="25984"/>
    <cellStyle name="常规 3 8 2 3 4 4" xfId="25985"/>
    <cellStyle name="常规 3 8 2 3 4 4 2" xfId="25986"/>
    <cellStyle name="常规 3 8 2 3 4 5" xfId="25987"/>
    <cellStyle name="常规 3 8 2 3 5" xfId="25988"/>
    <cellStyle name="常规 3 8 2 3 5 2" xfId="25989"/>
    <cellStyle name="常规 3 8 2 3 5 2 2" xfId="25990"/>
    <cellStyle name="常规 3 8 2 3 5 2 2 2" xfId="25991"/>
    <cellStyle name="常规 3 8 2 3 5 2 2 2 2" xfId="25992"/>
    <cellStyle name="常规 3 8 2 3 5 2 2 3" xfId="25993"/>
    <cellStyle name="常规 3 8 2 3 5 2 3" xfId="25994"/>
    <cellStyle name="常规 3 8 2 3 5 2 3 2" xfId="25995"/>
    <cellStyle name="常规 3 8 2 3 5 2 4" xfId="25996"/>
    <cellStyle name="常规 3 8 2 3 5 3" xfId="25997"/>
    <cellStyle name="常规 3 8 2 3 5 3 2" xfId="25998"/>
    <cellStyle name="常规 3 8 2 3 5 3 2 2" xfId="25999"/>
    <cellStyle name="常规 3 8 2 3 5 3 3" xfId="26000"/>
    <cellStyle name="常规 3 8 2 3 5 4" xfId="26001"/>
    <cellStyle name="常规 3 8 2 3 5 4 2" xfId="26002"/>
    <cellStyle name="常规 3 8 2 3 5 5" xfId="26003"/>
    <cellStyle name="常规 3 8 2 3 6" xfId="26004"/>
    <cellStyle name="常规 3 8 2 3 6 2" xfId="26005"/>
    <cellStyle name="常规 3 8 2 3 6 2 2" xfId="26006"/>
    <cellStyle name="常规 3 8 2 3 6 2 2 2" xfId="26007"/>
    <cellStyle name="常规 3 8 2 3 6 2 3" xfId="26008"/>
    <cellStyle name="常规 3 8 2 3 6 3" xfId="26009"/>
    <cellStyle name="常规 3 8 2 3 6 3 2" xfId="26010"/>
    <cellStyle name="常规 3 8 2 3 6 4" xfId="26011"/>
    <cellStyle name="常规 3 8 2 3 7" xfId="26012"/>
    <cellStyle name="常规 3 8 2 3 7 2" xfId="26013"/>
    <cellStyle name="常规 3 8 2 3 7 2 2" xfId="26014"/>
    <cellStyle name="常规 3 8 2 3 7 3" xfId="26015"/>
    <cellStyle name="常规 3 8 2 3 8" xfId="26016"/>
    <cellStyle name="常规 3 8 2 3 8 2" xfId="26017"/>
    <cellStyle name="常规 3 8 2 3 9" xfId="26018"/>
    <cellStyle name="常规 3 8 2 4" xfId="26019"/>
    <cellStyle name="常规 3 8 2 4 2" xfId="26020"/>
    <cellStyle name="常规 3 8 2 4 2 2" xfId="26021"/>
    <cellStyle name="常规 3 8 2 4 2 2 2" xfId="26022"/>
    <cellStyle name="常规 3 8 2 4 2 2 2 2" xfId="26023"/>
    <cellStyle name="常规 3 8 2 4 2 2 2 2 2" xfId="26024"/>
    <cellStyle name="常规 3 8 2 4 2 2 2 2 2 2" xfId="26025"/>
    <cellStyle name="常规 3 8 2 4 2 2 2 2 2 2 2" xfId="26026"/>
    <cellStyle name="常规 3 8 2 4 2 2 2 2 2 3" xfId="26027"/>
    <cellStyle name="常规 3 8 2 4 2 2 2 2 3" xfId="26028"/>
    <cellStyle name="常规 3 8 2 4 2 2 2 2 3 2" xfId="26029"/>
    <cellStyle name="常规 3 8 2 4 2 2 2 2 4" xfId="26030"/>
    <cellStyle name="常规 3 8 2 4 2 2 2 3" xfId="26031"/>
    <cellStyle name="常规 3 8 2 4 2 2 2 3 2" xfId="26032"/>
    <cellStyle name="常规 3 8 2 4 2 2 2 3 2 2" xfId="26033"/>
    <cellStyle name="常规 3 8 2 4 2 2 2 3 3" xfId="26034"/>
    <cellStyle name="常规 3 8 2 4 2 2 2 4" xfId="26035"/>
    <cellStyle name="常规 3 8 2 4 2 2 2 4 2" xfId="26036"/>
    <cellStyle name="常规 3 8 2 4 2 2 2 5" xfId="26037"/>
    <cellStyle name="常规 3 8 2 4 2 2 3" xfId="26038"/>
    <cellStyle name="常规 3 8 2 4 2 2 3 2" xfId="26039"/>
    <cellStyle name="常规 3 8 2 4 2 2 3 2 2" xfId="26040"/>
    <cellStyle name="常规 3 8 2 4 2 2 3 2 2 2" xfId="26041"/>
    <cellStyle name="常规 3 8 2 4 2 2 3 2 2 2 2" xfId="26042"/>
    <cellStyle name="常规 3 8 2 4 2 2 3 2 2 3" xfId="26043"/>
    <cellStyle name="常规 3 8 2 4 2 2 3 2 3" xfId="26044"/>
    <cellStyle name="常规 3 8 2 4 2 2 3 2 3 2" xfId="26045"/>
    <cellStyle name="常规 3 8 2 4 2 2 3 2 4" xfId="26046"/>
    <cellStyle name="常规 3 8 2 4 2 2 3 3" xfId="26047"/>
    <cellStyle name="常规 3 8 2 4 2 2 3 3 2" xfId="26048"/>
    <cellStyle name="常规 3 8 2 4 2 2 3 3 2 2" xfId="26049"/>
    <cellStyle name="常规 3 8 2 4 2 2 3 3 3" xfId="26050"/>
    <cellStyle name="常规 3 8 2 4 2 2 3 4" xfId="26051"/>
    <cellStyle name="常规 3 8 2 4 2 2 3 4 2" xfId="26052"/>
    <cellStyle name="常规 3 8 2 4 2 2 3 5" xfId="26053"/>
    <cellStyle name="常规 3 8 2 4 2 2 4" xfId="26054"/>
    <cellStyle name="常规 3 8 2 4 2 2 4 2" xfId="26055"/>
    <cellStyle name="常规 3 8 2 4 2 2 4 2 2" xfId="26056"/>
    <cellStyle name="常规 3 8 2 4 2 2 4 2 2 2" xfId="26057"/>
    <cellStyle name="常规 3 8 2 4 2 2 4 2 3" xfId="26058"/>
    <cellStyle name="常规 3 8 2 4 2 2 4 3" xfId="26059"/>
    <cellStyle name="常规 3 8 2 4 2 2 4 3 2" xfId="26060"/>
    <cellStyle name="常规 3 8 2 4 2 2 4 4" xfId="26061"/>
    <cellStyle name="常规 3 8 2 4 2 2 5" xfId="26062"/>
    <cellStyle name="常规 3 8 2 4 2 2 5 2" xfId="26063"/>
    <cellStyle name="常规 3 8 2 4 2 2 5 2 2" xfId="26064"/>
    <cellStyle name="常规 3 8 2 4 2 2 5 3" xfId="26065"/>
    <cellStyle name="常规 3 8 2 4 2 2 6" xfId="26066"/>
    <cellStyle name="常规 3 8 2 4 2 2 6 2" xfId="26067"/>
    <cellStyle name="常规 3 8 2 4 2 2 7" xfId="26068"/>
    <cellStyle name="常规 3 8 2 4 2 3" xfId="26069"/>
    <cellStyle name="常规 3 8 2 4 2 3 2" xfId="26070"/>
    <cellStyle name="常规 3 8 2 4 2 3 2 2" xfId="26071"/>
    <cellStyle name="常规 3 8 2 4 2 3 2 2 2" xfId="26072"/>
    <cellStyle name="常规 3 8 2 4 2 3 2 2 2 2" xfId="26073"/>
    <cellStyle name="常规 3 8 2 4 2 3 2 2 3" xfId="26074"/>
    <cellStyle name="常规 3 8 2 4 2 3 2 3" xfId="26075"/>
    <cellStyle name="常规 3 8 2 4 2 3 2 3 2" xfId="26076"/>
    <cellStyle name="常规 3 8 2 4 2 3 2 4" xfId="26077"/>
    <cellStyle name="常规 3 8 2 4 2 3 3" xfId="26078"/>
    <cellStyle name="常规 3 8 2 4 2 3 3 2" xfId="26079"/>
    <cellStyle name="常规 3 8 2 4 2 3 3 2 2" xfId="26080"/>
    <cellStyle name="常规 3 8 2 4 2 3 3 3" xfId="26081"/>
    <cellStyle name="常规 3 8 2 4 2 3 4" xfId="26082"/>
    <cellStyle name="常规 3 8 2 4 2 3 4 2" xfId="26083"/>
    <cellStyle name="常规 3 8 2 4 2 3 5" xfId="26084"/>
    <cellStyle name="常规 3 8 2 4 2 4" xfId="26085"/>
    <cellStyle name="常规 3 8 2 4 2 4 2" xfId="26086"/>
    <cellStyle name="常规 3 8 2 4 2 4 2 2" xfId="26087"/>
    <cellStyle name="常规 3 8 2 4 2 4 2 2 2" xfId="26088"/>
    <cellStyle name="常规 3 8 2 4 2 4 2 2 2 2" xfId="26089"/>
    <cellStyle name="常规 3 8 2 4 2 4 2 2 3" xfId="26090"/>
    <cellStyle name="常规 3 8 2 4 2 4 2 3" xfId="26091"/>
    <cellStyle name="常规 3 8 2 4 2 4 2 3 2" xfId="26092"/>
    <cellStyle name="常规 3 8 2 4 2 4 2 4" xfId="26093"/>
    <cellStyle name="常规 3 8 2 4 2 4 3" xfId="26094"/>
    <cellStyle name="常规 3 8 2 4 2 4 3 2" xfId="26095"/>
    <cellStyle name="常规 3 8 2 4 2 4 3 2 2" xfId="26096"/>
    <cellStyle name="常规 3 8 2 4 2 4 3 3" xfId="26097"/>
    <cellStyle name="常规 3 8 2 4 2 4 4" xfId="26098"/>
    <cellStyle name="常规 3 8 2 4 2 4 4 2" xfId="26099"/>
    <cellStyle name="常规 3 8 2 4 2 4 5" xfId="26100"/>
    <cellStyle name="常规 3 8 2 4 2 5" xfId="26101"/>
    <cellStyle name="常规 3 8 2 4 2 5 2" xfId="26102"/>
    <cellStyle name="常规 3 8 2 4 2 5 2 2" xfId="26103"/>
    <cellStyle name="常规 3 8 2 4 2 5 2 2 2" xfId="26104"/>
    <cellStyle name="常规 3 8 2 4 2 5 2 3" xfId="26105"/>
    <cellStyle name="常规 3 8 2 4 2 5 3" xfId="26106"/>
    <cellStyle name="常规 3 8 2 4 2 5 3 2" xfId="26107"/>
    <cellStyle name="常规 3 8 2 4 2 5 4" xfId="26108"/>
    <cellStyle name="常规 3 8 2 4 2 6" xfId="26109"/>
    <cellStyle name="常规 3 8 2 4 2 6 2" xfId="26110"/>
    <cellStyle name="常规 3 8 2 4 2 6 2 2" xfId="26111"/>
    <cellStyle name="常规 3 8 2 4 2 6 3" xfId="26112"/>
    <cellStyle name="常规 3 8 2 4 2 7" xfId="26113"/>
    <cellStyle name="常规 3 8 2 4 2 7 2" xfId="26114"/>
    <cellStyle name="常规 3 8 2 4 2 8" xfId="26115"/>
    <cellStyle name="常规 3 8 2 4 3" xfId="26116"/>
    <cellStyle name="常规 3 8 2 4 3 2" xfId="26117"/>
    <cellStyle name="常规 3 8 2 4 3 2 2" xfId="26118"/>
    <cellStyle name="常规 3 8 2 4 3 2 2 2" xfId="26119"/>
    <cellStyle name="常规 3 8 2 4 3 2 2 2 2" xfId="26120"/>
    <cellStyle name="常规 3 8 2 4 3 2 2 2 2 2" xfId="26121"/>
    <cellStyle name="常规 3 8 2 4 3 2 2 2 3" xfId="26122"/>
    <cellStyle name="常规 3 8 2 4 3 2 2 3" xfId="26123"/>
    <cellStyle name="常规 3 8 2 4 3 2 2 3 2" xfId="26124"/>
    <cellStyle name="常规 3 8 2 4 3 2 2 4" xfId="26125"/>
    <cellStyle name="常规 3 8 2 4 3 2 3" xfId="26126"/>
    <cellStyle name="常规 3 8 2 4 3 2 3 2" xfId="26127"/>
    <cellStyle name="常规 3 8 2 4 3 2 3 2 2" xfId="26128"/>
    <cellStyle name="常规 3 8 2 4 3 2 3 3" xfId="26129"/>
    <cellStyle name="常规 3 8 2 4 3 2 4" xfId="26130"/>
    <cellStyle name="常规 3 8 2 4 3 2 4 2" xfId="26131"/>
    <cellStyle name="常规 3 8 2 4 3 2 5" xfId="26132"/>
    <cellStyle name="常规 3 8 2 4 3 3" xfId="26133"/>
    <cellStyle name="常规 3 8 2 4 3 3 2" xfId="26134"/>
    <cellStyle name="常规 3 8 2 4 3 3 2 2" xfId="26135"/>
    <cellStyle name="常规 3 8 2 4 3 3 2 2 2" xfId="26136"/>
    <cellStyle name="常规 3 8 2 4 3 3 2 2 2 2" xfId="26137"/>
    <cellStyle name="常规 3 8 2 4 3 3 2 2 3" xfId="26138"/>
    <cellStyle name="常规 3 8 2 4 3 3 2 3" xfId="26139"/>
    <cellStyle name="常规 3 8 2 4 3 3 2 3 2" xfId="26140"/>
    <cellStyle name="常规 3 8 2 4 3 3 2 4" xfId="26141"/>
    <cellStyle name="常规 3 8 2 4 3 3 3" xfId="26142"/>
    <cellStyle name="常规 3 8 2 4 3 3 3 2" xfId="26143"/>
    <cellStyle name="常规 3 8 2 4 3 3 3 2 2" xfId="26144"/>
    <cellStyle name="常规 3 8 2 4 3 3 3 3" xfId="26145"/>
    <cellStyle name="常规 3 8 2 4 3 3 4" xfId="26146"/>
    <cellStyle name="常规 3 8 2 4 3 3 4 2" xfId="26147"/>
    <cellStyle name="常规 3 8 2 4 3 3 5" xfId="26148"/>
    <cellStyle name="常规 3 8 2 4 3 4" xfId="26149"/>
    <cellStyle name="常规 3 8 2 4 3 4 2" xfId="26150"/>
    <cellStyle name="常规 3 8 2 4 3 4 2 2" xfId="26151"/>
    <cellStyle name="常规 3 8 2 4 3 4 2 2 2" xfId="26152"/>
    <cellStyle name="常规 3 8 2 4 3 4 2 3" xfId="26153"/>
    <cellStyle name="常规 3 8 2 4 3 4 3" xfId="26154"/>
    <cellStyle name="常规 3 8 2 4 3 4 3 2" xfId="26155"/>
    <cellStyle name="常规 3 8 2 4 3 4 4" xfId="26156"/>
    <cellStyle name="常规 3 8 2 4 3 5" xfId="26157"/>
    <cellStyle name="常规 3 8 2 4 3 5 2" xfId="26158"/>
    <cellStyle name="常规 3 8 2 4 3 5 2 2" xfId="26159"/>
    <cellStyle name="常规 3 8 2 4 3 5 3" xfId="26160"/>
    <cellStyle name="常规 3 8 2 4 3 6" xfId="26161"/>
    <cellStyle name="常规 3 8 2 4 3 6 2" xfId="26162"/>
    <cellStyle name="常规 3 8 2 4 3 7" xfId="26163"/>
    <cellStyle name="常规 3 8 2 4 4" xfId="26164"/>
    <cellStyle name="常规 3 8 2 4 4 2" xfId="26165"/>
    <cellStyle name="常规 3 8 2 4 4 2 2" xfId="26166"/>
    <cellStyle name="常规 3 8 2 4 4 2 2 2" xfId="26167"/>
    <cellStyle name="常规 3 8 2 4 4 2 2 2 2" xfId="26168"/>
    <cellStyle name="常规 3 8 2 4 4 2 2 3" xfId="26169"/>
    <cellStyle name="常规 3 8 2 4 4 2 3" xfId="26170"/>
    <cellStyle name="常规 3 8 2 4 4 2 3 2" xfId="26171"/>
    <cellStyle name="常规 3 8 2 4 4 2 4" xfId="26172"/>
    <cellStyle name="常规 3 8 2 4 4 3" xfId="26173"/>
    <cellStyle name="常规 3 8 2 4 4 3 2" xfId="26174"/>
    <cellStyle name="常规 3 8 2 4 4 3 2 2" xfId="26175"/>
    <cellStyle name="常规 3 8 2 4 4 3 3" xfId="26176"/>
    <cellStyle name="常规 3 8 2 4 4 4" xfId="26177"/>
    <cellStyle name="常规 3 8 2 4 4 4 2" xfId="26178"/>
    <cellStyle name="常规 3 8 2 4 4 5" xfId="26179"/>
    <cellStyle name="常规 3 8 2 4 5" xfId="26180"/>
    <cellStyle name="常规 3 8 2 4 5 2" xfId="26181"/>
    <cellStyle name="常规 3 8 2 4 5 2 2" xfId="26182"/>
    <cellStyle name="常规 3 8 2 4 5 2 2 2" xfId="26183"/>
    <cellStyle name="常规 3 8 2 4 5 2 2 2 2" xfId="26184"/>
    <cellStyle name="常规 3 8 2 4 5 2 2 3" xfId="26185"/>
    <cellStyle name="常规 3 8 2 4 5 2 3" xfId="26186"/>
    <cellStyle name="常规 3 8 2 4 5 2 3 2" xfId="26187"/>
    <cellStyle name="常规 3 8 2 4 5 2 4" xfId="26188"/>
    <cellStyle name="常规 3 8 2 4 5 3" xfId="26189"/>
    <cellStyle name="常规 3 8 2 4 5 3 2" xfId="26190"/>
    <cellStyle name="常规 3 8 2 4 5 3 2 2" xfId="26191"/>
    <cellStyle name="常规 3 8 2 4 5 3 3" xfId="26192"/>
    <cellStyle name="常规 3 8 2 4 5 4" xfId="26193"/>
    <cellStyle name="常规 3 8 2 4 5 4 2" xfId="26194"/>
    <cellStyle name="常规 3 8 2 4 5 5" xfId="26195"/>
    <cellStyle name="常规 3 8 2 4 6" xfId="26196"/>
    <cellStyle name="常规 3 8 2 4 6 2" xfId="26197"/>
    <cellStyle name="常规 3 8 2 4 6 2 2" xfId="26198"/>
    <cellStyle name="常规 3 8 2 4 6 2 2 2" xfId="26199"/>
    <cellStyle name="常规 3 8 2 4 6 2 3" xfId="26200"/>
    <cellStyle name="常规 3 8 2 4 6 3" xfId="26201"/>
    <cellStyle name="常规 3 8 2 4 6 3 2" xfId="26202"/>
    <cellStyle name="常规 3 8 2 4 6 4" xfId="26203"/>
    <cellStyle name="常规 3 8 2 4 7" xfId="26204"/>
    <cellStyle name="常规 3 8 2 4 7 2" xfId="26205"/>
    <cellStyle name="常规 3 8 2 4 7 2 2" xfId="26206"/>
    <cellStyle name="常规 3 8 2 4 7 3" xfId="26207"/>
    <cellStyle name="常规 3 8 2 4 8" xfId="26208"/>
    <cellStyle name="常规 3 8 2 4 8 2" xfId="26209"/>
    <cellStyle name="常规 3 8 2 4 9" xfId="26210"/>
    <cellStyle name="常规 3 8 2 5" xfId="26211"/>
    <cellStyle name="常规 3 8 2 5 2" xfId="26212"/>
    <cellStyle name="常规 3 8 2 5 2 2" xfId="26213"/>
    <cellStyle name="常规 3 8 2 5 2 2 2" xfId="26214"/>
    <cellStyle name="常规 3 8 2 5 2 2 2 2" xfId="26215"/>
    <cellStyle name="常规 3 8 2 5 2 2 2 2 2" xfId="26216"/>
    <cellStyle name="常规 3 8 2 5 2 2 2 2 2 2" xfId="26217"/>
    <cellStyle name="常规 3 8 2 5 2 2 2 2 3" xfId="26218"/>
    <cellStyle name="常规 3 8 2 5 2 2 2 3" xfId="26219"/>
    <cellStyle name="常规 3 8 2 5 2 2 2 3 2" xfId="26220"/>
    <cellStyle name="常规 3 8 2 5 2 2 2 4" xfId="26221"/>
    <cellStyle name="常规 3 8 2 5 2 2 3" xfId="26222"/>
    <cellStyle name="常规 3 8 2 5 2 2 3 2" xfId="26223"/>
    <cellStyle name="常规 3 8 2 5 2 2 3 2 2" xfId="26224"/>
    <cellStyle name="常规 3 8 2 5 2 2 3 3" xfId="26225"/>
    <cellStyle name="常规 3 8 2 5 2 2 4" xfId="26226"/>
    <cellStyle name="常规 3 8 2 5 2 2 4 2" xfId="26227"/>
    <cellStyle name="常规 3 8 2 5 2 2 5" xfId="26228"/>
    <cellStyle name="常规 3 8 2 5 2 3" xfId="26229"/>
    <cellStyle name="常规 3 8 2 5 2 3 2" xfId="26230"/>
    <cellStyle name="常规 3 8 2 5 2 3 2 2" xfId="26231"/>
    <cellStyle name="常规 3 8 2 5 2 3 2 2 2" xfId="26232"/>
    <cellStyle name="常规 3 8 2 5 2 3 2 2 2 2" xfId="26233"/>
    <cellStyle name="常规 3 8 2 5 2 3 2 2 3" xfId="26234"/>
    <cellStyle name="常规 3 8 2 5 2 3 2 3" xfId="26235"/>
    <cellStyle name="常规 3 8 2 5 2 3 2 3 2" xfId="26236"/>
    <cellStyle name="常规 3 8 2 5 2 3 2 4" xfId="26237"/>
    <cellStyle name="常规 3 8 2 5 2 3 3" xfId="26238"/>
    <cellStyle name="常规 3 8 2 5 2 3 3 2" xfId="26239"/>
    <cellStyle name="常规 3 8 2 5 2 3 3 2 2" xfId="26240"/>
    <cellStyle name="常规 3 8 2 5 2 3 3 3" xfId="26241"/>
    <cellStyle name="常规 3 8 2 5 2 3 4" xfId="26242"/>
    <cellStyle name="常规 3 8 2 5 2 3 4 2" xfId="26243"/>
    <cellStyle name="常规 3 8 2 5 2 3 5" xfId="26244"/>
    <cellStyle name="常规 3 8 2 5 2 4" xfId="26245"/>
    <cellStyle name="常规 3 8 2 5 2 4 2" xfId="26246"/>
    <cellStyle name="常规 3 8 2 5 2 4 2 2" xfId="26247"/>
    <cellStyle name="常规 3 8 2 5 2 4 2 2 2" xfId="26248"/>
    <cellStyle name="常规 3 8 2 5 2 4 2 3" xfId="26249"/>
    <cellStyle name="常规 3 8 2 5 2 4 3" xfId="26250"/>
    <cellStyle name="常规 3 8 2 5 2 4 3 2" xfId="26251"/>
    <cellStyle name="常规 3 8 2 5 2 4 4" xfId="26252"/>
    <cellStyle name="常规 3 8 2 5 2 5" xfId="26253"/>
    <cellStyle name="常规 3 8 2 5 2 5 2" xfId="26254"/>
    <cellStyle name="常规 3 8 2 5 2 5 2 2" xfId="26255"/>
    <cellStyle name="常规 3 8 2 5 2 5 3" xfId="26256"/>
    <cellStyle name="常规 3 8 2 5 2 6" xfId="26257"/>
    <cellStyle name="常规 3 8 2 5 2 6 2" xfId="26258"/>
    <cellStyle name="常规 3 8 2 5 2 7" xfId="26259"/>
    <cellStyle name="常规 3 8 2 5 3" xfId="26260"/>
    <cellStyle name="常规 3 8 2 5 3 2" xfId="26261"/>
    <cellStyle name="常规 3 8 2 5 3 2 2" xfId="26262"/>
    <cellStyle name="常规 3 8 2 5 3 2 2 2" xfId="26263"/>
    <cellStyle name="常规 3 8 2 5 3 2 2 2 2" xfId="26264"/>
    <cellStyle name="常规 3 8 2 5 3 2 2 3" xfId="26265"/>
    <cellStyle name="常规 3 8 2 5 3 2 3" xfId="26266"/>
    <cellStyle name="常规 3 8 2 5 3 2 3 2" xfId="26267"/>
    <cellStyle name="常规 3 8 2 5 3 2 4" xfId="26268"/>
    <cellStyle name="常规 3 8 2 5 3 3" xfId="26269"/>
    <cellStyle name="常规 3 8 2 5 3 3 2" xfId="26270"/>
    <cellStyle name="常规 3 8 2 5 3 3 2 2" xfId="26271"/>
    <cellStyle name="常规 3 8 2 5 3 3 3" xfId="26272"/>
    <cellStyle name="常规 3 8 2 5 3 4" xfId="26273"/>
    <cellStyle name="常规 3 8 2 5 3 4 2" xfId="26274"/>
    <cellStyle name="常规 3 8 2 5 3 5" xfId="26275"/>
    <cellStyle name="常规 3 8 2 5 4" xfId="26276"/>
    <cellStyle name="常规 3 8 2 5 4 2" xfId="26277"/>
    <cellStyle name="常规 3 8 2 5 4 2 2" xfId="26278"/>
    <cellStyle name="常规 3 8 2 5 4 2 2 2" xfId="26279"/>
    <cellStyle name="常规 3 8 2 5 4 2 2 2 2" xfId="26280"/>
    <cellStyle name="常规 3 8 2 5 4 2 2 3" xfId="26281"/>
    <cellStyle name="常规 3 8 2 5 4 2 3" xfId="26282"/>
    <cellStyle name="常规 3 8 2 5 4 2 3 2" xfId="26283"/>
    <cellStyle name="常规 3 8 2 5 4 2 4" xfId="26284"/>
    <cellStyle name="常规 3 8 2 5 4 3" xfId="26285"/>
    <cellStyle name="常规 3 8 2 5 4 3 2" xfId="26286"/>
    <cellStyle name="常规 3 8 2 5 4 3 2 2" xfId="26287"/>
    <cellStyle name="常规 3 8 2 5 4 3 3" xfId="26288"/>
    <cellStyle name="常规 3 8 2 5 4 4" xfId="26289"/>
    <cellStyle name="常规 3 8 2 5 4 4 2" xfId="26290"/>
    <cellStyle name="常规 3 8 2 5 4 5" xfId="26291"/>
    <cellStyle name="常规 3 8 2 5 5" xfId="26292"/>
    <cellStyle name="常规 3 8 2 5 5 2" xfId="26293"/>
    <cellStyle name="常规 3 8 2 5 5 2 2" xfId="26294"/>
    <cellStyle name="常规 3 8 2 5 5 2 2 2" xfId="26295"/>
    <cellStyle name="常规 3 8 2 5 5 2 3" xfId="26296"/>
    <cellStyle name="常规 3 8 2 5 5 3" xfId="26297"/>
    <cellStyle name="常规 3 8 2 5 5 3 2" xfId="26298"/>
    <cellStyle name="常规 3 8 2 5 5 4" xfId="26299"/>
    <cellStyle name="常规 3 8 2 5 6" xfId="26300"/>
    <cellStyle name="常规 3 8 2 5 6 2" xfId="26301"/>
    <cellStyle name="常规 3 8 2 5 6 2 2" xfId="26302"/>
    <cellStyle name="常规 3 8 2 5 6 3" xfId="26303"/>
    <cellStyle name="常规 3 8 2 5 7" xfId="26304"/>
    <cellStyle name="常规 3 8 2 5 7 2" xfId="26305"/>
    <cellStyle name="常规 3 8 2 5 8" xfId="26306"/>
    <cellStyle name="常规 3 8 2 6" xfId="26307"/>
    <cellStyle name="常规 3 8 2 6 2" xfId="26308"/>
    <cellStyle name="常规 3 8 2 6 2 2" xfId="26309"/>
    <cellStyle name="常规 3 8 2 6 2 2 2" xfId="26310"/>
    <cellStyle name="常规 3 8 2 6 2 2 2 2" xfId="26311"/>
    <cellStyle name="常规 3 8 2 6 2 2 2 2 2" xfId="26312"/>
    <cellStyle name="常规 3 8 2 6 2 2 2 3" xfId="26313"/>
    <cellStyle name="常规 3 8 2 6 2 2 3" xfId="26314"/>
    <cellStyle name="常规 3 8 2 6 2 2 3 2" xfId="26315"/>
    <cellStyle name="常规 3 8 2 6 2 2 4" xfId="26316"/>
    <cellStyle name="常规 3 8 2 6 2 3" xfId="26317"/>
    <cellStyle name="常规 3 8 2 6 2 3 2" xfId="26318"/>
    <cellStyle name="常规 3 8 2 6 2 3 2 2" xfId="26319"/>
    <cellStyle name="常规 3 8 2 6 2 3 3" xfId="26320"/>
    <cellStyle name="常规 3 8 2 6 2 4" xfId="26321"/>
    <cellStyle name="常规 3 8 2 6 2 4 2" xfId="26322"/>
    <cellStyle name="常规 3 8 2 6 2 5" xfId="26323"/>
    <cellStyle name="常规 3 8 2 6 3" xfId="26324"/>
    <cellStyle name="常规 3 8 2 6 3 2" xfId="26325"/>
    <cellStyle name="常规 3 8 2 6 3 2 2" xfId="26326"/>
    <cellStyle name="常规 3 8 2 6 3 2 2 2" xfId="26327"/>
    <cellStyle name="常规 3 8 2 6 3 2 2 2 2" xfId="26328"/>
    <cellStyle name="常规 3 8 2 6 3 2 2 3" xfId="26329"/>
    <cellStyle name="常规 3 8 2 6 3 2 3" xfId="26330"/>
    <cellStyle name="常规 3 8 2 6 3 2 3 2" xfId="26331"/>
    <cellStyle name="常规 3 8 2 6 3 2 4" xfId="26332"/>
    <cellStyle name="常规 3 8 2 6 3 3" xfId="26333"/>
    <cellStyle name="常规 3 8 2 6 3 3 2" xfId="26334"/>
    <cellStyle name="常规 3 8 2 6 3 3 2 2" xfId="26335"/>
    <cellStyle name="常规 3 8 2 6 3 3 3" xfId="26336"/>
    <cellStyle name="常规 3 8 2 6 3 4" xfId="26337"/>
    <cellStyle name="常规 3 8 2 6 3 4 2" xfId="26338"/>
    <cellStyle name="常规 3 8 2 6 3 5" xfId="26339"/>
    <cellStyle name="常规 3 8 2 6 4" xfId="26340"/>
    <cellStyle name="常规 3 8 2 6 4 2" xfId="26341"/>
    <cellStyle name="常规 3 8 2 6 4 2 2" xfId="26342"/>
    <cellStyle name="常规 3 8 2 6 4 2 2 2" xfId="26343"/>
    <cellStyle name="常规 3 8 2 6 4 2 3" xfId="26344"/>
    <cellStyle name="常规 3 8 2 6 4 3" xfId="26345"/>
    <cellStyle name="常规 3 8 2 6 4 3 2" xfId="26346"/>
    <cellStyle name="常规 3 8 2 6 4 4" xfId="26347"/>
    <cellStyle name="常规 3 8 2 6 5" xfId="26348"/>
    <cellStyle name="常规 3 8 2 6 5 2" xfId="26349"/>
    <cellStyle name="常规 3 8 2 6 5 2 2" xfId="26350"/>
    <cellStyle name="常规 3 8 2 6 5 3" xfId="26351"/>
    <cellStyle name="常规 3 8 2 6 6" xfId="26352"/>
    <cellStyle name="常规 3 8 2 6 6 2" xfId="26353"/>
    <cellStyle name="常规 3 8 2 6 7" xfId="26354"/>
    <cellStyle name="常规 3 8 2 7" xfId="26355"/>
    <cellStyle name="常规 3 8 2 7 2" xfId="26356"/>
    <cellStyle name="常规 3 8 2 7 2 2" xfId="26357"/>
    <cellStyle name="常规 3 8 2 7 2 2 2" xfId="26358"/>
    <cellStyle name="常规 3 8 2 7 2 2 2 2" xfId="26359"/>
    <cellStyle name="常规 3 8 2 7 2 2 3" xfId="26360"/>
    <cellStyle name="常规 3 8 2 7 2 3" xfId="26361"/>
    <cellStyle name="常规 3 8 2 7 2 3 2" xfId="26362"/>
    <cellStyle name="常规 3 8 2 7 2 4" xfId="26363"/>
    <cellStyle name="常规 3 8 2 7 3" xfId="26364"/>
    <cellStyle name="常规 3 8 2 7 3 2" xfId="26365"/>
    <cellStyle name="常规 3 8 2 7 3 2 2" xfId="26366"/>
    <cellStyle name="常规 3 8 2 7 3 3" xfId="26367"/>
    <cellStyle name="常规 3 8 2 7 4" xfId="26368"/>
    <cellStyle name="常规 3 8 2 7 4 2" xfId="26369"/>
    <cellStyle name="常规 3 8 2 7 5" xfId="26370"/>
    <cellStyle name="常规 3 8 2 8" xfId="26371"/>
    <cellStyle name="常规 3 8 2 8 2" xfId="26372"/>
    <cellStyle name="常规 3 8 2 8 2 2" xfId="26373"/>
    <cellStyle name="常规 3 8 2 8 2 2 2" xfId="26374"/>
    <cellStyle name="常规 3 8 2 8 2 2 2 2" xfId="26375"/>
    <cellStyle name="常规 3 8 2 8 2 2 3" xfId="26376"/>
    <cellStyle name="常规 3 8 2 8 2 3" xfId="26377"/>
    <cellStyle name="常规 3 8 2 8 2 3 2" xfId="26378"/>
    <cellStyle name="常规 3 8 2 8 2 4" xfId="26379"/>
    <cellStyle name="常规 3 8 2 8 3" xfId="26380"/>
    <cellStyle name="常规 3 8 2 8 3 2" xfId="26381"/>
    <cellStyle name="常规 3 8 2 8 3 2 2" xfId="26382"/>
    <cellStyle name="常规 3 8 2 8 3 3" xfId="26383"/>
    <cellStyle name="常规 3 8 2 8 4" xfId="26384"/>
    <cellStyle name="常规 3 8 2 8 4 2" xfId="26385"/>
    <cellStyle name="常规 3 8 2 8 5" xfId="26386"/>
    <cellStyle name="常规 3 8 2 9" xfId="26387"/>
    <cellStyle name="常规 3 8 2 9 2" xfId="26388"/>
    <cellStyle name="常规 3 8 2 9 2 2" xfId="26389"/>
    <cellStyle name="常规 3 8 2 9 2 2 2" xfId="26390"/>
    <cellStyle name="常规 3 8 2 9 2 3" xfId="26391"/>
    <cellStyle name="常规 3 8 2 9 3" xfId="26392"/>
    <cellStyle name="常规 3 8 2 9 3 2" xfId="26393"/>
    <cellStyle name="常规 3 8 2 9 4" xfId="26394"/>
    <cellStyle name="常规 3 8 3" xfId="26395"/>
    <cellStyle name="常规 3 8 3 10" xfId="26396"/>
    <cellStyle name="常规 3 8 3 10 2" xfId="26397"/>
    <cellStyle name="常规 3 8 3 11" xfId="26398"/>
    <cellStyle name="常规 3 8 3 2" xfId="26399"/>
    <cellStyle name="常规 3 8 3 2 2" xfId="26400"/>
    <cellStyle name="常规 3 8 3 2 2 2" xfId="26401"/>
    <cellStyle name="常规 3 8 3 2 2 2 2" xfId="26402"/>
    <cellStyle name="常规 3 8 3 2 2 2 2 2" xfId="26403"/>
    <cellStyle name="常规 3 8 3 2 2 2 2 2 2" xfId="26404"/>
    <cellStyle name="常规 3 8 3 2 2 2 2 2 2 2" xfId="26405"/>
    <cellStyle name="常规 3 8 3 2 2 2 2 2 2 2 2" xfId="26406"/>
    <cellStyle name="常规 3 8 3 2 2 2 2 2 2 3" xfId="26407"/>
    <cellStyle name="常规 3 8 3 2 2 2 2 2 3" xfId="26408"/>
    <cellStyle name="常规 3 8 3 2 2 2 2 2 3 2" xfId="26409"/>
    <cellStyle name="常规 3 8 3 2 2 2 2 2 4" xfId="26410"/>
    <cellStyle name="常规 3 8 3 2 2 2 2 3" xfId="26411"/>
    <cellStyle name="常规 3 8 3 2 2 2 2 3 2" xfId="26412"/>
    <cellStyle name="常规 3 8 3 2 2 2 2 3 2 2" xfId="26413"/>
    <cellStyle name="常规 3 8 3 2 2 2 2 3 3" xfId="26414"/>
    <cellStyle name="常规 3 8 3 2 2 2 2 4" xfId="26415"/>
    <cellStyle name="常规 3 8 3 2 2 2 2 4 2" xfId="26416"/>
    <cellStyle name="常规 3 8 3 2 2 2 2 5" xfId="26417"/>
    <cellStyle name="常规 3 8 3 2 2 2 3" xfId="26418"/>
    <cellStyle name="常规 3 8 3 2 2 2 3 2" xfId="26419"/>
    <cellStyle name="常规 3 8 3 2 2 2 3 2 2" xfId="26420"/>
    <cellStyle name="常规 3 8 3 2 2 2 3 2 2 2" xfId="26421"/>
    <cellStyle name="常规 3 8 3 2 2 2 3 2 2 2 2" xfId="26422"/>
    <cellStyle name="常规 3 8 3 2 2 2 3 2 2 3" xfId="26423"/>
    <cellStyle name="常规 3 8 3 2 2 2 3 2 3" xfId="26424"/>
    <cellStyle name="常规 3 8 3 2 2 2 3 2 3 2" xfId="26425"/>
    <cellStyle name="常规 3 8 3 2 2 2 3 2 4" xfId="26426"/>
    <cellStyle name="常规 3 8 3 2 2 2 3 3" xfId="26427"/>
    <cellStyle name="常规 3 8 3 2 2 2 3 3 2" xfId="26428"/>
    <cellStyle name="常规 3 8 3 2 2 2 3 3 2 2" xfId="26429"/>
    <cellStyle name="常规 3 8 3 2 2 2 3 3 3" xfId="26430"/>
    <cellStyle name="常规 3 8 3 2 2 2 3 4" xfId="26431"/>
    <cellStyle name="常规 3 8 3 2 2 2 3 4 2" xfId="26432"/>
    <cellStyle name="常规 3 8 3 2 2 2 3 5" xfId="26433"/>
    <cellStyle name="常规 3 8 3 2 2 2 4" xfId="26434"/>
    <cellStyle name="常规 3 8 3 2 2 2 4 2" xfId="26435"/>
    <cellStyle name="常规 3 8 3 2 2 2 4 2 2" xfId="26436"/>
    <cellStyle name="常规 3 8 3 2 2 2 4 2 2 2" xfId="26437"/>
    <cellStyle name="常规 3 8 3 2 2 2 4 2 3" xfId="26438"/>
    <cellStyle name="常规 3 8 3 2 2 2 4 3" xfId="26439"/>
    <cellStyle name="常规 3 8 3 2 2 2 4 3 2" xfId="26440"/>
    <cellStyle name="常规 3 8 3 2 2 2 4 4" xfId="26441"/>
    <cellStyle name="常规 3 8 3 2 2 2 5" xfId="26442"/>
    <cellStyle name="常规 3 8 3 2 2 2 5 2" xfId="26443"/>
    <cellStyle name="常规 3 8 3 2 2 2 5 2 2" xfId="26444"/>
    <cellStyle name="常规 3 8 3 2 2 2 5 3" xfId="26445"/>
    <cellStyle name="常规 3 8 3 2 2 2 6" xfId="26446"/>
    <cellStyle name="常规 3 8 3 2 2 2 6 2" xfId="26447"/>
    <cellStyle name="常规 3 8 3 2 2 2 7" xfId="26448"/>
    <cellStyle name="常规 3 8 3 2 2 3" xfId="26449"/>
    <cellStyle name="常规 3 8 3 2 2 3 2" xfId="26450"/>
    <cellStyle name="常规 3 8 3 2 2 3 2 2" xfId="26451"/>
    <cellStyle name="常规 3 8 3 2 2 3 2 2 2" xfId="26452"/>
    <cellStyle name="常规 3 8 3 2 2 3 2 2 2 2" xfId="26453"/>
    <cellStyle name="常规 3 8 3 2 2 3 2 2 3" xfId="26454"/>
    <cellStyle name="常规 3 8 3 2 2 3 2 3" xfId="26455"/>
    <cellStyle name="常规 3 8 3 2 2 3 2 3 2" xfId="26456"/>
    <cellStyle name="常规 3 8 3 2 2 3 2 4" xfId="26457"/>
    <cellStyle name="常规 3 8 3 2 2 3 3" xfId="26458"/>
    <cellStyle name="常规 3 8 3 2 2 3 3 2" xfId="26459"/>
    <cellStyle name="常规 3 8 3 2 2 3 3 2 2" xfId="26460"/>
    <cellStyle name="常规 3 8 3 2 2 3 3 3" xfId="26461"/>
    <cellStyle name="常规 3 8 3 2 2 3 4" xfId="26462"/>
    <cellStyle name="常规 3 8 3 2 2 3 4 2" xfId="26463"/>
    <cellStyle name="常规 3 8 3 2 2 3 5" xfId="26464"/>
    <cellStyle name="常规 3 8 3 2 2 4" xfId="26465"/>
    <cellStyle name="常规 3 8 3 2 2 4 2" xfId="26466"/>
    <cellStyle name="常规 3 8 3 2 2 4 2 2" xfId="26467"/>
    <cellStyle name="常规 3 8 3 2 2 4 2 2 2" xfId="26468"/>
    <cellStyle name="常规 3 8 3 2 2 4 2 2 2 2" xfId="26469"/>
    <cellStyle name="常规 3 8 3 2 2 4 2 2 3" xfId="26470"/>
    <cellStyle name="常规 3 8 3 2 2 4 2 3" xfId="26471"/>
    <cellStyle name="常规 3 8 3 2 2 4 2 3 2" xfId="26472"/>
    <cellStyle name="常规 3 8 3 2 2 4 2 4" xfId="26473"/>
    <cellStyle name="常规 3 8 3 2 2 4 3" xfId="26474"/>
    <cellStyle name="常规 3 8 3 2 2 4 3 2" xfId="26475"/>
    <cellStyle name="常规 3 8 3 2 2 4 3 2 2" xfId="26476"/>
    <cellStyle name="常规 3 8 3 2 2 4 3 3" xfId="26477"/>
    <cellStyle name="常规 3 8 3 2 2 4 4" xfId="26478"/>
    <cellStyle name="常规 3 8 3 2 2 4 4 2" xfId="26479"/>
    <cellStyle name="常规 3 8 3 2 2 4 5" xfId="26480"/>
    <cellStyle name="常规 3 8 3 2 2 5" xfId="26481"/>
    <cellStyle name="常规 3 8 3 2 2 5 2" xfId="26482"/>
    <cellStyle name="常规 3 8 3 2 2 5 2 2" xfId="26483"/>
    <cellStyle name="常规 3 8 3 2 2 5 2 2 2" xfId="26484"/>
    <cellStyle name="常规 3 8 3 2 2 5 2 3" xfId="26485"/>
    <cellStyle name="常规 3 8 3 2 2 5 3" xfId="26486"/>
    <cellStyle name="常规 3 8 3 2 2 5 3 2" xfId="26487"/>
    <cellStyle name="常规 3 8 3 2 2 5 4" xfId="26488"/>
    <cellStyle name="常规 3 8 3 2 2 6" xfId="26489"/>
    <cellStyle name="常规 3 8 3 2 2 6 2" xfId="26490"/>
    <cellStyle name="常规 3 8 3 2 2 6 2 2" xfId="26491"/>
    <cellStyle name="常规 3 8 3 2 2 6 3" xfId="26492"/>
    <cellStyle name="常规 3 8 3 2 2 7" xfId="26493"/>
    <cellStyle name="常规 3 8 3 2 2 7 2" xfId="26494"/>
    <cellStyle name="常规 3 8 3 2 2 8" xfId="26495"/>
    <cellStyle name="常规 3 8 3 2 3" xfId="26496"/>
    <cellStyle name="常规 3 8 3 2 3 2" xfId="26497"/>
    <cellStyle name="常规 3 8 3 2 3 2 2" xfId="26498"/>
    <cellStyle name="常规 3 8 3 2 3 2 2 2" xfId="26499"/>
    <cellStyle name="常规 3 8 3 2 3 2 2 2 2" xfId="26500"/>
    <cellStyle name="常规 3 8 3 2 3 2 2 2 2 2" xfId="26501"/>
    <cellStyle name="常规 3 8 3 2 3 2 2 2 3" xfId="26502"/>
    <cellStyle name="常规 3 8 3 2 3 2 2 3" xfId="26503"/>
    <cellStyle name="常规 3 8 3 2 3 2 2 3 2" xfId="26504"/>
    <cellStyle name="常规 3 8 3 2 3 2 2 4" xfId="26505"/>
    <cellStyle name="常规 3 8 3 2 3 2 3" xfId="26506"/>
    <cellStyle name="常规 3 8 3 2 3 2 3 2" xfId="26507"/>
    <cellStyle name="常规 3 8 3 2 3 2 3 2 2" xfId="26508"/>
    <cellStyle name="常规 3 8 3 2 3 2 3 3" xfId="26509"/>
    <cellStyle name="常规 3 8 3 2 3 2 4" xfId="26510"/>
    <cellStyle name="常规 3 8 3 2 3 2 4 2" xfId="26511"/>
    <cellStyle name="常规 3 8 3 2 3 2 5" xfId="26512"/>
    <cellStyle name="常规 3 8 3 2 3 3" xfId="26513"/>
    <cellStyle name="常规 3 8 3 2 3 3 2" xfId="26514"/>
    <cellStyle name="常规 3 8 3 2 3 3 2 2" xfId="26515"/>
    <cellStyle name="常规 3 8 3 2 3 3 2 2 2" xfId="26516"/>
    <cellStyle name="常规 3 8 3 2 3 3 2 2 2 2" xfId="26517"/>
    <cellStyle name="常规 3 8 3 2 3 3 2 2 3" xfId="26518"/>
    <cellStyle name="常规 3 8 3 2 3 3 2 3" xfId="26519"/>
    <cellStyle name="常规 3 8 3 2 3 3 2 3 2" xfId="26520"/>
    <cellStyle name="常规 3 8 3 2 3 3 2 4" xfId="26521"/>
    <cellStyle name="常规 3 8 3 2 3 3 3" xfId="26522"/>
    <cellStyle name="常规 3 8 3 2 3 3 3 2" xfId="26523"/>
    <cellStyle name="常规 3 8 3 2 3 3 3 2 2" xfId="26524"/>
    <cellStyle name="常规 3 8 3 2 3 3 3 3" xfId="26525"/>
    <cellStyle name="常规 3 8 3 2 3 3 4" xfId="26526"/>
    <cellStyle name="常规 3 8 3 2 3 3 4 2" xfId="26527"/>
    <cellStyle name="常规 3 8 3 2 3 3 5" xfId="26528"/>
    <cellStyle name="常规 3 8 3 2 3 4" xfId="26529"/>
    <cellStyle name="常规 3 8 3 2 3 4 2" xfId="26530"/>
    <cellStyle name="常规 3 8 3 2 3 4 2 2" xfId="26531"/>
    <cellStyle name="常规 3 8 3 2 3 4 2 2 2" xfId="26532"/>
    <cellStyle name="常规 3 8 3 2 3 4 2 3" xfId="26533"/>
    <cellStyle name="常规 3 8 3 2 3 4 3" xfId="26534"/>
    <cellStyle name="常规 3 8 3 2 3 4 3 2" xfId="26535"/>
    <cellStyle name="常规 3 8 3 2 3 4 4" xfId="26536"/>
    <cellStyle name="常规 3 8 3 2 3 5" xfId="26537"/>
    <cellStyle name="常规 3 8 3 2 3 5 2" xfId="26538"/>
    <cellStyle name="常规 3 8 3 2 3 5 2 2" xfId="26539"/>
    <cellStyle name="常规 3 8 3 2 3 5 3" xfId="26540"/>
    <cellStyle name="常规 3 8 3 2 3 6" xfId="26541"/>
    <cellStyle name="常规 3 8 3 2 3 6 2" xfId="26542"/>
    <cellStyle name="常规 3 8 3 2 3 7" xfId="26543"/>
    <cellStyle name="常规 3 8 3 2 4" xfId="26544"/>
    <cellStyle name="常规 3 8 3 2 4 2" xfId="26545"/>
    <cellStyle name="常规 3 8 3 2 4 2 2" xfId="26546"/>
    <cellStyle name="常规 3 8 3 2 4 2 2 2" xfId="26547"/>
    <cellStyle name="常规 3 8 3 2 4 2 2 2 2" xfId="26548"/>
    <cellStyle name="常规 3 8 3 2 4 2 2 3" xfId="26549"/>
    <cellStyle name="常规 3 8 3 2 4 2 3" xfId="26550"/>
    <cellStyle name="常规 3 8 3 2 4 2 3 2" xfId="26551"/>
    <cellStyle name="常规 3 8 3 2 4 2 4" xfId="26552"/>
    <cellStyle name="常规 3 8 3 2 4 3" xfId="26553"/>
    <cellStyle name="常规 3 8 3 2 4 3 2" xfId="26554"/>
    <cellStyle name="常规 3 8 3 2 4 3 2 2" xfId="26555"/>
    <cellStyle name="常规 3 8 3 2 4 3 3" xfId="26556"/>
    <cellStyle name="常规 3 8 3 2 4 4" xfId="26557"/>
    <cellStyle name="常规 3 8 3 2 4 4 2" xfId="26558"/>
    <cellStyle name="常规 3 8 3 2 4 5" xfId="26559"/>
    <cellStyle name="常规 3 8 3 2 5" xfId="26560"/>
    <cellStyle name="常规 3 8 3 2 5 2" xfId="26561"/>
    <cellStyle name="常规 3 8 3 2 5 2 2" xfId="26562"/>
    <cellStyle name="常规 3 8 3 2 5 2 2 2" xfId="26563"/>
    <cellStyle name="常规 3 8 3 2 5 2 2 2 2" xfId="26564"/>
    <cellStyle name="常规 3 8 3 2 5 2 2 3" xfId="26565"/>
    <cellStyle name="常规 3 8 3 2 5 2 3" xfId="26566"/>
    <cellStyle name="常规 3 8 3 2 5 2 3 2" xfId="26567"/>
    <cellStyle name="常规 3 8 3 2 5 2 4" xfId="26568"/>
    <cellStyle name="常规 3 8 3 2 5 3" xfId="26569"/>
    <cellStyle name="常规 3 8 3 2 5 3 2" xfId="26570"/>
    <cellStyle name="常规 3 8 3 2 5 3 2 2" xfId="26571"/>
    <cellStyle name="常规 3 8 3 2 5 3 3" xfId="26572"/>
    <cellStyle name="常规 3 8 3 2 5 4" xfId="26573"/>
    <cellStyle name="常规 3 8 3 2 5 4 2" xfId="26574"/>
    <cellStyle name="常规 3 8 3 2 5 5" xfId="26575"/>
    <cellStyle name="常规 3 8 3 2 6" xfId="26576"/>
    <cellStyle name="常规 3 8 3 2 6 2" xfId="26577"/>
    <cellStyle name="常规 3 8 3 2 6 2 2" xfId="26578"/>
    <cellStyle name="常规 3 8 3 2 6 2 2 2" xfId="26579"/>
    <cellStyle name="常规 3 8 3 2 6 2 3" xfId="26580"/>
    <cellStyle name="常规 3 8 3 2 6 3" xfId="26581"/>
    <cellStyle name="常规 3 8 3 2 6 3 2" xfId="26582"/>
    <cellStyle name="常规 3 8 3 2 6 4" xfId="26583"/>
    <cellStyle name="常规 3 8 3 2 7" xfId="26584"/>
    <cellStyle name="常规 3 8 3 2 7 2" xfId="26585"/>
    <cellStyle name="常规 3 8 3 2 7 2 2" xfId="26586"/>
    <cellStyle name="常规 3 8 3 2 7 3" xfId="26587"/>
    <cellStyle name="常规 3 8 3 2 8" xfId="26588"/>
    <cellStyle name="常规 3 8 3 2 8 2" xfId="26589"/>
    <cellStyle name="常规 3 8 3 2 9" xfId="26590"/>
    <cellStyle name="常规 3 8 3 3" xfId="26591"/>
    <cellStyle name="常规 3 8 3 3 2" xfId="26592"/>
    <cellStyle name="常规 3 8 3 3 2 2" xfId="26593"/>
    <cellStyle name="常规 3 8 3 3 2 2 2" xfId="26594"/>
    <cellStyle name="常规 3 8 3 3 2 2 2 2" xfId="26595"/>
    <cellStyle name="常规 3 8 3 3 2 2 2 2 2" xfId="26596"/>
    <cellStyle name="常规 3 8 3 3 2 2 2 2 2 2" xfId="26597"/>
    <cellStyle name="常规 3 8 3 3 2 2 2 2 2 2 2" xfId="26598"/>
    <cellStyle name="常规 3 8 3 3 2 2 2 2 2 3" xfId="26599"/>
    <cellStyle name="常规 3 8 3 3 2 2 2 2 3" xfId="26600"/>
    <cellStyle name="常规 3 8 3 3 2 2 2 2 3 2" xfId="26601"/>
    <cellStyle name="常规 3 8 3 3 2 2 2 2 4" xfId="26602"/>
    <cellStyle name="常规 3 8 3 3 2 2 2 3" xfId="26603"/>
    <cellStyle name="常规 3 8 3 3 2 2 2 3 2" xfId="26604"/>
    <cellStyle name="常规 3 8 3 3 2 2 2 3 2 2" xfId="26605"/>
    <cellStyle name="常规 3 8 3 3 2 2 2 3 3" xfId="26606"/>
    <cellStyle name="常规 3 8 3 3 2 2 2 4" xfId="26607"/>
    <cellStyle name="常规 3 8 3 3 2 2 2 4 2" xfId="26608"/>
    <cellStyle name="常规 3 8 3 3 2 2 2 5" xfId="26609"/>
    <cellStyle name="常规 3 8 3 3 2 2 3" xfId="26610"/>
    <cellStyle name="常规 3 8 3 3 2 2 3 2" xfId="26611"/>
    <cellStyle name="常规 3 8 3 3 2 2 3 2 2" xfId="26612"/>
    <cellStyle name="常规 3 8 3 3 2 2 3 2 2 2" xfId="26613"/>
    <cellStyle name="常规 3 8 3 3 2 2 3 2 2 2 2" xfId="26614"/>
    <cellStyle name="常规 3 8 3 3 2 2 3 2 2 3" xfId="26615"/>
    <cellStyle name="常规 3 8 3 3 2 2 3 2 3" xfId="26616"/>
    <cellStyle name="常规 3 8 3 3 2 2 3 2 3 2" xfId="26617"/>
    <cellStyle name="常规 3 8 3 3 2 2 3 2 4" xfId="26618"/>
    <cellStyle name="常规 3 8 3 3 2 2 3 3" xfId="26619"/>
    <cellStyle name="常规 3 8 3 3 2 2 3 3 2" xfId="26620"/>
    <cellStyle name="常规 3 8 3 3 2 2 3 3 2 2" xfId="26621"/>
    <cellStyle name="常规 3 8 3 3 2 2 3 3 3" xfId="26622"/>
    <cellStyle name="常规 3 8 3 3 2 2 3 4" xfId="26623"/>
    <cellStyle name="常规 3 8 3 3 2 2 3 4 2" xfId="26624"/>
    <cellStyle name="常规 3 8 3 3 2 2 3 5" xfId="26625"/>
    <cellStyle name="常规 3 8 3 3 2 2 4" xfId="26626"/>
    <cellStyle name="常规 3 8 3 3 2 2 4 2" xfId="26627"/>
    <cellStyle name="常规 3 8 3 3 2 2 4 2 2" xfId="26628"/>
    <cellStyle name="常规 3 8 3 3 2 2 4 2 2 2" xfId="26629"/>
    <cellStyle name="常规 3 8 3 3 2 2 4 2 3" xfId="26630"/>
    <cellStyle name="常规 3 8 3 3 2 2 4 3" xfId="26631"/>
    <cellStyle name="常规 3 8 3 3 2 2 4 3 2" xfId="26632"/>
    <cellStyle name="常规 3 8 3 3 2 2 4 4" xfId="26633"/>
    <cellStyle name="常规 3 8 3 3 2 2 5" xfId="26634"/>
    <cellStyle name="常规 3 8 3 3 2 2 5 2" xfId="26635"/>
    <cellStyle name="常规 3 8 3 3 2 2 5 2 2" xfId="26636"/>
    <cellStyle name="常规 3 8 3 3 2 2 5 3" xfId="26637"/>
    <cellStyle name="常规 3 8 3 3 2 2 6" xfId="26638"/>
    <cellStyle name="常规 3 8 3 3 2 2 6 2" xfId="26639"/>
    <cellStyle name="常规 3 8 3 3 2 2 7" xfId="26640"/>
    <cellStyle name="常规 3 8 3 3 2 3" xfId="26641"/>
    <cellStyle name="常规 3 8 3 3 2 3 2" xfId="26642"/>
    <cellStyle name="常规 3 8 3 3 2 3 2 2" xfId="26643"/>
    <cellStyle name="常规 3 8 3 3 2 3 2 2 2" xfId="26644"/>
    <cellStyle name="常规 3 8 3 3 2 3 2 2 2 2" xfId="26645"/>
    <cellStyle name="常规 3 8 3 3 2 3 2 2 3" xfId="26646"/>
    <cellStyle name="常规 3 8 3 3 2 3 2 3" xfId="26647"/>
    <cellStyle name="常规 3 8 3 3 2 3 2 3 2" xfId="26648"/>
    <cellStyle name="常规 3 8 3 3 2 3 2 4" xfId="26649"/>
    <cellStyle name="常规 3 8 3 3 2 3 3" xfId="26650"/>
    <cellStyle name="常规 3 8 3 3 2 3 3 2" xfId="26651"/>
    <cellStyle name="常规 3 8 3 3 2 3 3 2 2" xfId="26652"/>
    <cellStyle name="常规 3 8 3 3 2 3 3 3" xfId="26653"/>
    <cellStyle name="常规 3 8 3 3 2 3 4" xfId="26654"/>
    <cellStyle name="常规 3 8 3 3 2 3 4 2" xfId="26655"/>
    <cellStyle name="常规 3 8 3 3 2 3 5" xfId="26656"/>
    <cellStyle name="常规 3 8 3 3 2 4" xfId="26657"/>
    <cellStyle name="常规 3 8 3 3 2 4 2" xfId="26658"/>
    <cellStyle name="常规 3 8 3 3 2 4 2 2" xfId="26659"/>
    <cellStyle name="常规 3 8 3 3 2 4 2 2 2" xfId="26660"/>
    <cellStyle name="常规 3 8 3 3 2 4 2 2 2 2" xfId="26661"/>
    <cellStyle name="常规 3 8 3 3 2 4 2 2 3" xfId="26662"/>
    <cellStyle name="常规 3 8 3 3 2 4 2 3" xfId="26663"/>
    <cellStyle name="常规 3 8 3 3 2 4 2 3 2" xfId="26664"/>
    <cellStyle name="常规 3 8 3 3 2 4 2 4" xfId="26665"/>
    <cellStyle name="常规 3 8 3 3 2 4 3" xfId="26666"/>
    <cellStyle name="常规 3 8 3 3 2 4 3 2" xfId="26667"/>
    <cellStyle name="常规 3 8 3 3 2 4 3 2 2" xfId="26668"/>
    <cellStyle name="常规 3 8 3 3 2 4 3 3" xfId="26669"/>
    <cellStyle name="常规 3 8 3 3 2 4 4" xfId="26670"/>
    <cellStyle name="常规 3 8 3 3 2 4 4 2" xfId="26671"/>
    <cellStyle name="常规 3 8 3 3 2 4 5" xfId="26672"/>
    <cellStyle name="常规 3 8 3 3 2 5" xfId="26673"/>
    <cellStyle name="常规 3 8 3 3 2 5 2" xfId="26674"/>
    <cellStyle name="常规 3 8 3 3 2 5 2 2" xfId="26675"/>
    <cellStyle name="常规 3 8 3 3 2 5 2 2 2" xfId="26676"/>
    <cellStyle name="常规 3 8 3 3 2 5 2 3" xfId="26677"/>
    <cellStyle name="常规 3 8 3 3 2 5 3" xfId="26678"/>
    <cellStyle name="常规 3 8 3 3 2 5 3 2" xfId="26679"/>
    <cellStyle name="常规 3 8 3 3 2 5 4" xfId="26680"/>
    <cellStyle name="常规 3 8 3 3 2 6" xfId="26681"/>
    <cellStyle name="常规 3 8 3 3 2 6 2" xfId="26682"/>
    <cellStyle name="常规 3 8 3 3 2 6 2 2" xfId="26683"/>
    <cellStyle name="常规 3 8 3 3 2 6 3" xfId="26684"/>
    <cellStyle name="常规 3 8 3 3 2 7" xfId="26685"/>
    <cellStyle name="常规 3 8 3 3 2 7 2" xfId="26686"/>
    <cellStyle name="常规 3 8 3 3 2 8" xfId="26687"/>
    <cellStyle name="常规 3 8 3 3 3" xfId="26688"/>
    <cellStyle name="常规 3 8 3 3 3 2" xfId="26689"/>
    <cellStyle name="常规 3 8 3 3 3 2 2" xfId="26690"/>
    <cellStyle name="常规 3 8 3 3 3 2 2 2" xfId="26691"/>
    <cellStyle name="常规 3 8 3 3 3 2 2 2 2" xfId="26692"/>
    <cellStyle name="常规 3 8 3 3 3 2 2 2 2 2" xfId="26693"/>
    <cellStyle name="常规 3 8 3 3 3 2 2 2 3" xfId="26694"/>
    <cellStyle name="常规 3 8 3 3 3 2 2 3" xfId="26695"/>
    <cellStyle name="常规 3 8 3 3 3 2 2 3 2" xfId="26696"/>
    <cellStyle name="常规 3 8 3 3 3 2 2 4" xfId="26697"/>
    <cellStyle name="常规 3 8 3 3 3 2 3" xfId="26698"/>
    <cellStyle name="常规 3 8 3 3 3 2 3 2" xfId="26699"/>
    <cellStyle name="常规 3 8 3 3 3 2 3 2 2" xfId="26700"/>
    <cellStyle name="常规 3 8 3 3 3 2 3 3" xfId="26701"/>
    <cellStyle name="常规 3 8 3 3 3 2 4" xfId="26702"/>
    <cellStyle name="常规 3 8 3 3 3 2 4 2" xfId="26703"/>
    <cellStyle name="常规 3 8 3 3 3 2 5" xfId="26704"/>
    <cellStyle name="常规 3 8 3 3 3 3" xfId="26705"/>
    <cellStyle name="常规 3 8 3 3 3 3 2" xfId="26706"/>
    <cellStyle name="常规 3 8 3 3 3 3 2 2" xfId="26707"/>
    <cellStyle name="常规 3 8 3 3 3 3 2 2 2" xfId="26708"/>
    <cellStyle name="常规 3 8 3 3 3 3 2 2 2 2" xfId="26709"/>
    <cellStyle name="常规 3 8 3 3 3 3 2 2 3" xfId="26710"/>
    <cellStyle name="常规 3 8 3 3 3 3 2 3" xfId="26711"/>
    <cellStyle name="常规 3 8 3 3 3 3 2 3 2" xfId="26712"/>
    <cellStyle name="常规 3 8 3 3 3 3 2 4" xfId="26713"/>
    <cellStyle name="常规 3 8 3 3 3 3 3" xfId="26714"/>
    <cellStyle name="常规 3 8 3 3 3 3 3 2" xfId="26715"/>
    <cellStyle name="常规 3 8 3 3 3 3 3 2 2" xfId="26716"/>
    <cellStyle name="常规 3 8 3 3 3 3 3 3" xfId="26717"/>
    <cellStyle name="常规 3 8 3 3 3 3 4" xfId="26718"/>
    <cellStyle name="常规 3 8 3 3 3 3 4 2" xfId="26719"/>
    <cellStyle name="常规 3 8 3 3 3 3 5" xfId="26720"/>
    <cellStyle name="常规 3 8 3 3 3 4" xfId="26721"/>
    <cellStyle name="常规 3 8 3 3 3 4 2" xfId="26722"/>
    <cellStyle name="常规 3 8 3 3 3 4 2 2" xfId="26723"/>
    <cellStyle name="常规 3 8 3 3 3 4 2 2 2" xfId="26724"/>
    <cellStyle name="常规 3 8 3 3 3 4 2 3" xfId="26725"/>
    <cellStyle name="常规 3 8 3 3 3 4 3" xfId="26726"/>
    <cellStyle name="常规 3 8 3 3 3 4 3 2" xfId="26727"/>
    <cellStyle name="常规 3 8 3 3 3 4 4" xfId="26728"/>
    <cellStyle name="常规 3 8 3 3 3 5" xfId="26729"/>
    <cellStyle name="常规 3 8 3 3 3 5 2" xfId="26730"/>
    <cellStyle name="常规 3 8 3 3 3 5 2 2" xfId="26731"/>
    <cellStyle name="常规 3 8 3 3 3 5 3" xfId="26732"/>
    <cellStyle name="常规 3 8 3 3 3 6" xfId="26733"/>
    <cellStyle name="常规 3 8 3 3 3 6 2" xfId="26734"/>
    <cellStyle name="常规 3 8 3 3 3 7" xfId="26735"/>
    <cellStyle name="常规 3 8 3 3 4" xfId="26736"/>
    <cellStyle name="常规 3 8 3 3 4 2" xfId="26737"/>
    <cellStyle name="常规 3 8 3 3 4 2 2" xfId="26738"/>
    <cellStyle name="常规 3 8 3 3 4 2 2 2" xfId="26739"/>
    <cellStyle name="常规 3 8 3 3 4 2 2 2 2" xfId="26740"/>
    <cellStyle name="常规 3 8 3 3 4 2 2 3" xfId="26741"/>
    <cellStyle name="常规 3 8 3 3 4 2 3" xfId="26742"/>
    <cellStyle name="常规 3 8 3 3 4 2 3 2" xfId="26743"/>
    <cellStyle name="常规 3 8 3 3 4 2 4" xfId="26744"/>
    <cellStyle name="常规 3 8 3 3 4 3" xfId="26745"/>
    <cellStyle name="常规 3 8 3 3 4 3 2" xfId="26746"/>
    <cellStyle name="常规 3 8 3 3 4 3 2 2" xfId="26747"/>
    <cellStyle name="常规 3 8 3 3 4 3 3" xfId="26748"/>
    <cellStyle name="常规 3 8 3 3 4 4" xfId="26749"/>
    <cellStyle name="常规 3 8 3 3 4 4 2" xfId="26750"/>
    <cellStyle name="常规 3 8 3 3 4 5" xfId="26751"/>
    <cellStyle name="常规 3 8 3 3 5" xfId="26752"/>
    <cellStyle name="常规 3 8 3 3 5 2" xfId="26753"/>
    <cellStyle name="常规 3 8 3 3 5 2 2" xfId="26754"/>
    <cellStyle name="常规 3 8 3 3 5 2 2 2" xfId="26755"/>
    <cellStyle name="常规 3 8 3 3 5 2 2 2 2" xfId="26756"/>
    <cellStyle name="常规 3 8 3 3 5 2 2 3" xfId="26757"/>
    <cellStyle name="常规 3 8 3 3 5 2 3" xfId="26758"/>
    <cellStyle name="常规 3 8 3 3 5 2 3 2" xfId="26759"/>
    <cellStyle name="常规 3 8 3 3 5 2 4" xfId="26760"/>
    <cellStyle name="常规 3 8 3 3 5 3" xfId="26761"/>
    <cellStyle name="常规 3 8 3 3 5 3 2" xfId="26762"/>
    <cellStyle name="常规 3 8 3 3 5 3 2 2" xfId="26763"/>
    <cellStyle name="常规 3 8 3 3 5 3 3" xfId="26764"/>
    <cellStyle name="常规 3 8 3 3 5 4" xfId="26765"/>
    <cellStyle name="常规 3 8 3 3 5 4 2" xfId="26766"/>
    <cellStyle name="常规 3 8 3 3 5 5" xfId="26767"/>
    <cellStyle name="常规 3 8 3 3 6" xfId="26768"/>
    <cellStyle name="常规 3 8 3 3 6 2" xfId="26769"/>
    <cellStyle name="常规 3 8 3 3 6 2 2" xfId="26770"/>
    <cellStyle name="常规 3 8 3 3 6 2 2 2" xfId="26771"/>
    <cellStyle name="常规 3 8 3 3 6 2 3" xfId="26772"/>
    <cellStyle name="常规 3 8 3 3 6 3" xfId="26773"/>
    <cellStyle name="常规 3 8 3 3 6 3 2" xfId="26774"/>
    <cellStyle name="常规 3 8 3 3 6 4" xfId="26775"/>
    <cellStyle name="常规 3 8 3 3 7" xfId="26776"/>
    <cellStyle name="常规 3 8 3 3 7 2" xfId="26777"/>
    <cellStyle name="常规 3 8 3 3 7 2 2" xfId="26778"/>
    <cellStyle name="常规 3 8 3 3 7 3" xfId="26779"/>
    <cellStyle name="常规 3 8 3 3 8" xfId="26780"/>
    <cellStyle name="常规 3 8 3 3 8 2" xfId="26781"/>
    <cellStyle name="常规 3 8 3 3 9" xfId="26782"/>
    <cellStyle name="常规 3 8 3 4" xfId="26783"/>
    <cellStyle name="常规 3 8 3 4 2" xfId="26784"/>
    <cellStyle name="常规 3 8 3 4 2 2" xfId="26785"/>
    <cellStyle name="常规 3 8 3 4 2 2 2" xfId="26786"/>
    <cellStyle name="常规 3 8 3 4 2 2 2 2" xfId="26787"/>
    <cellStyle name="常规 3 8 3 4 2 2 2 2 2" xfId="26788"/>
    <cellStyle name="常规 3 8 3 4 2 2 2 2 2 2" xfId="26789"/>
    <cellStyle name="常规 3 8 3 4 2 2 2 2 3" xfId="26790"/>
    <cellStyle name="常规 3 8 3 4 2 2 2 3" xfId="26791"/>
    <cellStyle name="常规 3 8 3 4 2 2 2 3 2" xfId="26792"/>
    <cellStyle name="常规 3 8 3 4 2 2 2 4" xfId="26793"/>
    <cellStyle name="常规 3 8 3 4 2 2 3" xfId="26794"/>
    <cellStyle name="常规 3 8 3 4 2 2 3 2" xfId="26795"/>
    <cellStyle name="常规 3 8 3 4 2 2 3 2 2" xfId="26796"/>
    <cellStyle name="常规 3 8 3 4 2 2 3 3" xfId="26797"/>
    <cellStyle name="常规 3 8 3 4 2 2 4" xfId="26798"/>
    <cellStyle name="常规 3 8 3 4 2 2 4 2" xfId="26799"/>
    <cellStyle name="常规 3 8 3 4 2 2 5" xfId="26800"/>
    <cellStyle name="常规 3 8 3 4 2 3" xfId="26801"/>
    <cellStyle name="常规 3 8 3 4 2 3 2" xfId="26802"/>
    <cellStyle name="常规 3 8 3 4 2 3 2 2" xfId="26803"/>
    <cellStyle name="常规 3 8 3 4 2 3 2 2 2" xfId="26804"/>
    <cellStyle name="常规 3 8 3 4 2 3 2 2 2 2" xfId="26805"/>
    <cellStyle name="常规 3 8 3 4 2 3 2 2 3" xfId="26806"/>
    <cellStyle name="常规 3 8 3 4 2 3 2 3" xfId="26807"/>
    <cellStyle name="常规 3 8 3 4 2 3 2 3 2" xfId="26808"/>
    <cellStyle name="常规 3 8 3 4 2 3 2 4" xfId="26809"/>
    <cellStyle name="常规 3 8 3 4 2 3 3" xfId="26810"/>
    <cellStyle name="常规 3 8 3 4 2 3 3 2" xfId="26811"/>
    <cellStyle name="常规 3 8 3 4 2 3 3 2 2" xfId="26812"/>
    <cellStyle name="常规 3 8 3 4 2 3 3 3" xfId="26813"/>
    <cellStyle name="常规 3 8 3 4 2 3 4" xfId="26814"/>
    <cellStyle name="常规 3 8 3 4 2 3 4 2" xfId="26815"/>
    <cellStyle name="常规 3 8 3 4 2 3 5" xfId="26816"/>
    <cellStyle name="常规 3 8 3 4 2 4" xfId="26817"/>
    <cellStyle name="常规 3 8 3 4 2 4 2" xfId="26818"/>
    <cellStyle name="常规 3 8 3 4 2 4 2 2" xfId="26819"/>
    <cellStyle name="常规 3 8 3 4 2 4 2 2 2" xfId="26820"/>
    <cellStyle name="常规 3 8 3 4 2 4 2 3" xfId="26821"/>
    <cellStyle name="常规 3 8 3 4 2 4 3" xfId="26822"/>
    <cellStyle name="常规 3 8 3 4 2 4 3 2" xfId="26823"/>
    <cellStyle name="常规 3 8 3 4 2 4 4" xfId="26824"/>
    <cellStyle name="常规 3 8 3 4 2 5" xfId="26825"/>
    <cellStyle name="常规 3 8 3 4 2 5 2" xfId="26826"/>
    <cellStyle name="常规 3 8 3 4 2 5 2 2" xfId="26827"/>
    <cellStyle name="常规 3 8 3 4 2 5 3" xfId="26828"/>
    <cellStyle name="常规 3 8 3 4 2 6" xfId="26829"/>
    <cellStyle name="常规 3 8 3 4 2 6 2" xfId="26830"/>
    <cellStyle name="常规 3 8 3 4 2 7" xfId="26831"/>
    <cellStyle name="常规 3 8 3 4 3" xfId="26832"/>
    <cellStyle name="常规 3 8 3 4 3 2" xfId="26833"/>
    <cellStyle name="常规 3 8 3 4 3 2 2" xfId="26834"/>
    <cellStyle name="常规 3 8 3 4 3 2 2 2" xfId="26835"/>
    <cellStyle name="常规 3 8 3 4 3 2 2 2 2" xfId="26836"/>
    <cellStyle name="常规 3 8 3 4 3 2 2 3" xfId="26837"/>
    <cellStyle name="常规 3 8 3 4 3 2 3" xfId="26838"/>
    <cellStyle name="常规 3 8 3 4 3 2 3 2" xfId="26839"/>
    <cellStyle name="常规 3 8 3 4 3 2 4" xfId="26840"/>
    <cellStyle name="常规 3 8 3 4 3 3" xfId="26841"/>
    <cellStyle name="常规 3 8 3 4 3 3 2" xfId="26842"/>
    <cellStyle name="常规 3 8 3 4 3 3 2 2" xfId="26843"/>
    <cellStyle name="常规 3 8 3 4 3 3 3" xfId="26844"/>
    <cellStyle name="常规 3 8 3 4 3 4" xfId="26845"/>
    <cellStyle name="常规 3 8 3 4 3 4 2" xfId="26846"/>
    <cellStyle name="常规 3 8 3 4 3 5" xfId="26847"/>
    <cellStyle name="常规 3 8 3 4 4" xfId="26848"/>
    <cellStyle name="常规 3 8 3 4 4 2" xfId="26849"/>
    <cellStyle name="常规 3 8 3 4 4 2 2" xfId="26850"/>
    <cellStyle name="常规 3 8 3 4 4 2 2 2" xfId="26851"/>
    <cellStyle name="常规 3 8 3 4 4 2 2 2 2" xfId="26852"/>
    <cellStyle name="常规 3 8 3 4 4 2 2 3" xfId="26853"/>
    <cellStyle name="常规 3 8 3 4 4 2 3" xfId="26854"/>
    <cellStyle name="常规 3 8 3 4 4 2 3 2" xfId="26855"/>
    <cellStyle name="常规 3 8 3 4 4 2 4" xfId="26856"/>
    <cellStyle name="常规 3 8 3 4 4 3" xfId="26857"/>
    <cellStyle name="常规 3 8 3 4 4 3 2" xfId="26858"/>
    <cellStyle name="常规 3 8 3 4 4 3 2 2" xfId="26859"/>
    <cellStyle name="常规 3 8 3 4 4 3 3" xfId="26860"/>
    <cellStyle name="常规 3 8 3 4 4 4" xfId="26861"/>
    <cellStyle name="常规 3 8 3 4 4 4 2" xfId="26862"/>
    <cellStyle name="常规 3 8 3 4 4 5" xfId="26863"/>
    <cellStyle name="常规 3 8 3 4 5" xfId="26864"/>
    <cellStyle name="常规 3 8 3 4 5 2" xfId="26865"/>
    <cellStyle name="常规 3 8 3 4 5 2 2" xfId="26866"/>
    <cellStyle name="常规 3 8 3 4 5 2 2 2" xfId="26867"/>
    <cellStyle name="常规 3 8 3 4 5 2 3" xfId="26868"/>
    <cellStyle name="常规 3 8 3 4 5 3" xfId="26869"/>
    <cellStyle name="常规 3 8 3 4 5 3 2" xfId="26870"/>
    <cellStyle name="常规 3 8 3 4 5 4" xfId="26871"/>
    <cellStyle name="常规 3 8 3 4 6" xfId="26872"/>
    <cellStyle name="常规 3 8 3 4 6 2" xfId="26873"/>
    <cellStyle name="常规 3 8 3 4 6 2 2" xfId="26874"/>
    <cellStyle name="常规 3 8 3 4 6 3" xfId="26875"/>
    <cellStyle name="常规 3 8 3 4 7" xfId="26876"/>
    <cellStyle name="常规 3 8 3 4 7 2" xfId="26877"/>
    <cellStyle name="常规 3 8 3 4 8" xfId="26878"/>
    <cellStyle name="常规 3 8 3 5" xfId="26879"/>
    <cellStyle name="常规 3 8 3 5 2" xfId="26880"/>
    <cellStyle name="常规 3 8 3 5 2 2" xfId="26881"/>
    <cellStyle name="常规 3 8 3 5 2 2 2" xfId="26882"/>
    <cellStyle name="常规 3 8 3 5 2 2 2 2" xfId="26883"/>
    <cellStyle name="常规 3 8 3 5 2 2 2 2 2" xfId="26884"/>
    <cellStyle name="常规 3 8 3 5 2 2 2 3" xfId="26885"/>
    <cellStyle name="常规 3 8 3 5 2 2 3" xfId="26886"/>
    <cellStyle name="常规 3 8 3 5 2 2 3 2" xfId="26887"/>
    <cellStyle name="常规 3 8 3 5 2 2 4" xfId="26888"/>
    <cellStyle name="常规 3 8 3 5 2 3" xfId="26889"/>
    <cellStyle name="常规 3 8 3 5 2 3 2" xfId="26890"/>
    <cellStyle name="常规 3 8 3 5 2 3 2 2" xfId="26891"/>
    <cellStyle name="常规 3 8 3 5 2 3 3" xfId="26892"/>
    <cellStyle name="常规 3 8 3 5 2 4" xfId="26893"/>
    <cellStyle name="常规 3 8 3 5 2 4 2" xfId="26894"/>
    <cellStyle name="常规 3 8 3 5 2 5" xfId="26895"/>
    <cellStyle name="常规 3 8 3 5 3" xfId="26896"/>
    <cellStyle name="常规 3 8 3 5 3 2" xfId="26897"/>
    <cellStyle name="常规 3 8 3 5 3 2 2" xfId="26898"/>
    <cellStyle name="常规 3 8 3 5 3 2 2 2" xfId="26899"/>
    <cellStyle name="常规 3 8 3 5 3 2 2 2 2" xfId="26900"/>
    <cellStyle name="常规 3 8 3 5 3 2 2 3" xfId="26901"/>
    <cellStyle name="常规 3 8 3 5 3 2 3" xfId="26902"/>
    <cellStyle name="常规 3 8 3 5 3 2 3 2" xfId="26903"/>
    <cellStyle name="常规 3 8 3 5 3 2 4" xfId="26904"/>
    <cellStyle name="常规 3 8 3 5 3 3" xfId="26905"/>
    <cellStyle name="常规 3 8 3 5 3 3 2" xfId="26906"/>
    <cellStyle name="常规 3 8 3 5 3 3 2 2" xfId="26907"/>
    <cellStyle name="常规 3 8 3 5 3 3 3" xfId="26908"/>
    <cellStyle name="常规 3 8 3 5 3 4" xfId="26909"/>
    <cellStyle name="常规 3 8 3 5 3 4 2" xfId="26910"/>
    <cellStyle name="常规 3 8 3 5 3 5" xfId="26911"/>
    <cellStyle name="常规 3 8 3 5 4" xfId="26912"/>
    <cellStyle name="常规 3 8 3 5 4 2" xfId="26913"/>
    <cellStyle name="常规 3 8 3 5 4 2 2" xfId="26914"/>
    <cellStyle name="常规 3 8 3 5 4 2 2 2" xfId="26915"/>
    <cellStyle name="常规 3 8 3 5 4 2 3" xfId="26916"/>
    <cellStyle name="常规 3 8 3 5 4 3" xfId="26917"/>
    <cellStyle name="常规 3 8 3 5 4 3 2" xfId="26918"/>
    <cellStyle name="常规 3 8 3 5 4 4" xfId="26919"/>
    <cellStyle name="常规 3 8 3 5 5" xfId="26920"/>
    <cellStyle name="常规 3 8 3 5 5 2" xfId="26921"/>
    <cellStyle name="常规 3 8 3 5 5 2 2" xfId="26922"/>
    <cellStyle name="常规 3 8 3 5 5 3" xfId="26923"/>
    <cellStyle name="常规 3 8 3 5 6" xfId="26924"/>
    <cellStyle name="常规 3 8 3 5 6 2" xfId="26925"/>
    <cellStyle name="常规 3 8 3 5 7" xfId="26926"/>
    <cellStyle name="常规 3 8 3 6" xfId="26927"/>
    <cellStyle name="常规 3 8 3 6 2" xfId="26928"/>
    <cellStyle name="常规 3 8 3 6 2 2" xfId="26929"/>
    <cellStyle name="常规 3 8 3 6 2 2 2" xfId="26930"/>
    <cellStyle name="常规 3 8 3 6 2 2 2 2" xfId="26931"/>
    <cellStyle name="常规 3 8 3 6 2 2 3" xfId="26932"/>
    <cellStyle name="常规 3 8 3 6 2 3" xfId="26933"/>
    <cellStyle name="常规 3 8 3 6 2 3 2" xfId="26934"/>
    <cellStyle name="常规 3 8 3 6 2 4" xfId="26935"/>
    <cellStyle name="常规 3 8 3 6 3" xfId="26936"/>
    <cellStyle name="常规 3 8 3 6 3 2" xfId="26937"/>
    <cellStyle name="常规 3 8 3 6 3 2 2" xfId="26938"/>
    <cellStyle name="常规 3 8 3 6 3 3" xfId="26939"/>
    <cellStyle name="常规 3 8 3 6 4" xfId="26940"/>
    <cellStyle name="常规 3 8 3 6 4 2" xfId="26941"/>
    <cellStyle name="常规 3 8 3 6 5" xfId="26942"/>
    <cellStyle name="常规 3 8 3 7" xfId="26943"/>
    <cellStyle name="常规 3 8 3 7 2" xfId="26944"/>
    <cellStyle name="常规 3 8 3 7 2 2" xfId="26945"/>
    <cellStyle name="常规 3 8 3 7 2 2 2" xfId="26946"/>
    <cellStyle name="常规 3 8 3 7 2 2 2 2" xfId="26947"/>
    <cellStyle name="常规 3 8 3 7 2 2 3" xfId="26948"/>
    <cellStyle name="常规 3 8 3 7 2 3" xfId="26949"/>
    <cellStyle name="常规 3 8 3 7 2 3 2" xfId="26950"/>
    <cellStyle name="常规 3 8 3 7 2 4" xfId="26951"/>
    <cellStyle name="常规 3 8 3 7 3" xfId="26952"/>
    <cellStyle name="常规 3 8 3 7 3 2" xfId="26953"/>
    <cellStyle name="常规 3 8 3 7 3 2 2" xfId="26954"/>
    <cellStyle name="常规 3 8 3 7 3 3" xfId="26955"/>
    <cellStyle name="常规 3 8 3 7 4" xfId="26956"/>
    <cellStyle name="常规 3 8 3 7 4 2" xfId="26957"/>
    <cellStyle name="常规 3 8 3 7 5" xfId="26958"/>
    <cellStyle name="常规 3 8 3 8" xfId="26959"/>
    <cellStyle name="常规 3 8 3 8 2" xfId="26960"/>
    <cellStyle name="常规 3 8 3 8 2 2" xfId="26961"/>
    <cellStyle name="常规 3 8 3 8 2 2 2" xfId="26962"/>
    <cellStyle name="常规 3 8 3 8 2 3" xfId="26963"/>
    <cellStyle name="常规 3 8 3 8 3" xfId="26964"/>
    <cellStyle name="常规 3 8 3 8 3 2" xfId="26965"/>
    <cellStyle name="常规 3 8 3 8 4" xfId="26966"/>
    <cellStyle name="常规 3 8 3 9" xfId="26967"/>
    <cellStyle name="常规 3 8 3 9 2" xfId="26968"/>
    <cellStyle name="常规 3 8 3 9 2 2" xfId="26969"/>
    <cellStyle name="常规 3 8 3 9 3" xfId="26970"/>
    <cellStyle name="常规 3 8 4" xfId="26971"/>
    <cellStyle name="常规 3 8 4 2" xfId="26972"/>
    <cellStyle name="常规 3 8 4 2 2" xfId="26973"/>
    <cellStyle name="常规 3 8 4 2 2 2" xfId="26974"/>
    <cellStyle name="常规 3 8 4 2 2 2 2" xfId="26975"/>
    <cellStyle name="常规 3 8 4 2 2 2 2 2" xfId="26976"/>
    <cellStyle name="常规 3 8 4 2 2 2 2 2 2" xfId="26977"/>
    <cellStyle name="常规 3 8 4 2 2 2 2 2 2 2" xfId="26978"/>
    <cellStyle name="常规 3 8 4 2 2 2 2 2 3" xfId="26979"/>
    <cellStyle name="常规 3 8 4 2 2 2 2 3" xfId="26980"/>
    <cellStyle name="常规 3 8 4 2 2 2 2 3 2" xfId="26981"/>
    <cellStyle name="常规 3 8 4 2 2 2 2 4" xfId="26982"/>
    <cellStyle name="常规 3 8 4 2 2 2 3" xfId="26983"/>
    <cellStyle name="常规 3 8 4 2 2 2 3 2" xfId="26984"/>
    <cellStyle name="常规 3 8 4 2 2 2 3 2 2" xfId="26985"/>
    <cellStyle name="常规 3 8 4 2 2 2 3 3" xfId="26986"/>
    <cellStyle name="常规 3 8 4 2 2 2 4" xfId="26987"/>
    <cellStyle name="常规 3 8 4 2 2 2 4 2" xfId="26988"/>
    <cellStyle name="常规 3 8 4 2 2 2 5" xfId="26989"/>
    <cellStyle name="常规 3 8 4 2 2 3" xfId="26990"/>
    <cellStyle name="常规 3 8 4 2 2 3 2" xfId="26991"/>
    <cellStyle name="常规 3 8 4 2 2 3 2 2" xfId="26992"/>
    <cellStyle name="常规 3 8 4 2 2 3 2 2 2" xfId="26993"/>
    <cellStyle name="常规 3 8 4 2 2 3 2 2 2 2" xfId="26994"/>
    <cellStyle name="常规 3 8 4 2 2 3 2 2 3" xfId="26995"/>
    <cellStyle name="常规 3 8 4 2 2 3 2 3" xfId="26996"/>
    <cellStyle name="常规 3 8 4 2 2 3 2 3 2" xfId="26997"/>
    <cellStyle name="常规 3 8 4 2 2 3 2 4" xfId="26998"/>
    <cellStyle name="常规 3 8 4 2 2 3 3" xfId="26999"/>
    <cellStyle name="常规 3 8 4 2 2 3 3 2" xfId="27000"/>
    <cellStyle name="常规 3 8 4 2 2 3 3 2 2" xfId="27001"/>
    <cellStyle name="常规 3 8 4 2 2 3 3 3" xfId="27002"/>
    <cellStyle name="常规 3 8 4 2 2 3 4" xfId="27003"/>
    <cellStyle name="常规 3 8 4 2 2 3 4 2" xfId="27004"/>
    <cellStyle name="常规 3 8 4 2 2 3 5" xfId="27005"/>
    <cellStyle name="常规 3 8 4 2 2 4" xfId="27006"/>
    <cellStyle name="常规 3 8 4 2 2 4 2" xfId="27007"/>
    <cellStyle name="常规 3 8 4 2 2 4 2 2" xfId="27008"/>
    <cellStyle name="常规 3 8 4 2 2 4 2 2 2" xfId="27009"/>
    <cellStyle name="常规 3 8 4 2 2 4 2 3" xfId="27010"/>
    <cellStyle name="常规 3 8 4 2 2 4 3" xfId="27011"/>
    <cellStyle name="常规 3 8 4 2 2 4 3 2" xfId="27012"/>
    <cellStyle name="常规 3 8 4 2 2 4 4" xfId="27013"/>
    <cellStyle name="常规 3 8 4 2 2 5" xfId="27014"/>
    <cellStyle name="常规 3 8 4 2 2 5 2" xfId="27015"/>
    <cellStyle name="常规 3 8 4 2 2 5 2 2" xfId="27016"/>
    <cellStyle name="常规 3 8 4 2 2 5 3" xfId="27017"/>
    <cellStyle name="常规 3 8 4 2 2 6" xfId="27018"/>
    <cellStyle name="常规 3 8 4 2 2 6 2" xfId="27019"/>
    <cellStyle name="常规 3 8 4 2 2 7" xfId="27020"/>
    <cellStyle name="常规 3 8 4 2 3" xfId="27021"/>
    <cellStyle name="常规 3 8 4 2 3 2" xfId="27022"/>
    <cellStyle name="常规 3 8 4 2 3 2 2" xfId="27023"/>
    <cellStyle name="常规 3 8 4 2 3 2 2 2" xfId="27024"/>
    <cellStyle name="常规 3 8 4 2 3 2 2 2 2" xfId="27025"/>
    <cellStyle name="常规 3 8 4 2 3 2 2 3" xfId="27026"/>
    <cellStyle name="常规 3 8 4 2 3 2 3" xfId="27027"/>
    <cellStyle name="常规 3 8 4 2 3 2 3 2" xfId="27028"/>
    <cellStyle name="常规 3 8 4 2 3 2 4" xfId="27029"/>
    <cellStyle name="常规 3 8 4 2 3 3" xfId="27030"/>
    <cellStyle name="常规 3 8 4 2 3 3 2" xfId="27031"/>
    <cellStyle name="常规 3 8 4 2 3 3 2 2" xfId="27032"/>
    <cellStyle name="常规 3 8 4 2 3 3 3" xfId="27033"/>
    <cellStyle name="常规 3 8 4 2 3 4" xfId="27034"/>
    <cellStyle name="常规 3 8 4 2 3 4 2" xfId="27035"/>
    <cellStyle name="常规 3 8 4 2 3 5" xfId="27036"/>
    <cellStyle name="常规 3 8 4 2 4" xfId="27037"/>
    <cellStyle name="常规 3 8 4 2 4 2" xfId="27038"/>
    <cellStyle name="常规 3 8 4 2 4 2 2" xfId="27039"/>
    <cellStyle name="常规 3 8 4 2 4 2 2 2" xfId="27040"/>
    <cellStyle name="常规 3 8 4 2 4 2 2 2 2" xfId="27041"/>
    <cellStyle name="常规 3 8 4 2 4 2 2 3" xfId="27042"/>
    <cellStyle name="常规 3 8 4 2 4 2 3" xfId="27043"/>
    <cellStyle name="常规 3 8 4 2 4 2 3 2" xfId="27044"/>
    <cellStyle name="常规 3 8 4 2 4 2 4" xfId="27045"/>
    <cellStyle name="常规 3 8 4 2 4 3" xfId="27046"/>
    <cellStyle name="常规 3 8 4 2 4 3 2" xfId="27047"/>
    <cellStyle name="常规 3 8 4 2 4 3 2 2" xfId="27048"/>
    <cellStyle name="常规 3 8 4 2 4 3 3" xfId="27049"/>
    <cellStyle name="常规 3 8 4 2 4 4" xfId="27050"/>
    <cellStyle name="常规 3 8 4 2 4 4 2" xfId="27051"/>
    <cellStyle name="常规 3 8 4 2 4 5" xfId="27052"/>
    <cellStyle name="常规 3 8 4 2 5" xfId="27053"/>
    <cellStyle name="常规 3 8 4 2 5 2" xfId="27054"/>
    <cellStyle name="常规 3 8 4 2 5 2 2" xfId="27055"/>
    <cellStyle name="常规 3 8 4 2 5 2 2 2" xfId="27056"/>
    <cellStyle name="常规 3 8 4 2 5 2 3" xfId="27057"/>
    <cellStyle name="常规 3 8 4 2 5 3" xfId="27058"/>
    <cellStyle name="常规 3 8 4 2 5 3 2" xfId="27059"/>
    <cellStyle name="常规 3 8 4 2 5 4" xfId="27060"/>
    <cellStyle name="常规 3 8 4 2 6" xfId="27061"/>
    <cellStyle name="常规 3 8 4 2 6 2" xfId="27062"/>
    <cellStyle name="常规 3 8 4 2 6 2 2" xfId="27063"/>
    <cellStyle name="常规 3 8 4 2 6 3" xfId="27064"/>
    <cellStyle name="常规 3 8 4 2 7" xfId="27065"/>
    <cellStyle name="常规 3 8 4 2 7 2" xfId="27066"/>
    <cellStyle name="常规 3 8 4 2 8" xfId="27067"/>
    <cellStyle name="常规 3 8 4 3" xfId="27068"/>
    <cellStyle name="常规 3 8 4 3 2" xfId="27069"/>
    <cellStyle name="常规 3 8 4 3 2 2" xfId="27070"/>
    <cellStyle name="常规 3 8 4 3 2 2 2" xfId="27071"/>
    <cellStyle name="常规 3 8 4 3 2 2 2 2" xfId="27072"/>
    <cellStyle name="常规 3 8 4 3 2 2 2 2 2" xfId="27073"/>
    <cellStyle name="常规 3 8 4 3 2 2 2 3" xfId="27074"/>
    <cellStyle name="常规 3 8 4 3 2 2 3" xfId="27075"/>
    <cellStyle name="常规 3 8 4 3 2 2 3 2" xfId="27076"/>
    <cellStyle name="常规 3 8 4 3 2 2 4" xfId="27077"/>
    <cellStyle name="常规 3 8 4 3 2 3" xfId="27078"/>
    <cellStyle name="常规 3 8 4 3 2 3 2" xfId="27079"/>
    <cellStyle name="常规 3 8 4 3 2 3 2 2" xfId="27080"/>
    <cellStyle name="常规 3 8 4 3 2 3 3" xfId="27081"/>
    <cellStyle name="常规 3 8 4 3 2 4" xfId="27082"/>
    <cellStyle name="常规 3 8 4 3 2 4 2" xfId="27083"/>
    <cellStyle name="常规 3 8 4 3 2 5" xfId="27084"/>
    <cellStyle name="常规 3 8 4 3 3" xfId="27085"/>
    <cellStyle name="常规 3 8 4 3 3 2" xfId="27086"/>
    <cellStyle name="常规 3 8 4 3 3 2 2" xfId="27087"/>
    <cellStyle name="常规 3 8 4 3 3 2 2 2" xfId="27088"/>
    <cellStyle name="常规 3 8 4 3 3 2 2 2 2" xfId="27089"/>
    <cellStyle name="常规 3 8 4 3 3 2 2 3" xfId="27090"/>
    <cellStyle name="常规 3 8 4 3 3 2 3" xfId="27091"/>
    <cellStyle name="常规 3 8 4 3 3 2 3 2" xfId="27092"/>
    <cellStyle name="常规 3 8 4 3 3 2 4" xfId="27093"/>
    <cellStyle name="常规 3 8 4 3 3 3" xfId="27094"/>
    <cellStyle name="常规 3 8 4 3 3 3 2" xfId="27095"/>
    <cellStyle name="常规 3 8 4 3 3 3 2 2" xfId="27096"/>
    <cellStyle name="常规 3 8 4 3 3 3 3" xfId="27097"/>
    <cellStyle name="常规 3 8 4 3 3 4" xfId="27098"/>
    <cellStyle name="常规 3 8 4 3 3 4 2" xfId="27099"/>
    <cellStyle name="常规 3 8 4 3 3 5" xfId="27100"/>
    <cellStyle name="常规 3 8 4 3 4" xfId="27101"/>
    <cellStyle name="常规 3 8 4 3 4 2" xfId="27102"/>
    <cellStyle name="常规 3 8 4 3 4 2 2" xfId="27103"/>
    <cellStyle name="常规 3 8 4 3 4 2 2 2" xfId="27104"/>
    <cellStyle name="常规 3 8 4 3 4 2 3" xfId="27105"/>
    <cellStyle name="常规 3 8 4 3 4 3" xfId="27106"/>
    <cellStyle name="常规 3 8 4 3 4 3 2" xfId="27107"/>
    <cellStyle name="常规 3 8 4 3 4 4" xfId="27108"/>
    <cellStyle name="常规 3 8 4 3 5" xfId="27109"/>
    <cellStyle name="常规 3 8 4 3 5 2" xfId="27110"/>
    <cellStyle name="常规 3 8 4 3 5 2 2" xfId="27111"/>
    <cellStyle name="常规 3 8 4 3 5 3" xfId="27112"/>
    <cellStyle name="常规 3 8 4 3 6" xfId="27113"/>
    <cellStyle name="常规 3 8 4 3 6 2" xfId="27114"/>
    <cellStyle name="常规 3 8 4 3 7" xfId="27115"/>
    <cellStyle name="常规 3 8 4 4" xfId="27116"/>
    <cellStyle name="常规 3 8 4 4 2" xfId="27117"/>
    <cellStyle name="常规 3 8 4 4 2 2" xfId="27118"/>
    <cellStyle name="常规 3 8 4 4 2 2 2" xfId="27119"/>
    <cellStyle name="常规 3 8 4 4 2 2 2 2" xfId="27120"/>
    <cellStyle name="常规 3 8 4 4 2 2 3" xfId="27121"/>
    <cellStyle name="常规 3 8 4 4 2 3" xfId="27122"/>
    <cellStyle name="常规 3 8 4 4 2 3 2" xfId="27123"/>
    <cellStyle name="常规 3 8 4 4 2 4" xfId="27124"/>
    <cellStyle name="常规 3 8 4 4 3" xfId="27125"/>
    <cellStyle name="常规 3 8 4 4 3 2" xfId="27126"/>
    <cellStyle name="常规 3 8 4 4 3 2 2" xfId="27127"/>
    <cellStyle name="常规 3 8 4 4 3 3" xfId="27128"/>
    <cellStyle name="常规 3 8 4 4 4" xfId="27129"/>
    <cellStyle name="常规 3 8 4 4 4 2" xfId="27130"/>
    <cellStyle name="常规 3 8 4 4 5" xfId="27131"/>
    <cellStyle name="常规 3 8 4 5" xfId="27132"/>
    <cellStyle name="常规 3 8 4 5 2" xfId="27133"/>
    <cellStyle name="常规 3 8 4 5 2 2" xfId="27134"/>
    <cellStyle name="常规 3 8 4 5 2 2 2" xfId="27135"/>
    <cellStyle name="常规 3 8 4 5 2 2 2 2" xfId="27136"/>
    <cellStyle name="常规 3 8 4 5 2 2 3" xfId="27137"/>
    <cellStyle name="常规 3 8 4 5 2 3" xfId="27138"/>
    <cellStyle name="常规 3 8 4 5 2 3 2" xfId="27139"/>
    <cellStyle name="常规 3 8 4 5 2 4" xfId="27140"/>
    <cellStyle name="常规 3 8 4 5 3" xfId="27141"/>
    <cellStyle name="常规 3 8 4 5 3 2" xfId="27142"/>
    <cellStyle name="常规 3 8 4 5 3 2 2" xfId="27143"/>
    <cellStyle name="常规 3 8 4 5 3 3" xfId="27144"/>
    <cellStyle name="常规 3 8 4 5 4" xfId="27145"/>
    <cellStyle name="常规 3 8 4 5 4 2" xfId="27146"/>
    <cellStyle name="常规 3 8 4 5 5" xfId="27147"/>
    <cellStyle name="常规 3 8 4 6" xfId="27148"/>
    <cellStyle name="常规 3 8 4 6 2" xfId="27149"/>
    <cellStyle name="常规 3 8 4 6 2 2" xfId="27150"/>
    <cellStyle name="常规 3 8 4 6 2 2 2" xfId="27151"/>
    <cellStyle name="常规 3 8 4 6 2 3" xfId="27152"/>
    <cellStyle name="常规 3 8 4 6 3" xfId="27153"/>
    <cellStyle name="常规 3 8 4 6 3 2" xfId="27154"/>
    <cellStyle name="常规 3 8 4 6 4" xfId="27155"/>
    <cellStyle name="常规 3 8 4 7" xfId="27156"/>
    <cellStyle name="常规 3 8 4 7 2" xfId="27157"/>
    <cellStyle name="常规 3 8 4 7 2 2" xfId="27158"/>
    <cellStyle name="常规 3 8 4 7 3" xfId="27159"/>
    <cellStyle name="常规 3 8 4 8" xfId="27160"/>
    <cellStyle name="常规 3 8 4 8 2" xfId="27161"/>
    <cellStyle name="常规 3 8 4 9" xfId="27162"/>
    <cellStyle name="常规 3 8 5" xfId="27163"/>
    <cellStyle name="常规 3 8 5 2" xfId="27164"/>
    <cellStyle name="常规 3 8 5 2 2" xfId="27165"/>
    <cellStyle name="常规 3 8 5 2 2 2" xfId="27166"/>
    <cellStyle name="常规 3 8 5 2 2 2 2" xfId="27167"/>
    <cellStyle name="常规 3 8 5 2 2 2 2 2" xfId="27168"/>
    <cellStyle name="常规 3 8 5 2 2 2 2 2 2" xfId="27169"/>
    <cellStyle name="常规 3 8 5 2 2 2 2 2 2 2" xfId="27170"/>
    <cellStyle name="常规 3 8 5 2 2 2 2 2 3" xfId="27171"/>
    <cellStyle name="常规 3 8 5 2 2 2 2 3" xfId="27172"/>
    <cellStyle name="常规 3 8 5 2 2 2 2 3 2" xfId="27173"/>
    <cellStyle name="常规 3 8 5 2 2 2 2 4" xfId="27174"/>
    <cellStyle name="常规 3 8 5 2 2 2 3" xfId="27175"/>
    <cellStyle name="常规 3 8 5 2 2 2 3 2" xfId="27176"/>
    <cellStyle name="常规 3 8 5 2 2 2 3 2 2" xfId="27177"/>
    <cellStyle name="常规 3 8 5 2 2 2 3 3" xfId="27178"/>
    <cellStyle name="常规 3 8 5 2 2 2 4" xfId="27179"/>
    <cellStyle name="常规 3 8 5 2 2 2 4 2" xfId="27180"/>
    <cellStyle name="常规 3 8 5 2 2 2 5" xfId="27181"/>
    <cellStyle name="常规 3 8 5 2 2 3" xfId="27182"/>
    <cellStyle name="常规 3 8 5 2 2 3 2" xfId="27183"/>
    <cellStyle name="常规 3 8 5 2 2 3 2 2" xfId="27184"/>
    <cellStyle name="常规 3 8 5 2 2 3 2 2 2" xfId="27185"/>
    <cellStyle name="常规 3 8 5 2 2 3 2 2 2 2" xfId="27186"/>
    <cellStyle name="常规 3 8 5 2 2 3 2 2 3" xfId="27187"/>
    <cellStyle name="常规 3 8 5 2 2 3 2 3" xfId="27188"/>
    <cellStyle name="常规 3 8 5 2 2 3 2 3 2" xfId="27189"/>
    <cellStyle name="常规 3 8 5 2 2 3 2 4" xfId="27190"/>
    <cellStyle name="常规 3 8 5 2 2 3 3" xfId="27191"/>
    <cellStyle name="常规 3 8 5 2 2 3 3 2" xfId="27192"/>
    <cellStyle name="常规 3 8 5 2 2 3 3 2 2" xfId="27193"/>
    <cellStyle name="常规 3 8 5 2 2 3 3 3" xfId="27194"/>
    <cellStyle name="常规 3 8 5 2 2 3 4" xfId="27195"/>
    <cellStyle name="常规 3 8 5 2 2 3 4 2" xfId="27196"/>
    <cellStyle name="常规 3 8 5 2 2 3 5" xfId="27197"/>
    <cellStyle name="常规 3 8 5 2 2 4" xfId="27198"/>
    <cellStyle name="常规 3 8 5 2 2 4 2" xfId="27199"/>
    <cellStyle name="常规 3 8 5 2 2 4 2 2" xfId="27200"/>
    <cellStyle name="常规 3 8 5 2 2 4 2 2 2" xfId="27201"/>
    <cellStyle name="常规 3 8 5 2 2 4 2 3" xfId="27202"/>
    <cellStyle name="常规 3 8 5 2 2 4 3" xfId="27203"/>
    <cellStyle name="常规 3 8 5 2 2 4 3 2" xfId="27204"/>
    <cellStyle name="常规 3 8 5 2 2 4 4" xfId="27205"/>
    <cellStyle name="常规 3 8 5 2 2 5" xfId="27206"/>
    <cellStyle name="常规 3 8 5 2 2 5 2" xfId="27207"/>
    <cellStyle name="常规 3 8 5 2 2 5 2 2" xfId="27208"/>
    <cellStyle name="常规 3 8 5 2 2 5 3" xfId="27209"/>
    <cellStyle name="常规 3 8 5 2 2 6" xfId="27210"/>
    <cellStyle name="常规 3 8 5 2 2 6 2" xfId="27211"/>
    <cellStyle name="常规 3 8 5 2 2 7" xfId="27212"/>
    <cellStyle name="常规 3 8 5 2 3" xfId="27213"/>
    <cellStyle name="常规 3 8 5 2 3 2" xfId="27214"/>
    <cellStyle name="常规 3 8 5 2 3 2 2" xfId="27215"/>
    <cellStyle name="常规 3 8 5 2 3 2 2 2" xfId="27216"/>
    <cellStyle name="常规 3 8 5 2 3 2 2 2 2" xfId="27217"/>
    <cellStyle name="常规 3 8 5 2 3 2 2 3" xfId="27218"/>
    <cellStyle name="常规 3 8 5 2 3 2 3" xfId="27219"/>
    <cellStyle name="常规 3 8 5 2 3 2 3 2" xfId="27220"/>
    <cellStyle name="常规 3 8 5 2 3 2 4" xfId="27221"/>
    <cellStyle name="常规 3 8 5 2 3 3" xfId="27222"/>
    <cellStyle name="常规 3 8 5 2 3 3 2" xfId="27223"/>
    <cellStyle name="常规 3 8 5 2 3 3 2 2" xfId="27224"/>
    <cellStyle name="常规 3 8 5 2 3 3 3" xfId="27225"/>
    <cellStyle name="常规 3 8 5 2 3 4" xfId="27226"/>
    <cellStyle name="常规 3 8 5 2 3 4 2" xfId="27227"/>
    <cellStyle name="常规 3 8 5 2 3 5" xfId="27228"/>
    <cellStyle name="常规 3 8 5 2 4" xfId="27229"/>
    <cellStyle name="常规 3 8 5 2 4 2" xfId="27230"/>
    <cellStyle name="常规 3 8 5 2 4 2 2" xfId="27231"/>
    <cellStyle name="常规 3 8 5 2 4 2 2 2" xfId="27232"/>
    <cellStyle name="常规 3 8 5 2 4 2 2 2 2" xfId="27233"/>
    <cellStyle name="常规 3 8 5 2 4 2 2 3" xfId="27234"/>
    <cellStyle name="常规 3 8 5 2 4 2 3" xfId="27235"/>
    <cellStyle name="常规 3 8 5 2 4 2 3 2" xfId="27236"/>
    <cellStyle name="常规 3 8 5 2 4 2 4" xfId="27237"/>
    <cellStyle name="常规 3 8 5 2 4 3" xfId="27238"/>
    <cellStyle name="常规 3 8 5 2 4 3 2" xfId="27239"/>
    <cellStyle name="常规 3 8 5 2 4 3 2 2" xfId="27240"/>
    <cellStyle name="常规 3 8 5 2 4 3 3" xfId="27241"/>
    <cellStyle name="常规 3 8 5 2 4 4" xfId="27242"/>
    <cellStyle name="常规 3 8 5 2 4 4 2" xfId="27243"/>
    <cellStyle name="常规 3 8 5 2 4 5" xfId="27244"/>
    <cellStyle name="常规 3 8 5 2 5" xfId="27245"/>
    <cellStyle name="常规 3 8 5 2 5 2" xfId="27246"/>
    <cellStyle name="常规 3 8 5 2 5 2 2" xfId="27247"/>
    <cellStyle name="常规 3 8 5 2 5 2 2 2" xfId="27248"/>
    <cellStyle name="常规 3 8 5 2 5 2 3" xfId="27249"/>
    <cellStyle name="常规 3 8 5 2 5 3" xfId="27250"/>
    <cellStyle name="常规 3 8 5 2 5 3 2" xfId="27251"/>
    <cellStyle name="常规 3 8 5 2 5 4" xfId="27252"/>
    <cellStyle name="常规 3 8 5 2 6" xfId="27253"/>
    <cellStyle name="常规 3 8 5 2 6 2" xfId="27254"/>
    <cellStyle name="常规 3 8 5 2 6 2 2" xfId="27255"/>
    <cellStyle name="常规 3 8 5 2 6 3" xfId="27256"/>
    <cellStyle name="常规 3 8 5 2 7" xfId="27257"/>
    <cellStyle name="常规 3 8 5 2 7 2" xfId="27258"/>
    <cellStyle name="常规 3 8 5 2 8" xfId="27259"/>
    <cellStyle name="常规 3 8 5 3" xfId="27260"/>
    <cellStyle name="常规 3 8 5 3 2" xfId="27261"/>
    <cellStyle name="常规 3 8 5 3 2 2" xfId="27262"/>
    <cellStyle name="常规 3 8 5 3 2 2 2" xfId="27263"/>
    <cellStyle name="常规 3 8 5 3 2 2 2 2" xfId="27264"/>
    <cellStyle name="常规 3 8 5 3 2 2 2 2 2" xfId="27265"/>
    <cellStyle name="常规 3 8 5 3 2 2 2 3" xfId="27266"/>
    <cellStyle name="常规 3 8 5 3 2 2 3" xfId="27267"/>
    <cellStyle name="常规 3 8 5 3 2 2 3 2" xfId="27268"/>
    <cellStyle name="常规 3 8 5 3 2 2 4" xfId="27269"/>
    <cellStyle name="常规 3 8 5 3 2 3" xfId="27270"/>
    <cellStyle name="常规 3 8 5 3 2 3 2" xfId="27271"/>
    <cellStyle name="常规 3 8 5 3 2 3 2 2" xfId="27272"/>
    <cellStyle name="常规 3 8 5 3 2 3 3" xfId="27273"/>
    <cellStyle name="常规 3 8 5 3 2 4" xfId="27274"/>
    <cellStyle name="常规 3 8 5 3 2 4 2" xfId="27275"/>
    <cellStyle name="常规 3 8 5 3 2 5" xfId="27276"/>
    <cellStyle name="常规 3 8 5 3 3" xfId="27277"/>
    <cellStyle name="常规 3 8 5 3 3 2" xfId="27278"/>
    <cellStyle name="常规 3 8 5 3 3 2 2" xfId="27279"/>
    <cellStyle name="常规 3 8 5 3 3 2 2 2" xfId="27280"/>
    <cellStyle name="常规 3 8 5 3 3 2 2 2 2" xfId="27281"/>
    <cellStyle name="常规 3 8 5 3 3 2 2 3" xfId="27282"/>
    <cellStyle name="常规 3 8 5 3 3 2 3" xfId="27283"/>
    <cellStyle name="常规 3 8 5 3 3 2 3 2" xfId="27284"/>
    <cellStyle name="常规 3 8 5 3 3 2 4" xfId="27285"/>
    <cellStyle name="常规 3 8 5 3 3 3" xfId="27286"/>
    <cellStyle name="常规 3 8 5 3 3 3 2" xfId="27287"/>
    <cellStyle name="常规 3 8 5 3 3 3 2 2" xfId="27288"/>
    <cellStyle name="常规 3 8 5 3 3 3 3" xfId="27289"/>
    <cellStyle name="常规 3 8 5 3 3 4" xfId="27290"/>
    <cellStyle name="常规 3 8 5 3 3 4 2" xfId="27291"/>
    <cellStyle name="常规 3 8 5 3 3 5" xfId="27292"/>
    <cellStyle name="常规 3 8 5 3 4" xfId="27293"/>
    <cellStyle name="常规 3 8 5 3 4 2" xfId="27294"/>
    <cellStyle name="常规 3 8 5 3 4 2 2" xfId="27295"/>
    <cellStyle name="常规 3 8 5 3 4 2 2 2" xfId="27296"/>
    <cellStyle name="常规 3 8 5 3 4 2 3" xfId="27297"/>
    <cellStyle name="常规 3 8 5 3 4 3" xfId="27298"/>
    <cellStyle name="常规 3 8 5 3 4 3 2" xfId="27299"/>
    <cellStyle name="常规 3 8 5 3 4 4" xfId="27300"/>
    <cellStyle name="常规 3 8 5 3 5" xfId="27301"/>
    <cellStyle name="常规 3 8 5 3 5 2" xfId="27302"/>
    <cellStyle name="常规 3 8 5 3 5 2 2" xfId="27303"/>
    <cellStyle name="常规 3 8 5 3 5 3" xfId="27304"/>
    <cellStyle name="常规 3 8 5 3 6" xfId="27305"/>
    <cellStyle name="常规 3 8 5 3 6 2" xfId="27306"/>
    <cellStyle name="常规 3 8 5 3 7" xfId="27307"/>
    <cellStyle name="常规 3 8 5 4" xfId="27308"/>
    <cellStyle name="常规 3 8 5 4 2" xfId="27309"/>
    <cellStyle name="常规 3 8 5 4 2 2" xfId="27310"/>
    <cellStyle name="常规 3 8 5 4 2 2 2" xfId="27311"/>
    <cellStyle name="常规 3 8 5 4 2 2 2 2" xfId="27312"/>
    <cellStyle name="常规 3 8 5 4 2 2 3" xfId="27313"/>
    <cellStyle name="常规 3 8 5 4 2 3" xfId="27314"/>
    <cellStyle name="常规 3 8 5 4 2 3 2" xfId="27315"/>
    <cellStyle name="常规 3 8 5 4 2 4" xfId="27316"/>
    <cellStyle name="常规 3 8 5 4 3" xfId="27317"/>
    <cellStyle name="常规 3 8 5 4 3 2" xfId="27318"/>
    <cellStyle name="常规 3 8 5 4 3 2 2" xfId="27319"/>
    <cellStyle name="常规 3 8 5 4 3 3" xfId="27320"/>
    <cellStyle name="常规 3 8 5 4 4" xfId="27321"/>
    <cellStyle name="常规 3 8 5 4 4 2" xfId="27322"/>
    <cellStyle name="常规 3 8 5 4 5" xfId="27323"/>
    <cellStyle name="常规 3 8 5 5" xfId="27324"/>
    <cellStyle name="常规 3 8 5 5 2" xfId="27325"/>
    <cellStyle name="常规 3 8 5 5 2 2" xfId="27326"/>
    <cellStyle name="常规 3 8 5 5 2 2 2" xfId="27327"/>
    <cellStyle name="常规 3 8 5 5 2 2 2 2" xfId="27328"/>
    <cellStyle name="常规 3 8 5 5 2 2 3" xfId="27329"/>
    <cellStyle name="常规 3 8 5 5 2 3" xfId="27330"/>
    <cellStyle name="常规 3 8 5 5 2 3 2" xfId="27331"/>
    <cellStyle name="常规 3 8 5 5 2 4" xfId="27332"/>
    <cellStyle name="常规 3 8 5 5 3" xfId="27333"/>
    <cellStyle name="常规 3 8 5 5 3 2" xfId="27334"/>
    <cellStyle name="常规 3 8 5 5 3 2 2" xfId="27335"/>
    <cellStyle name="常规 3 8 5 5 3 3" xfId="27336"/>
    <cellStyle name="常规 3 8 5 5 4" xfId="27337"/>
    <cellStyle name="常规 3 8 5 5 4 2" xfId="27338"/>
    <cellStyle name="常规 3 8 5 5 5" xfId="27339"/>
    <cellStyle name="常规 3 8 5 6" xfId="27340"/>
    <cellStyle name="常规 3 8 5 6 2" xfId="27341"/>
    <cellStyle name="常规 3 8 5 6 2 2" xfId="27342"/>
    <cellStyle name="常规 3 8 5 6 2 2 2" xfId="27343"/>
    <cellStyle name="常规 3 8 5 6 2 3" xfId="27344"/>
    <cellStyle name="常规 3 8 5 6 3" xfId="27345"/>
    <cellStyle name="常规 3 8 5 6 3 2" xfId="27346"/>
    <cellStyle name="常规 3 8 5 6 4" xfId="27347"/>
    <cellStyle name="常规 3 8 5 7" xfId="27348"/>
    <cellStyle name="常规 3 8 5 7 2" xfId="27349"/>
    <cellStyle name="常规 3 8 5 7 2 2" xfId="27350"/>
    <cellStyle name="常规 3 8 5 7 3" xfId="27351"/>
    <cellStyle name="常规 3 8 5 8" xfId="27352"/>
    <cellStyle name="常规 3 8 5 8 2" xfId="27353"/>
    <cellStyle name="常规 3 8 5 9" xfId="27354"/>
    <cellStyle name="常规 3 8 6" xfId="27355"/>
    <cellStyle name="常规 3 8 6 2" xfId="27356"/>
    <cellStyle name="常规 3 8 6 2 2" xfId="27357"/>
    <cellStyle name="常规 3 8 6 2 2 2" xfId="27358"/>
    <cellStyle name="常规 3 8 6 2 2 2 2" xfId="27359"/>
    <cellStyle name="常规 3 8 6 2 2 2 2 2" xfId="27360"/>
    <cellStyle name="常规 3 8 6 2 2 2 2 2 2" xfId="27361"/>
    <cellStyle name="常规 3 8 6 2 2 2 2 3" xfId="27362"/>
    <cellStyle name="常规 3 8 6 2 2 2 3" xfId="27363"/>
    <cellStyle name="常规 3 8 6 2 2 2 3 2" xfId="27364"/>
    <cellStyle name="常规 3 8 6 2 2 2 4" xfId="27365"/>
    <cellStyle name="常规 3 8 6 2 2 3" xfId="27366"/>
    <cellStyle name="常规 3 8 6 2 2 3 2" xfId="27367"/>
    <cellStyle name="常规 3 8 6 2 2 3 2 2" xfId="27368"/>
    <cellStyle name="常规 3 8 6 2 2 3 3" xfId="27369"/>
    <cellStyle name="常规 3 8 6 2 2 4" xfId="27370"/>
    <cellStyle name="常规 3 8 6 2 2 4 2" xfId="27371"/>
    <cellStyle name="常规 3 8 6 2 2 5" xfId="27372"/>
    <cellStyle name="常规 3 8 6 2 3" xfId="27373"/>
    <cellStyle name="常规 3 8 6 2 3 2" xfId="27374"/>
    <cellStyle name="常规 3 8 6 2 3 2 2" xfId="27375"/>
    <cellStyle name="常规 3 8 6 2 3 2 2 2" xfId="27376"/>
    <cellStyle name="常规 3 8 6 2 3 2 2 2 2" xfId="27377"/>
    <cellStyle name="常规 3 8 6 2 3 2 2 3" xfId="27378"/>
    <cellStyle name="常规 3 8 6 2 3 2 3" xfId="27379"/>
    <cellStyle name="常规 3 8 6 2 3 2 3 2" xfId="27380"/>
    <cellStyle name="常规 3 8 6 2 3 2 4" xfId="27381"/>
    <cellStyle name="常规 3 8 6 2 3 3" xfId="27382"/>
    <cellStyle name="常规 3 8 6 2 3 3 2" xfId="27383"/>
    <cellStyle name="常规 3 8 6 2 3 3 2 2" xfId="27384"/>
    <cellStyle name="常规 3 8 6 2 3 3 3" xfId="27385"/>
    <cellStyle name="常规 3 8 6 2 3 4" xfId="27386"/>
    <cellStyle name="常规 3 8 6 2 3 4 2" xfId="27387"/>
    <cellStyle name="常规 3 8 6 2 3 5" xfId="27388"/>
    <cellStyle name="常规 3 8 6 2 4" xfId="27389"/>
    <cellStyle name="常规 3 8 6 2 4 2" xfId="27390"/>
    <cellStyle name="常规 3 8 6 2 4 2 2" xfId="27391"/>
    <cellStyle name="常规 3 8 6 2 4 2 2 2" xfId="27392"/>
    <cellStyle name="常规 3 8 6 2 4 2 3" xfId="27393"/>
    <cellStyle name="常规 3 8 6 2 4 3" xfId="27394"/>
    <cellStyle name="常规 3 8 6 2 4 3 2" xfId="27395"/>
    <cellStyle name="常规 3 8 6 2 4 4" xfId="27396"/>
    <cellStyle name="常规 3 8 6 2 5" xfId="27397"/>
    <cellStyle name="常规 3 8 6 2 5 2" xfId="27398"/>
    <cellStyle name="常规 3 8 6 2 5 2 2" xfId="27399"/>
    <cellStyle name="常规 3 8 6 2 5 3" xfId="27400"/>
    <cellStyle name="常规 3 8 6 2 6" xfId="27401"/>
    <cellStyle name="常规 3 8 6 2 6 2" xfId="27402"/>
    <cellStyle name="常规 3 8 6 2 7" xfId="27403"/>
    <cellStyle name="常规 3 8 6 3" xfId="27404"/>
    <cellStyle name="常规 3 8 6 3 2" xfId="27405"/>
    <cellStyle name="常规 3 8 6 3 2 2" xfId="27406"/>
    <cellStyle name="常规 3 8 6 3 2 2 2" xfId="27407"/>
    <cellStyle name="常规 3 8 6 3 2 2 2 2" xfId="27408"/>
    <cellStyle name="常规 3 8 6 3 2 2 3" xfId="27409"/>
    <cellStyle name="常规 3 8 6 3 2 3" xfId="27410"/>
    <cellStyle name="常规 3 8 6 3 2 3 2" xfId="27411"/>
    <cellStyle name="常规 3 8 6 3 2 4" xfId="27412"/>
    <cellStyle name="常规 3 8 6 3 3" xfId="27413"/>
    <cellStyle name="常规 3 8 6 3 3 2" xfId="27414"/>
    <cellStyle name="常规 3 8 6 3 3 2 2" xfId="27415"/>
    <cellStyle name="常规 3 8 6 3 3 3" xfId="27416"/>
    <cellStyle name="常规 3 8 6 3 4" xfId="27417"/>
    <cellStyle name="常规 3 8 6 3 4 2" xfId="27418"/>
    <cellStyle name="常规 3 8 6 3 5" xfId="27419"/>
    <cellStyle name="常规 3 8 6 4" xfId="27420"/>
    <cellStyle name="常规 3 8 6 4 2" xfId="27421"/>
    <cellStyle name="常规 3 8 6 4 2 2" xfId="27422"/>
    <cellStyle name="常规 3 8 6 4 2 2 2" xfId="27423"/>
    <cellStyle name="常规 3 8 6 4 2 2 2 2" xfId="27424"/>
    <cellStyle name="常规 3 8 6 4 2 2 3" xfId="27425"/>
    <cellStyle name="常规 3 8 6 4 2 3" xfId="27426"/>
    <cellStyle name="常规 3 8 6 4 2 3 2" xfId="27427"/>
    <cellStyle name="常规 3 8 6 4 2 4" xfId="27428"/>
    <cellStyle name="常规 3 8 6 4 3" xfId="27429"/>
    <cellStyle name="常规 3 8 6 4 3 2" xfId="27430"/>
    <cellStyle name="常规 3 8 6 4 3 2 2" xfId="27431"/>
    <cellStyle name="常规 3 8 6 4 3 3" xfId="27432"/>
    <cellStyle name="常规 3 8 6 4 4" xfId="27433"/>
    <cellStyle name="常规 3 8 6 4 4 2" xfId="27434"/>
    <cellStyle name="常规 3 8 6 4 5" xfId="27435"/>
    <cellStyle name="常规 3 8 6 5" xfId="27436"/>
    <cellStyle name="常规 3 8 6 5 2" xfId="27437"/>
    <cellStyle name="常规 3 8 6 5 2 2" xfId="27438"/>
    <cellStyle name="常规 3 8 6 5 2 2 2" xfId="27439"/>
    <cellStyle name="常规 3 8 6 5 2 3" xfId="27440"/>
    <cellStyle name="常规 3 8 6 5 3" xfId="27441"/>
    <cellStyle name="常规 3 8 6 5 3 2" xfId="27442"/>
    <cellStyle name="常规 3 8 6 5 4" xfId="27443"/>
    <cellStyle name="常规 3 8 6 6" xfId="27444"/>
    <cellStyle name="常规 3 8 6 6 2" xfId="27445"/>
    <cellStyle name="常规 3 8 6 6 2 2" xfId="27446"/>
    <cellStyle name="常规 3 8 6 6 3" xfId="27447"/>
    <cellStyle name="常规 3 8 6 7" xfId="27448"/>
    <cellStyle name="常规 3 8 6 7 2" xfId="27449"/>
    <cellStyle name="常规 3 8 6 8" xfId="27450"/>
    <cellStyle name="常规 3 8 7" xfId="27451"/>
    <cellStyle name="常规 3 8 7 2" xfId="27452"/>
    <cellStyle name="常规 3 8 7 2 2" xfId="27453"/>
    <cellStyle name="常规 3 8 7 2 2 2" xfId="27454"/>
    <cellStyle name="常规 3 8 7 2 2 2 2" xfId="27455"/>
    <cellStyle name="常规 3 8 7 2 2 2 2 2" xfId="27456"/>
    <cellStyle name="常规 3 8 7 2 2 2 3" xfId="27457"/>
    <cellStyle name="常规 3 8 7 2 2 3" xfId="27458"/>
    <cellStyle name="常规 3 8 7 2 2 3 2" xfId="27459"/>
    <cellStyle name="常规 3 8 7 2 2 4" xfId="27460"/>
    <cellStyle name="常规 3 8 7 2 3" xfId="27461"/>
    <cellStyle name="常规 3 8 7 2 3 2" xfId="27462"/>
    <cellStyle name="常规 3 8 7 2 3 2 2" xfId="27463"/>
    <cellStyle name="常规 3 8 7 2 3 3" xfId="27464"/>
    <cellStyle name="常规 3 8 7 2 4" xfId="27465"/>
    <cellStyle name="常规 3 8 7 2 4 2" xfId="27466"/>
    <cellStyle name="常规 3 8 7 2 5" xfId="27467"/>
    <cellStyle name="常规 3 8 7 3" xfId="27468"/>
    <cellStyle name="常规 3 8 7 3 2" xfId="27469"/>
    <cellStyle name="常规 3 8 7 3 2 2" xfId="27470"/>
    <cellStyle name="常规 3 8 7 3 2 2 2" xfId="27471"/>
    <cellStyle name="常规 3 8 7 3 2 2 2 2" xfId="27472"/>
    <cellStyle name="常规 3 8 7 3 2 2 3" xfId="27473"/>
    <cellStyle name="常规 3 8 7 3 2 3" xfId="27474"/>
    <cellStyle name="常规 3 8 7 3 2 3 2" xfId="27475"/>
    <cellStyle name="常规 3 8 7 3 2 4" xfId="27476"/>
    <cellStyle name="常规 3 8 7 3 3" xfId="27477"/>
    <cellStyle name="常规 3 8 7 3 3 2" xfId="27478"/>
    <cellStyle name="常规 3 8 7 3 3 2 2" xfId="27479"/>
    <cellStyle name="常规 3 8 7 3 3 3" xfId="27480"/>
    <cellStyle name="常规 3 8 7 3 4" xfId="27481"/>
    <cellStyle name="常规 3 8 7 3 4 2" xfId="27482"/>
    <cellStyle name="常规 3 8 7 3 5" xfId="27483"/>
    <cellStyle name="常规 3 8 7 4" xfId="27484"/>
    <cellStyle name="常规 3 8 7 4 2" xfId="27485"/>
    <cellStyle name="常规 3 8 7 4 2 2" xfId="27486"/>
    <cellStyle name="常规 3 8 7 4 2 2 2" xfId="27487"/>
    <cellStyle name="常规 3 8 7 4 2 3" xfId="27488"/>
    <cellStyle name="常规 3 8 7 4 3" xfId="27489"/>
    <cellStyle name="常规 3 8 7 4 3 2" xfId="27490"/>
    <cellStyle name="常规 3 8 7 4 4" xfId="27491"/>
    <cellStyle name="常规 3 8 7 5" xfId="27492"/>
    <cellStyle name="常规 3 8 7 5 2" xfId="27493"/>
    <cellStyle name="常规 3 8 7 5 2 2" xfId="27494"/>
    <cellStyle name="常规 3 8 7 5 3" xfId="27495"/>
    <cellStyle name="常规 3 8 7 6" xfId="27496"/>
    <cellStyle name="常规 3 8 7 6 2" xfId="27497"/>
    <cellStyle name="常规 3 8 7 7" xfId="27498"/>
    <cellStyle name="常规 3 8 8" xfId="27499"/>
    <cellStyle name="常规 3 8 8 2" xfId="27500"/>
    <cellStyle name="常规 3 8 8 2 2" xfId="27501"/>
    <cellStyle name="常规 3 8 8 2 2 2" xfId="27502"/>
    <cellStyle name="常规 3 8 8 2 2 2 2" xfId="27503"/>
    <cellStyle name="常规 3 8 8 2 2 3" xfId="27504"/>
    <cellStyle name="常规 3 8 8 2 3" xfId="27505"/>
    <cellStyle name="常规 3 8 8 2 3 2" xfId="27506"/>
    <cellStyle name="常规 3 8 8 2 4" xfId="27507"/>
    <cellStyle name="常规 3 8 8 3" xfId="27508"/>
    <cellStyle name="常规 3 8 8 3 2" xfId="27509"/>
    <cellStyle name="常规 3 8 8 3 2 2" xfId="27510"/>
    <cellStyle name="常规 3 8 8 3 3" xfId="27511"/>
    <cellStyle name="常规 3 8 8 4" xfId="27512"/>
    <cellStyle name="常规 3 8 8 4 2" xfId="27513"/>
    <cellStyle name="常规 3 8 8 5" xfId="27514"/>
    <cellStyle name="常规 3 8 9" xfId="27515"/>
    <cellStyle name="常规 3 8 9 2" xfId="27516"/>
    <cellStyle name="常规 3 8 9 2 2" xfId="27517"/>
    <cellStyle name="常规 3 8 9 2 2 2" xfId="27518"/>
    <cellStyle name="常规 3 8 9 2 2 2 2" xfId="27519"/>
    <cellStyle name="常规 3 8 9 2 2 3" xfId="27520"/>
    <cellStyle name="常规 3 8 9 2 3" xfId="27521"/>
    <cellStyle name="常规 3 8 9 2 3 2" xfId="27522"/>
    <cellStyle name="常规 3 8 9 2 4" xfId="27523"/>
    <cellStyle name="常规 3 8 9 3" xfId="27524"/>
    <cellStyle name="常规 3 8 9 3 2" xfId="27525"/>
    <cellStyle name="常规 3 8 9 3 2 2" xfId="27526"/>
    <cellStyle name="常规 3 8 9 3 3" xfId="27527"/>
    <cellStyle name="常规 3 8 9 4" xfId="27528"/>
    <cellStyle name="常规 3 8 9 4 2" xfId="27529"/>
    <cellStyle name="常规 3 8 9 5" xfId="27530"/>
    <cellStyle name="常规 3 9" xfId="27531"/>
    <cellStyle name="常规 3 9 10" xfId="27532"/>
    <cellStyle name="常规 3 9 10 2" xfId="27533"/>
    <cellStyle name="常规 3 9 10 2 2" xfId="27534"/>
    <cellStyle name="常规 3 9 10 2 2 2" xfId="27535"/>
    <cellStyle name="常规 3 9 10 2 3" xfId="27536"/>
    <cellStyle name="常规 3 9 10 3" xfId="27537"/>
    <cellStyle name="常规 3 9 10 3 2" xfId="27538"/>
    <cellStyle name="常规 3 9 10 4" xfId="27539"/>
    <cellStyle name="常规 3 9 11" xfId="27540"/>
    <cellStyle name="常规 3 9 11 2" xfId="27541"/>
    <cellStyle name="常规 3 9 11 2 2" xfId="27542"/>
    <cellStyle name="常规 3 9 11 3" xfId="27543"/>
    <cellStyle name="常规 3 9 12" xfId="27544"/>
    <cellStyle name="常规 3 9 12 2" xfId="27545"/>
    <cellStyle name="常规 3 9 13" xfId="27546"/>
    <cellStyle name="常规 3 9 2" xfId="27547"/>
    <cellStyle name="常规 3 9 2 10" xfId="27548"/>
    <cellStyle name="常规 3 9 2 10 2" xfId="27549"/>
    <cellStyle name="常规 3 9 2 10 2 2" xfId="27550"/>
    <cellStyle name="常规 3 9 2 10 3" xfId="27551"/>
    <cellStyle name="常规 3 9 2 11" xfId="27552"/>
    <cellStyle name="常规 3 9 2 11 2" xfId="27553"/>
    <cellStyle name="常规 3 9 2 12" xfId="27554"/>
    <cellStyle name="常规 3 9 2 2" xfId="27555"/>
    <cellStyle name="常规 3 9 2 2 10" xfId="27556"/>
    <cellStyle name="常规 3 9 2 2 10 2" xfId="27557"/>
    <cellStyle name="常规 3 9 2 2 11" xfId="27558"/>
    <cellStyle name="常规 3 9 2 2 2" xfId="27559"/>
    <cellStyle name="常规 3 9 2 2 2 2" xfId="27560"/>
    <cellStyle name="常规 3 9 2 2 2 2 2" xfId="27561"/>
    <cellStyle name="常规 3 9 2 2 2 2 2 2" xfId="27562"/>
    <cellStyle name="常规 3 9 2 2 2 2 2 2 2" xfId="27563"/>
    <cellStyle name="常规 3 9 2 2 2 2 2 2 2 2" xfId="27564"/>
    <cellStyle name="常规 3 9 2 2 2 2 2 2 2 2 2" xfId="27565"/>
    <cellStyle name="常规 3 9 2 2 2 2 2 2 2 2 2 2" xfId="27566"/>
    <cellStyle name="常规 3 9 2 2 2 2 2 2 2 2 3" xfId="27567"/>
    <cellStyle name="常规 3 9 2 2 2 2 2 2 2 3" xfId="27568"/>
    <cellStyle name="常规 3 9 2 2 2 2 2 2 2 3 2" xfId="27569"/>
    <cellStyle name="常规 3 9 2 2 2 2 2 2 2 4" xfId="27570"/>
    <cellStyle name="常规 3 9 2 2 2 2 2 2 3" xfId="27571"/>
    <cellStyle name="常规 3 9 2 2 2 2 2 2 3 2" xfId="27572"/>
    <cellStyle name="常规 3 9 2 2 2 2 2 2 3 2 2" xfId="27573"/>
    <cellStyle name="常规 3 9 2 2 2 2 2 2 3 3" xfId="27574"/>
    <cellStyle name="常规 3 9 2 2 2 2 2 2 4" xfId="27575"/>
    <cellStyle name="常规 3 9 2 2 2 2 2 2 4 2" xfId="27576"/>
    <cellStyle name="常规 3 9 2 2 2 2 2 2 5" xfId="27577"/>
    <cellStyle name="常规 3 9 2 2 2 2 2 3" xfId="27578"/>
    <cellStyle name="常规 3 9 2 2 2 2 2 3 2" xfId="27579"/>
    <cellStyle name="常规 3 9 2 2 2 2 2 3 2 2" xfId="27580"/>
    <cellStyle name="常规 3 9 2 2 2 2 2 3 2 2 2" xfId="27581"/>
    <cellStyle name="常规 3 9 2 2 2 2 2 3 2 2 2 2" xfId="27582"/>
    <cellStyle name="常规 3 9 2 2 2 2 2 3 2 2 3" xfId="27583"/>
    <cellStyle name="常规 3 9 2 2 2 2 2 3 2 3" xfId="27584"/>
    <cellStyle name="常规 3 9 2 2 2 2 2 3 2 3 2" xfId="27585"/>
    <cellStyle name="常规 3 9 2 2 2 2 2 3 2 4" xfId="27586"/>
    <cellStyle name="常规 3 9 2 2 2 2 2 3 3" xfId="27587"/>
    <cellStyle name="常规 3 9 2 2 2 2 2 3 3 2" xfId="27588"/>
    <cellStyle name="常规 3 9 2 2 2 2 2 3 3 2 2" xfId="27589"/>
    <cellStyle name="常规 3 9 2 2 2 2 2 3 3 3" xfId="27590"/>
    <cellStyle name="常规 3 9 2 2 2 2 2 3 4" xfId="27591"/>
    <cellStyle name="常规 3 9 2 2 2 2 2 3 4 2" xfId="27592"/>
    <cellStyle name="常规 3 9 2 2 2 2 2 3 5" xfId="27593"/>
    <cellStyle name="常规 3 9 2 2 2 2 2 4" xfId="27594"/>
    <cellStyle name="常规 3 9 2 2 2 2 2 4 2" xfId="27595"/>
    <cellStyle name="常规 3 9 2 2 2 2 2 4 2 2" xfId="27596"/>
    <cellStyle name="常规 3 9 2 2 2 2 2 4 2 2 2" xfId="27597"/>
    <cellStyle name="常规 3 9 2 2 2 2 2 4 2 3" xfId="27598"/>
    <cellStyle name="常规 3 9 2 2 2 2 2 4 3" xfId="27599"/>
    <cellStyle name="常规 3 9 2 2 2 2 2 4 3 2" xfId="27600"/>
    <cellStyle name="常规 3 9 2 2 2 2 2 4 4" xfId="27601"/>
    <cellStyle name="常规 3 9 2 2 2 2 2 5" xfId="27602"/>
    <cellStyle name="常规 3 9 2 2 2 2 2 5 2" xfId="27603"/>
    <cellStyle name="常规 3 9 2 2 2 2 2 5 2 2" xfId="27604"/>
    <cellStyle name="常规 3 9 2 2 2 2 2 5 3" xfId="27605"/>
    <cellStyle name="常规 3 9 2 2 2 2 2 6" xfId="27606"/>
    <cellStyle name="常规 3 9 2 2 2 2 2 6 2" xfId="27607"/>
    <cellStyle name="常规 3 9 2 2 2 2 2 7" xfId="27608"/>
    <cellStyle name="常规 3 9 2 2 2 2 3" xfId="27609"/>
    <cellStyle name="常规 3 9 2 2 2 2 3 2" xfId="27610"/>
    <cellStyle name="常规 3 9 2 2 2 2 3 2 2" xfId="27611"/>
    <cellStyle name="常规 3 9 2 2 2 2 3 2 2 2" xfId="27612"/>
    <cellStyle name="常规 3 9 2 2 2 2 3 2 2 2 2" xfId="27613"/>
    <cellStyle name="常规 3 9 2 2 2 2 3 2 2 3" xfId="27614"/>
    <cellStyle name="常规 3 9 2 2 2 2 3 2 3" xfId="27615"/>
    <cellStyle name="常规 3 9 2 2 2 2 3 2 3 2" xfId="27616"/>
    <cellStyle name="常规 3 9 2 2 2 2 3 2 4" xfId="27617"/>
    <cellStyle name="常规 3 9 2 2 2 2 3 3" xfId="27618"/>
    <cellStyle name="常规 3 9 2 2 2 2 3 3 2" xfId="27619"/>
    <cellStyle name="常规 3 9 2 2 2 2 3 3 2 2" xfId="27620"/>
    <cellStyle name="常规 3 9 2 2 2 2 3 3 3" xfId="27621"/>
    <cellStyle name="常规 3 9 2 2 2 2 3 4" xfId="27622"/>
    <cellStyle name="常规 3 9 2 2 2 2 3 4 2" xfId="27623"/>
    <cellStyle name="常规 3 9 2 2 2 2 3 5" xfId="27624"/>
    <cellStyle name="常规 3 9 2 2 2 2 4" xfId="27625"/>
    <cellStyle name="常规 3 9 2 2 2 2 4 2" xfId="27626"/>
    <cellStyle name="常规 3 9 2 2 2 2 4 2 2" xfId="27627"/>
    <cellStyle name="常规 3 9 2 2 2 2 4 2 2 2" xfId="27628"/>
    <cellStyle name="常规 3 9 2 2 2 2 4 2 2 2 2" xfId="27629"/>
    <cellStyle name="常规 3 9 2 2 2 2 4 2 2 3" xfId="27630"/>
    <cellStyle name="常规 3 9 2 2 2 2 4 2 3" xfId="27631"/>
    <cellStyle name="常规 3 9 2 2 2 2 4 2 3 2" xfId="27632"/>
    <cellStyle name="常规 3 9 2 2 2 2 4 2 4" xfId="27633"/>
    <cellStyle name="常规 3 9 2 2 2 2 4 3" xfId="27634"/>
    <cellStyle name="常规 3 9 2 2 2 2 4 3 2" xfId="27635"/>
    <cellStyle name="常规 3 9 2 2 2 2 4 3 2 2" xfId="27636"/>
    <cellStyle name="常规 3 9 2 2 2 2 4 3 3" xfId="27637"/>
    <cellStyle name="常规 3 9 2 2 2 2 4 4" xfId="27638"/>
    <cellStyle name="常规 3 9 2 2 2 2 4 4 2" xfId="27639"/>
    <cellStyle name="常规 3 9 2 2 2 2 4 5" xfId="27640"/>
    <cellStyle name="常规 3 9 2 2 2 2 5" xfId="27641"/>
    <cellStyle name="常规 3 9 2 2 2 2 5 2" xfId="27642"/>
    <cellStyle name="常规 3 9 2 2 2 2 5 2 2" xfId="27643"/>
    <cellStyle name="常规 3 9 2 2 2 2 5 2 2 2" xfId="27644"/>
    <cellStyle name="常规 3 9 2 2 2 2 5 2 3" xfId="27645"/>
    <cellStyle name="常规 3 9 2 2 2 2 5 3" xfId="27646"/>
    <cellStyle name="常规 3 9 2 2 2 2 5 3 2" xfId="27647"/>
    <cellStyle name="常规 3 9 2 2 2 2 5 4" xfId="27648"/>
    <cellStyle name="常规 3 9 2 2 2 2 6" xfId="27649"/>
    <cellStyle name="常规 3 9 2 2 2 2 6 2" xfId="27650"/>
    <cellStyle name="常规 3 9 2 2 2 2 6 2 2" xfId="27651"/>
    <cellStyle name="常规 3 9 2 2 2 2 6 3" xfId="27652"/>
    <cellStyle name="常规 3 9 2 2 2 2 7" xfId="27653"/>
    <cellStyle name="常规 3 9 2 2 2 2 7 2" xfId="27654"/>
    <cellStyle name="常规 3 9 2 2 2 2 8" xfId="27655"/>
    <cellStyle name="常规 3 9 2 2 2 3" xfId="27656"/>
    <cellStyle name="常规 3 9 2 2 2 3 2" xfId="27657"/>
    <cellStyle name="常规 3 9 2 2 2 3 2 2" xfId="27658"/>
    <cellStyle name="常规 3 9 2 2 2 3 2 2 2" xfId="27659"/>
    <cellStyle name="常规 3 9 2 2 2 3 2 2 2 2" xfId="27660"/>
    <cellStyle name="常规 3 9 2 2 2 3 2 2 2 2 2" xfId="27661"/>
    <cellStyle name="常规 3 9 2 2 2 3 2 2 2 3" xfId="27662"/>
    <cellStyle name="常规 3 9 2 2 2 3 2 2 3" xfId="27663"/>
    <cellStyle name="常规 3 9 2 2 2 3 2 2 3 2" xfId="27664"/>
    <cellStyle name="常规 3 9 2 2 2 3 2 2 4" xfId="27665"/>
    <cellStyle name="常规 3 9 2 2 2 3 2 3" xfId="27666"/>
    <cellStyle name="常规 3 9 2 2 2 3 2 3 2" xfId="27667"/>
    <cellStyle name="常规 3 9 2 2 2 3 2 3 2 2" xfId="27668"/>
    <cellStyle name="常规 3 9 2 2 2 3 2 3 3" xfId="27669"/>
    <cellStyle name="常规 3 9 2 2 2 3 2 4" xfId="27670"/>
    <cellStyle name="常规 3 9 2 2 2 3 2 4 2" xfId="27671"/>
    <cellStyle name="常规 3 9 2 2 2 3 2 5" xfId="27672"/>
    <cellStyle name="常规 3 9 2 2 2 3 3" xfId="27673"/>
    <cellStyle name="常规 3 9 2 2 2 3 3 2" xfId="27674"/>
    <cellStyle name="常规 3 9 2 2 2 3 3 2 2" xfId="27675"/>
    <cellStyle name="常规 3 9 2 2 2 3 3 2 2 2" xfId="27676"/>
    <cellStyle name="常规 3 9 2 2 2 3 3 2 2 2 2" xfId="27677"/>
    <cellStyle name="常规 3 9 2 2 2 3 3 2 2 3" xfId="27678"/>
    <cellStyle name="常规 3 9 2 2 2 3 3 2 3" xfId="27679"/>
    <cellStyle name="常规 3 9 2 2 2 3 3 2 3 2" xfId="27680"/>
    <cellStyle name="常规 3 9 2 2 2 3 3 2 4" xfId="27681"/>
    <cellStyle name="常规 3 9 2 2 2 3 3 3" xfId="27682"/>
    <cellStyle name="常规 3 9 2 2 2 3 3 3 2" xfId="27683"/>
    <cellStyle name="常规 3 9 2 2 2 3 3 3 2 2" xfId="27684"/>
    <cellStyle name="常规 3 9 2 2 2 3 3 3 3" xfId="27685"/>
    <cellStyle name="常规 3 9 2 2 2 3 3 4" xfId="27686"/>
    <cellStyle name="常规 3 9 2 2 2 3 3 4 2" xfId="27687"/>
    <cellStyle name="常规 3 9 2 2 2 3 3 5" xfId="27688"/>
    <cellStyle name="常规 3 9 2 2 2 3 4" xfId="27689"/>
    <cellStyle name="常规 3 9 2 2 2 3 4 2" xfId="27690"/>
    <cellStyle name="常规 3 9 2 2 2 3 4 2 2" xfId="27691"/>
    <cellStyle name="常规 3 9 2 2 2 3 4 2 2 2" xfId="27692"/>
    <cellStyle name="常规 3 9 2 2 2 3 4 2 3" xfId="27693"/>
    <cellStyle name="常规 3 9 2 2 2 3 4 3" xfId="27694"/>
    <cellStyle name="常规 3 9 2 2 2 3 4 3 2" xfId="27695"/>
    <cellStyle name="常规 3 9 2 2 2 3 4 4" xfId="27696"/>
    <cellStyle name="常规 3 9 2 2 2 3 5" xfId="27697"/>
    <cellStyle name="常规 3 9 2 2 2 3 5 2" xfId="27698"/>
    <cellStyle name="常规 3 9 2 2 2 3 5 2 2" xfId="27699"/>
    <cellStyle name="常规 3 9 2 2 2 3 5 3" xfId="27700"/>
    <cellStyle name="常规 3 9 2 2 2 3 6" xfId="27701"/>
    <cellStyle name="常规 3 9 2 2 2 3 6 2" xfId="27702"/>
    <cellStyle name="常规 3 9 2 2 2 3 7" xfId="27703"/>
    <cellStyle name="常规 3 9 2 2 2 4" xfId="27704"/>
    <cellStyle name="常规 3 9 2 2 2 4 2" xfId="27705"/>
    <cellStyle name="常规 3 9 2 2 2 4 2 2" xfId="27706"/>
    <cellStyle name="常规 3 9 2 2 2 4 2 2 2" xfId="27707"/>
    <cellStyle name="常规 3 9 2 2 2 4 2 2 2 2" xfId="27708"/>
    <cellStyle name="常规 3 9 2 2 2 4 2 2 3" xfId="27709"/>
    <cellStyle name="常规 3 9 2 2 2 4 2 3" xfId="27710"/>
    <cellStyle name="常规 3 9 2 2 2 4 2 3 2" xfId="27711"/>
    <cellStyle name="常规 3 9 2 2 2 4 2 4" xfId="27712"/>
    <cellStyle name="常规 3 9 2 2 2 4 3" xfId="27713"/>
    <cellStyle name="常规 3 9 2 2 2 4 3 2" xfId="27714"/>
    <cellStyle name="常规 3 9 2 2 2 4 3 2 2" xfId="27715"/>
    <cellStyle name="常规 3 9 2 2 2 4 3 3" xfId="27716"/>
    <cellStyle name="常规 3 9 2 2 2 4 4" xfId="27717"/>
    <cellStyle name="常规 3 9 2 2 2 4 4 2" xfId="27718"/>
    <cellStyle name="常规 3 9 2 2 2 4 5" xfId="27719"/>
    <cellStyle name="常规 3 9 2 2 2 5" xfId="27720"/>
    <cellStyle name="常规 3 9 2 2 2 5 2" xfId="27721"/>
    <cellStyle name="常规 3 9 2 2 2 5 2 2" xfId="27722"/>
    <cellStyle name="常规 3 9 2 2 2 5 2 2 2" xfId="27723"/>
    <cellStyle name="常规 3 9 2 2 2 5 2 2 2 2" xfId="27724"/>
    <cellStyle name="常规 3 9 2 2 2 5 2 2 3" xfId="27725"/>
    <cellStyle name="常规 3 9 2 2 2 5 2 3" xfId="27726"/>
    <cellStyle name="常规 3 9 2 2 2 5 2 3 2" xfId="27727"/>
    <cellStyle name="常规 3 9 2 2 2 5 2 4" xfId="27728"/>
    <cellStyle name="常规 3 9 2 2 2 5 3" xfId="27729"/>
    <cellStyle name="常规 3 9 2 2 2 5 3 2" xfId="27730"/>
    <cellStyle name="常规 3 9 2 2 2 5 3 2 2" xfId="27731"/>
    <cellStyle name="常规 3 9 2 2 2 5 3 3" xfId="27732"/>
    <cellStyle name="常规 3 9 2 2 2 5 4" xfId="27733"/>
    <cellStyle name="常规 3 9 2 2 2 5 4 2" xfId="27734"/>
    <cellStyle name="常规 3 9 2 2 2 5 5" xfId="27735"/>
    <cellStyle name="常规 3 9 2 2 2 6" xfId="27736"/>
    <cellStyle name="常规 3 9 2 2 2 6 2" xfId="27737"/>
    <cellStyle name="常规 3 9 2 2 2 6 2 2" xfId="27738"/>
    <cellStyle name="常规 3 9 2 2 2 6 2 2 2" xfId="27739"/>
    <cellStyle name="常规 3 9 2 2 2 6 2 3" xfId="27740"/>
    <cellStyle name="常规 3 9 2 2 2 6 3" xfId="27741"/>
    <cellStyle name="常规 3 9 2 2 2 6 3 2" xfId="27742"/>
    <cellStyle name="常规 3 9 2 2 2 6 4" xfId="27743"/>
    <cellStyle name="常规 3 9 2 2 2 7" xfId="27744"/>
    <cellStyle name="常规 3 9 2 2 2 7 2" xfId="27745"/>
    <cellStyle name="常规 3 9 2 2 2 7 2 2" xfId="27746"/>
    <cellStyle name="常规 3 9 2 2 2 7 3" xfId="27747"/>
    <cellStyle name="常规 3 9 2 2 2 8" xfId="27748"/>
    <cellStyle name="常规 3 9 2 2 2 8 2" xfId="27749"/>
    <cellStyle name="常规 3 9 2 2 2 9" xfId="27750"/>
    <cellStyle name="常规 3 9 2 2 3" xfId="27751"/>
    <cellStyle name="常规 3 9 2 2 3 2" xfId="27752"/>
    <cellStyle name="常规 3 9 2 2 3 2 2" xfId="27753"/>
    <cellStyle name="常规 3 9 2 2 3 2 2 2" xfId="27754"/>
    <cellStyle name="常规 3 9 2 2 3 2 2 2 2" xfId="27755"/>
    <cellStyle name="常规 3 9 2 2 3 2 2 2 2 2" xfId="27756"/>
    <cellStyle name="常规 3 9 2 2 3 2 2 2 2 2 2" xfId="27757"/>
    <cellStyle name="常规 3 9 2 2 3 2 2 2 2 2 2 2" xfId="27758"/>
    <cellStyle name="常规 3 9 2 2 3 2 2 2 2 2 3" xfId="27759"/>
    <cellStyle name="常规 3 9 2 2 3 2 2 2 2 3" xfId="27760"/>
    <cellStyle name="常规 3 9 2 2 3 2 2 2 2 3 2" xfId="27761"/>
    <cellStyle name="常规 3 9 2 2 3 2 2 2 2 4" xfId="27762"/>
    <cellStyle name="常规 3 9 2 2 3 2 2 2 3" xfId="27763"/>
    <cellStyle name="常规 3 9 2 2 3 2 2 2 3 2" xfId="27764"/>
    <cellStyle name="常规 3 9 2 2 3 2 2 2 3 2 2" xfId="27765"/>
    <cellStyle name="常规 3 9 2 2 3 2 2 2 3 3" xfId="27766"/>
    <cellStyle name="常规 3 9 2 2 3 2 2 2 4" xfId="27767"/>
    <cellStyle name="常规 3 9 2 2 3 2 2 2 4 2" xfId="27768"/>
    <cellStyle name="常规 3 9 2 2 3 2 2 2 5" xfId="27769"/>
    <cellStyle name="常规 3 9 2 2 3 2 2 3" xfId="27770"/>
    <cellStyle name="常规 3 9 2 2 3 2 2 3 2" xfId="27771"/>
    <cellStyle name="常规 3 9 2 2 3 2 2 3 2 2" xfId="27772"/>
    <cellStyle name="常规 3 9 2 2 3 2 2 3 2 2 2" xfId="27773"/>
    <cellStyle name="常规 3 9 2 2 3 2 2 3 2 2 2 2" xfId="27774"/>
    <cellStyle name="常规 3 9 2 2 3 2 2 3 2 2 3" xfId="27775"/>
    <cellStyle name="常规 3 9 2 2 3 2 2 3 2 3" xfId="27776"/>
    <cellStyle name="常规 3 9 2 2 3 2 2 3 2 3 2" xfId="27777"/>
    <cellStyle name="常规 3 9 2 2 3 2 2 3 2 4" xfId="27778"/>
    <cellStyle name="常规 3 9 2 2 3 2 2 3 3" xfId="27779"/>
    <cellStyle name="常规 3 9 2 2 3 2 2 3 3 2" xfId="27780"/>
    <cellStyle name="常规 3 9 2 2 3 2 2 3 3 2 2" xfId="27781"/>
    <cellStyle name="常规 3 9 2 2 3 2 2 3 3 3" xfId="27782"/>
    <cellStyle name="常规 3 9 2 2 3 2 2 3 4" xfId="27783"/>
    <cellStyle name="常规 3 9 2 2 3 2 2 3 4 2" xfId="27784"/>
    <cellStyle name="常规 3 9 2 2 3 2 2 3 5" xfId="27785"/>
    <cellStyle name="常规 3 9 2 2 3 2 2 4" xfId="27786"/>
    <cellStyle name="常规 3 9 2 2 3 2 2 4 2" xfId="27787"/>
    <cellStyle name="常规 3 9 2 2 3 2 2 4 2 2" xfId="27788"/>
    <cellStyle name="常规 3 9 2 2 3 2 2 4 2 2 2" xfId="27789"/>
    <cellStyle name="常规 3 9 2 2 3 2 2 4 2 3" xfId="27790"/>
    <cellStyle name="常规 3 9 2 2 3 2 2 4 3" xfId="27791"/>
    <cellStyle name="常规 3 9 2 2 3 2 2 4 3 2" xfId="27792"/>
    <cellStyle name="常规 3 9 2 2 3 2 2 4 4" xfId="27793"/>
    <cellStyle name="常规 3 9 2 2 3 2 2 5" xfId="27794"/>
    <cellStyle name="常规 3 9 2 2 3 2 2 5 2" xfId="27795"/>
    <cellStyle name="常规 3 9 2 2 3 2 2 5 2 2" xfId="27796"/>
    <cellStyle name="常规 3 9 2 2 3 2 2 5 3" xfId="27797"/>
    <cellStyle name="常规 3 9 2 2 3 2 2 6" xfId="27798"/>
    <cellStyle name="常规 3 9 2 2 3 2 2 6 2" xfId="27799"/>
    <cellStyle name="常规 3 9 2 2 3 2 2 7" xfId="27800"/>
    <cellStyle name="常规 3 9 2 2 3 2 3" xfId="27801"/>
    <cellStyle name="常规 3 9 2 2 3 2 3 2" xfId="27802"/>
    <cellStyle name="常规 3 9 2 2 3 2 3 2 2" xfId="27803"/>
    <cellStyle name="常规 3 9 2 2 3 2 3 2 2 2" xfId="27804"/>
    <cellStyle name="常规 3 9 2 2 3 2 3 2 2 2 2" xfId="27805"/>
    <cellStyle name="常规 3 9 2 2 3 2 3 2 2 3" xfId="27806"/>
    <cellStyle name="常规 3 9 2 2 3 2 3 2 3" xfId="27807"/>
    <cellStyle name="常规 3 9 2 2 3 2 3 2 3 2" xfId="27808"/>
    <cellStyle name="常规 3 9 2 2 3 2 3 2 4" xfId="27809"/>
    <cellStyle name="常规 3 9 2 2 3 2 3 3" xfId="27810"/>
    <cellStyle name="常规 3 9 2 2 3 2 3 3 2" xfId="27811"/>
    <cellStyle name="常规 3 9 2 2 3 2 3 3 2 2" xfId="27812"/>
    <cellStyle name="常规 3 9 2 2 3 2 3 3 3" xfId="27813"/>
    <cellStyle name="常规 3 9 2 2 3 2 3 4" xfId="27814"/>
    <cellStyle name="常规 3 9 2 2 3 2 3 4 2" xfId="27815"/>
    <cellStyle name="常规 3 9 2 2 3 2 3 5" xfId="27816"/>
    <cellStyle name="常规 3 9 2 2 3 2 4" xfId="27817"/>
    <cellStyle name="常规 3 9 2 2 3 2 4 2" xfId="27818"/>
    <cellStyle name="常规 3 9 2 2 3 2 4 2 2" xfId="27819"/>
    <cellStyle name="常规 3 9 2 2 3 2 4 2 2 2" xfId="27820"/>
    <cellStyle name="常规 3 9 2 2 3 2 4 2 2 2 2" xfId="27821"/>
    <cellStyle name="常规 3 9 2 2 3 2 4 2 2 3" xfId="27822"/>
    <cellStyle name="常规 3 9 2 2 3 2 4 2 3" xfId="27823"/>
    <cellStyle name="常规 3 9 2 2 3 2 4 2 3 2" xfId="27824"/>
    <cellStyle name="常规 3 9 2 2 3 2 4 2 4" xfId="27825"/>
    <cellStyle name="常规 3 9 2 2 3 2 4 3" xfId="27826"/>
    <cellStyle name="常规 3 9 2 2 3 2 4 3 2" xfId="27827"/>
    <cellStyle name="常规 3 9 2 2 3 2 4 3 2 2" xfId="27828"/>
    <cellStyle name="常规 3 9 2 2 3 2 4 3 3" xfId="27829"/>
    <cellStyle name="常规 3 9 2 2 3 2 4 4" xfId="27830"/>
    <cellStyle name="常规 3 9 2 2 3 2 4 4 2" xfId="27831"/>
    <cellStyle name="常规 3 9 2 2 3 2 4 5" xfId="27832"/>
    <cellStyle name="常规 3 9 2 2 3 2 5" xfId="27833"/>
    <cellStyle name="常规 3 9 2 2 3 2 5 2" xfId="27834"/>
    <cellStyle name="常规 3 9 2 2 3 2 5 2 2" xfId="27835"/>
    <cellStyle name="常规 3 9 2 2 3 2 5 2 2 2" xfId="27836"/>
    <cellStyle name="常规 3 9 2 2 3 2 5 2 3" xfId="27837"/>
    <cellStyle name="常规 3 9 2 2 3 2 5 3" xfId="27838"/>
    <cellStyle name="常规 3 9 2 2 3 2 5 3 2" xfId="27839"/>
    <cellStyle name="常规 3 9 2 2 3 2 5 4" xfId="27840"/>
    <cellStyle name="常规 3 9 2 2 3 2 6" xfId="27841"/>
    <cellStyle name="常规 3 9 2 2 3 2 6 2" xfId="27842"/>
    <cellStyle name="常规 3 9 2 2 3 2 6 2 2" xfId="27843"/>
    <cellStyle name="常规 3 9 2 2 3 2 6 3" xfId="27844"/>
    <cellStyle name="常规 3 9 2 2 3 2 7" xfId="27845"/>
    <cellStyle name="常规 3 9 2 2 3 2 7 2" xfId="27846"/>
    <cellStyle name="常规 3 9 2 2 3 2 8" xfId="27847"/>
    <cellStyle name="常规 3 9 2 2 3 3" xfId="27848"/>
    <cellStyle name="常规 3 9 2 2 3 3 2" xfId="27849"/>
    <cellStyle name="常规 3 9 2 2 3 3 2 2" xfId="27850"/>
    <cellStyle name="常规 3 9 2 2 3 3 2 2 2" xfId="27851"/>
    <cellStyle name="常规 3 9 2 2 3 3 2 2 2 2" xfId="27852"/>
    <cellStyle name="常规 3 9 2 2 3 3 2 2 2 2 2" xfId="27853"/>
    <cellStyle name="常规 3 9 2 2 3 3 2 2 2 3" xfId="27854"/>
    <cellStyle name="常规 3 9 2 2 3 3 2 2 3" xfId="27855"/>
    <cellStyle name="常规 3 9 2 2 3 3 2 2 3 2" xfId="27856"/>
    <cellStyle name="常规 3 9 2 2 3 3 2 2 4" xfId="27857"/>
    <cellStyle name="常规 3 9 2 2 3 3 2 3" xfId="27858"/>
    <cellStyle name="常规 3 9 2 2 3 3 2 3 2" xfId="27859"/>
    <cellStyle name="常规 3 9 2 2 3 3 2 3 2 2" xfId="27860"/>
    <cellStyle name="常规 3 9 2 2 3 3 2 3 3" xfId="27861"/>
    <cellStyle name="常规 3 9 2 2 3 3 2 4" xfId="27862"/>
    <cellStyle name="常规 3 9 2 2 3 3 2 4 2" xfId="27863"/>
    <cellStyle name="常规 3 9 2 2 3 3 2 5" xfId="27864"/>
    <cellStyle name="常规 3 9 2 2 3 3 3" xfId="27865"/>
    <cellStyle name="常规 3 9 2 2 3 3 3 2" xfId="27866"/>
    <cellStyle name="常规 3 9 2 2 3 3 3 2 2" xfId="27867"/>
    <cellStyle name="常规 3 9 2 2 3 3 3 2 2 2" xfId="27868"/>
    <cellStyle name="常规 3 9 2 2 3 3 3 2 2 2 2" xfId="27869"/>
    <cellStyle name="常规 3 9 2 2 3 3 3 2 2 3" xfId="27870"/>
    <cellStyle name="常规 3 9 2 2 3 3 3 2 3" xfId="27871"/>
    <cellStyle name="常规 3 9 2 2 3 3 3 2 3 2" xfId="27872"/>
    <cellStyle name="常规 3 9 2 2 3 3 3 2 4" xfId="27873"/>
    <cellStyle name="常规 3 9 2 2 3 3 3 3" xfId="27874"/>
    <cellStyle name="常规 3 9 2 2 3 3 3 3 2" xfId="27875"/>
    <cellStyle name="常规 3 9 2 2 3 3 3 3 2 2" xfId="27876"/>
    <cellStyle name="常规 3 9 2 2 3 3 3 3 3" xfId="27877"/>
    <cellStyle name="常规 3 9 2 2 3 3 3 4" xfId="27878"/>
    <cellStyle name="常规 3 9 2 2 3 3 3 4 2" xfId="27879"/>
    <cellStyle name="常规 3 9 2 2 3 3 3 5" xfId="27880"/>
    <cellStyle name="常规 3 9 2 2 3 3 4" xfId="27881"/>
    <cellStyle name="常规 3 9 2 2 3 3 4 2" xfId="27882"/>
    <cellStyle name="常规 3 9 2 2 3 3 4 2 2" xfId="27883"/>
    <cellStyle name="常规 3 9 2 2 3 3 4 2 2 2" xfId="27884"/>
    <cellStyle name="常规 3 9 2 2 3 3 4 2 3" xfId="27885"/>
    <cellStyle name="常规 3 9 2 2 3 3 4 3" xfId="27886"/>
    <cellStyle name="常规 3 9 2 2 3 3 4 3 2" xfId="27887"/>
    <cellStyle name="常规 3 9 2 2 3 3 4 4" xfId="27888"/>
    <cellStyle name="常规 3 9 2 2 3 3 5" xfId="27889"/>
    <cellStyle name="常规 3 9 2 2 3 3 5 2" xfId="27890"/>
    <cellStyle name="常规 3 9 2 2 3 3 5 2 2" xfId="27891"/>
    <cellStyle name="常规 3 9 2 2 3 3 5 3" xfId="27892"/>
    <cellStyle name="常规 3 9 2 2 3 3 6" xfId="27893"/>
    <cellStyle name="常规 3 9 2 2 3 3 6 2" xfId="27894"/>
    <cellStyle name="常规 3 9 2 2 3 3 7" xfId="27895"/>
    <cellStyle name="常规 3 9 2 2 3 4" xfId="27896"/>
    <cellStyle name="常规 3 9 2 2 3 4 2" xfId="27897"/>
    <cellStyle name="常规 3 9 2 2 3 4 2 2" xfId="27898"/>
    <cellStyle name="常规 3 9 2 2 3 4 2 2 2" xfId="27899"/>
    <cellStyle name="常规 3 9 2 2 3 4 2 2 2 2" xfId="27900"/>
    <cellStyle name="常规 3 9 2 2 3 4 2 2 3" xfId="27901"/>
    <cellStyle name="常规 3 9 2 2 3 4 2 3" xfId="27902"/>
    <cellStyle name="常规 3 9 2 2 3 4 2 3 2" xfId="27903"/>
    <cellStyle name="常规 3 9 2 2 3 4 2 4" xfId="27904"/>
    <cellStyle name="常规 3 9 2 2 3 4 3" xfId="27905"/>
    <cellStyle name="常规 3 9 2 2 3 4 3 2" xfId="27906"/>
    <cellStyle name="常规 3 9 2 2 3 4 3 2 2" xfId="27907"/>
    <cellStyle name="常规 3 9 2 2 3 4 3 3" xfId="27908"/>
    <cellStyle name="常规 3 9 2 2 3 4 4" xfId="27909"/>
    <cellStyle name="常规 3 9 2 2 3 4 4 2" xfId="27910"/>
    <cellStyle name="常规 3 9 2 2 3 4 5" xfId="27911"/>
    <cellStyle name="常规 3 9 2 2 3 5" xfId="27912"/>
    <cellStyle name="常规 3 9 2 2 3 5 2" xfId="27913"/>
    <cellStyle name="常规 3 9 2 2 3 5 2 2" xfId="27914"/>
    <cellStyle name="常规 3 9 2 2 3 5 2 2 2" xfId="27915"/>
    <cellStyle name="常规 3 9 2 2 3 5 2 2 2 2" xfId="27916"/>
    <cellStyle name="常规 3 9 2 2 3 5 2 2 3" xfId="27917"/>
    <cellStyle name="常规 3 9 2 2 3 5 2 3" xfId="27918"/>
    <cellStyle name="常规 3 9 2 2 3 5 2 3 2" xfId="27919"/>
    <cellStyle name="常规 3 9 2 2 3 5 2 4" xfId="27920"/>
    <cellStyle name="常规 3 9 2 2 3 5 3" xfId="27921"/>
    <cellStyle name="常规 3 9 2 2 3 5 3 2" xfId="27922"/>
    <cellStyle name="常规 3 9 2 2 3 5 3 2 2" xfId="27923"/>
    <cellStyle name="常规 3 9 2 2 3 5 3 3" xfId="27924"/>
    <cellStyle name="常规 3 9 2 2 3 5 4" xfId="27925"/>
    <cellStyle name="常规 3 9 2 2 3 5 4 2" xfId="27926"/>
    <cellStyle name="常规 3 9 2 2 3 5 5" xfId="27927"/>
    <cellStyle name="常规 3 9 2 2 3 6" xfId="27928"/>
    <cellStyle name="常规 3 9 2 2 3 6 2" xfId="27929"/>
    <cellStyle name="常规 3 9 2 2 3 6 2 2" xfId="27930"/>
    <cellStyle name="常规 3 9 2 2 3 6 2 2 2" xfId="27931"/>
    <cellStyle name="常规 3 9 2 2 3 6 2 3" xfId="27932"/>
    <cellStyle name="常规 3 9 2 2 3 6 3" xfId="27933"/>
    <cellStyle name="常规 3 9 2 2 3 6 3 2" xfId="27934"/>
    <cellStyle name="常规 3 9 2 2 3 6 4" xfId="27935"/>
    <cellStyle name="常规 3 9 2 2 3 7" xfId="27936"/>
    <cellStyle name="常规 3 9 2 2 3 7 2" xfId="27937"/>
    <cellStyle name="常规 3 9 2 2 3 7 2 2" xfId="27938"/>
    <cellStyle name="常规 3 9 2 2 3 7 3" xfId="27939"/>
    <cellStyle name="常规 3 9 2 2 3 8" xfId="27940"/>
    <cellStyle name="常规 3 9 2 2 3 8 2" xfId="27941"/>
    <cellStyle name="常规 3 9 2 2 3 9" xfId="27942"/>
    <cellStyle name="常规 3 9 2 2 4" xfId="27943"/>
    <cellStyle name="常规 3 9 2 2 4 2" xfId="27944"/>
    <cellStyle name="常规 3 9 2 2 4 2 2" xfId="27945"/>
    <cellStyle name="常规 3 9 2 2 4 2 2 2" xfId="27946"/>
    <cellStyle name="常规 3 9 2 2 4 2 2 2 2" xfId="27947"/>
    <cellStyle name="常规 3 9 2 2 4 2 2 2 2 2" xfId="27948"/>
    <cellStyle name="常规 3 9 2 2 4 2 2 2 2 2 2" xfId="27949"/>
    <cellStyle name="常规 3 9 2 2 4 2 2 2 2 3" xfId="27950"/>
    <cellStyle name="常规 3 9 2 2 4 2 2 2 3" xfId="27951"/>
    <cellStyle name="常规 3 9 2 2 4 2 2 2 3 2" xfId="27952"/>
    <cellStyle name="常规 3 9 2 2 4 2 2 2 4" xfId="27953"/>
    <cellStyle name="常规 3 9 2 2 4 2 2 3" xfId="27954"/>
    <cellStyle name="常规 3 9 2 2 4 2 2 3 2" xfId="27955"/>
    <cellStyle name="常规 3 9 2 2 4 2 2 3 2 2" xfId="27956"/>
    <cellStyle name="常规 3 9 2 2 4 2 2 3 3" xfId="27957"/>
    <cellStyle name="常规 3 9 2 2 4 2 2 4" xfId="27958"/>
    <cellStyle name="常规 3 9 2 2 4 2 2 4 2" xfId="27959"/>
    <cellStyle name="常规 3 9 2 2 4 2 2 5" xfId="27960"/>
    <cellStyle name="常规 3 9 2 2 4 2 3" xfId="27961"/>
    <cellStyle name="常规 3 9 2 2 4 2 3 2" xfId="27962"/>
    <cellStyle name="常规 3 9 2 2 4 2 3 2 2" xfId="27963"/>
    <cellStyle name="常规 3 9 2 2 4 2 3 2 2 2" xfId="27964"/>
    <cellStyle name="常规 3 9 2 2 4 2 3 2 2 2 2" xfId="27965"/>
    <cellStyle name="常规 3 9 2 2 4 2 3 2 2 3" xfId="27966"/>
    <cellStyle name="常规 3 9 2 2 4 2 3 2 3" xfId="27967"/>
    <cellStyle name="常规 3 9 2 2 4 2 3 2 3 2" xfId="27968"/>
    <cellStyle name="常规 3 9 2 2 4 2 3 2 4" xfId="27969"/>
    <cellStyle name="常规 3 9 2 2 4 2 3 3" xfId="27970"/>
    <cellStyle name="常规 3 9 2 2 4 2 3 3 2" xfId="27971"/>
    <cellStyle name="常规 3 9 2 2 4 2 3 3 2 2" xfId="27972"/>
    <cellStyle name="常规 3 9 2 2 4 2 3 3 3" xfId="27973"/>
    <cellStyle name="常规 3 9 2 2 4 2 3 4" xfId="27974"/>
    <cellStyle name="常规 3 9 2 2 4 2 3 4 2" xfId="27975"/>
    <cellStyle name="常规 3 9 2 2 4 2 3 5" xfId="27976"/>
    <cellStyle name="常规 3 9 2 2 4 2 4" xfId="27977"/>
    <cellStyle name="常规 3 9 2 2 4 2 4 2" xfId="27978"/>
    <cellStyle name="常规 3 9 2 2 4 2 4 2 2" xfId="27979"/>
    <cellStyle name="常规 3 9 2 2 4 2 4 2 2 2" xfId="27980"/>
    <cellStyle name="常规 3 9 2 2 4 2 4 2 3" xfId="27981"/>
    <cellStyle name="常规 3 9 2 2 4 2 4 3" xfId="27982"/>
    <cellStyle name="常规 3 9 2 2 4 2 4 3 2" xfId="27983"/>
    <cellStyle name="常规 3 9 2 2 4 2 4 4" xfId="27984"/>
    <cellStyle name="常规 3 9 2 2 4 2 5" xfId="27985"/>
    <cellStyle name="常规 3 9 2 2 4 2 5 2" xfId="27986"/>
    <cellStyle name="常规 3 9 2 2 4 2 5 2 2" xfId="27987"/>
    <cellStyle name="常规 3 9 2 2 4 2 5 3" xfId="27988"/>
    <cellStyle name="常规 3 9 2 2 4 2 6" xfId="27989"/>
    <cellStyle name="常规 3 9 2 2 4 2 6 2" xfId="27990"/>
    <cellStyle name="常规 3 9 2 2 4 2 7" xfId="27991"/>
    <cellStyle name="常规 3 9 2 2 4 3" xfId="27992"/>
    <cellStyle name="常规 3 9 2 2 4 3 2" xfId="27993"/>
    <cellStyle name="常规 3 9 2 2 4 3 2 2" xfId="27994"/>
    <cellStyle name="常规 3 9 2 2 4 3 2 2 2" xfId="27995"/>
    <cellStyle name="常规 3 9 2 2 4 3 2 2 2 2" xfId="27996"/>
    <cellStyle name="常规 3 9 2 2 4 3 2 2 3" xfId="27997"/>
    <cellStyle name="常规 3 9 2 2 4 3 2 3" xfId="27998"/>
    <cellStyle name="常规 3 9 2 2 4 3 2 3 2" xfId="27999"/>
    <cellStyle name="常规 3 9 2 2 4 3 2 4" xfId="28000"/>
    <cellStyle name="常规 3 9 2 2 4 3 3" xfId="28001"/>
    <cellStyle name="常规 3 9 2 2 4 3 3 2" xfId="28002"/>
    <cellStyle name="常规 3 9 2 2 4 3 3 2 2" xfId="28003"/>
    <cellStyle name="常规 3 9 2 2 4 3 3 3" xfId="28004"/>
    <cellStyle name="常规 3 9 2 2 4 3 4" xfId="28005"/>
    <cellStyle name="常规 3 9 2 2 4 3 4 2" xfId="28006"/>
    <cellStyle name="常规 3 9 2 2 4 3 5" xfId="28007"/>
    <cellStyle name="常规 3 9 2 2 4 4" xfId="28008"/>
    <cellStyle name="常规 3 9 2 2 4 4 2" xfId="28009"/>
    <cellStyle name="常规 3 9 2 2 4 4 2 2" xfId="28010"/>
    <cellStyle name="常规 3 9 2 2 4 4 2 2 2" xfId="28011"/>
    <cellStyle name="常规 3 9 2 2 4 4 2 2 2 2" xfId="28012"/>
    <cellStyle name="常规 3 9 2 2 4 4 2 2 3" xfId="28013"/>
    <cellStyle name="常规 3 9 2 2 4 4 2 3" xfId="28014"/>
    <cellStyle name="常规 3 9 2 2 4 4 2 3 2" xfId="28015"/>
    <cellStyle name="常规 3 9 2 2 4 4 2 4" xfId="28016"/>
    <cellStyle name="常规 3 9 2 2 4 4 3" xfId="28017"/>
    <cellStyle name="常规 3 9 2 2 4 4 3 2" xfId="28018"/>
    <cellStyle name="常规 3 9 2 2 4 4 3 2 2" xfId="28019"/>
    <cellStyle name="常规 3 9 2 2 4 4 3 3" xfId="28020"/>
    <cellStyle name="常规 3 9 2 2 4 4 4" xfId="28021"/>
    <cellStyle name="常规 3 9 2 2 4 4 4 2" xfId="28022"/>
    <cellStyle name="常规 3 9 2 2 4 4 5" xfId="28023"/>
    <cellStyle name="常规 3 9 2 2 4 5" xfId="28024"/>
    <cellStyle name="常规 3 9 2 2 4 5 2" xfId="28025"/>
    <cellStyle name="常规 3 9 2 2 4 5 2 2" xfId="28026"/>
    <cellStyle name="常规 3 9 2 2 4 5 2 2 2" xfId="28027"/>
    <cellStyle name="常规 3 9 2 2 4 5 2 3" xfId="28028"/>
    <cellStyle name="常规 3 9 2 2 4 5 3" xfId="28029"/>
    <cellStyle name="常规 3 9 2 2 4 5 3 2" xfId="28030"/>
    <cellStyle name="常规 3 9 2 2 4 5 4" xfId="28031"/>
    <cellStyle name="常规 3 9 2 2 4 6" xfId="28032"/>
    <cellStyle name="常规 3 9 2 2 4 6 2" xfId="28033"/>
    <cellStyle name="常规 3 9 2 2 4 6 2 2" xfId="28034"/>
    <cellStyle name="常规 3 9 2 2 4 6 3" xfId="28035"/>
    <cellStyle name="常规 3 9 2 2 4 7" xfId="28036"/>
    <cellStyle name="常规 3 9 2 2 4 7 2" xfId="28037"/>
    <cellStyle name="常规 3 9 2 2 4 8" xfId="28038"/>
    <cellStyle name="常规 3 9 2 2 5" xfId="28039"/>
    <cellStyle name="常规 3 9 2 2 5 2" xfId="28040"/>
    <cellStyle name="常规 3 9 2 2 5 2 2" xfId="28041"/>
    <cellStyle name="常规 3 9 2 2 5 2 2 2" xfId="28042"/>
    <cellStyle name="常规 3 9 2 2 5 2 2 2 2" xfId="28043"/>
    <cellStyle name="常规 3 9 2 2 5 2 2 2 2 2" xfId="28044"/>
    <cellStyle name="常规 3 9 2 2 5 2 2 2 3" xfId="28045"/>
    <cellStyle name="常规 3 9 2 2 5 2 2 3" xfId="28046"/>
    <cellStyle name="常规 3 9 2 2 5 2 2 3 2" xfId="28047"/>
    <cellStyle name="常规 3 9 2 2 5 2 2 4" xfId="28048"/>
    <cellStyle name="常规 3 9 2 2 5 2 3" xfId="28049"/>
    <cellStyle name="常规 3 9 2 2 5 2 3 2" xfId="28050"/>
    <cellStyle name="常规 3 9 2 2 5 2 3 2 2" xfId="28051"/>
    <cellStyle name="常规 3 9 2 2 5 2 3 3" xfId="28052"/>
    <cellStyle name="常规 3 9 2 2 5 2 4" xfId="28053"/>
    <cellStyle name="常规 3 9 2 2 5 2 4 2" xfId="28054"/>
    <cellStyle name="常规 3 9 2 2 5 2 5" xfId="28055"/>
    <cellStyle name="常规 3 9 2 2 5 3" xfId="28056"/>
    <cellStyle name="常规 3 9 2 2 5 3 2" xfId="28057"/>
    <cellStyle name="常规 3 9 2 2 5 3 2 2" xfId="28058"/>
    <cellStyle name="常规 3 9 2 2 5 3 2 2 2" xfId="28059"/>
    <cellStyle name="常规 3 9 2 2 5 3 2 2 2 2" xfId="28060"/>
    <cellStyle name="常规 3 9 2 2 5 3 2 2 3" xfId="28061"/>
    <cellStyle name="常规 3 9 2 2 5 3 2 3" xfId="28062"/>
    <cellStyle name="常规 3 9 2 2 5 3 2 3 2" xfId="28063"/>
    <cellStyle name="常规 3 9 2 2 5 3 2 4" xfId="28064"/>
    <cellStyle name="常规 3 9 2 2 5 3 3" xfId="28065"/>
    <cellStyle name="常规 3 9 2 2 5 3 3 2" xfId="28066"/>
    <cellStyle name="常规 3 9 2 2 5 3 3 2 2" xfId="28067"/>
    <cellStyle name="常规 3 9 2 2 5 3 3 3" xfId="28068"/>
    <cellStyle name="常规 3 9 2 2 5 3 4" xfId="28069"/>
    <cellStyle name="常规 3 9 2 2 5 3 4 2" xfId="28070"/>
    <cellStyle name="常规 3 9 2 2 5 3 5" xfId="28071"/>
    <cellStyle name="常规 3 9 2 2 5 4" xfId="28072"/>
    <cellStyle name="常规 3 9 2 2 5 4 2" xfId="28073"/>
    <cellStyle name="常规 3 9 2 2 5 4 2 2" xfId="28074"/>
    <cellStyle name="常规 3 9 2 2 5 4 2 2 2" xfId="28075"/>
    <cellStyle name="常规 3 9 2 2 5 4 2 3" xfId="28076"/>
    <cellStyle name="常规 3 9 2 2 5 4 3" xfId="28077"/>
    <cellStyle name="常规 3 9 2 2 5 4 3 2" xfId="28078"/>
    <cellStyle name="常规 3 9 2 2 5 4 4" xfId="28079"/>
    <cellStyle name="常规 3 9 2 2 5 5" xfId="28080"/>
    <cellStyle name="常规 3 9 2 2 5 5 2" xfId="28081"/>
    <cellStyle name="常规 3 9 2 2 5 5 2 2" xfId="28082"/>
    <cellStyle name="常规 3 9 2 2 5 5 3" xfId="28083"/>
    <cellStyle name="常规 3 9 2 2 5 6" xfId="28084"/>
    <cellStyle name="常规 3 9 2 2 5 6 2" xfId="28085"/>
    <cellStyle name="常规 3 9 2 2 5 7" xfId="28086"/>
    <cellStyle name="常规 3 9 2 2 6" xfId="28087"/>
    <cellStyle name="常规 3 9 2 2 6 2" xfId="28088"/>
    <cellStyle name="常规 3 9 2 2 6 2 2" xfId="28089"/>
    <cellStyle name="常规 3 9 2 2 6 2 2 2" xfId="28090"/>
    <cellStyle name="常规 3 9 2 2 6 2 2 2 2" xfId="28091"/>
    <cellStyle name="常规 3 9 2 2 6 2 2 3" xfId="28092"/>
    <cellStyle name="常规 3 9 2 2 6 2 3" xfId="28093"/>
    <cellStyle name="常规 3 9 2 2 6 2 3 2" xfId="28094"/>
    <cellStyle name="常规 3 9 2 2 6 2 4" xfId="28095"/>
    <cellStyle name="常规 3 9 2 2 6 3" xfId="28096"/>
    <cellStyle name="常规 3 9 2 2 6 3 2" xfId="28097"/>
    <cellStyle name="常规 3 9 2 2 6 3 2 2" xfId="28098"/>
    <cellStyle name="常规 3 9 2 2 6 3 3" xfId="28099"/>
    <cellStyle name="常规 3 9 2 2 6 4" xfId="28100"/>
    <cellStyle name="常规 3 9 2 2 6 4 2" xfId="28101"/>
    <cellStyle name="常规 3 9 2 2 6 5" xfId="28102"/>
    <cellStyle name="常规 3 9 2 2 7" xfId="28103"/>
    <cellStyle name="常规 3 9 2 2 7 2" xfId="28104"/>
    <cellStyle name="常规 3 9 2 2 7 2 2" xfId="28105"/>
    <cellStyle name="常规 3 9 2 2 7 2 2 2" xfId="28106"/>
    <cellStyle name="常规 3 9 2 2 7 2 2 2 2" xfId="28107"/>
    <cellStyle name="常规 3 9 2 2 7 2 2 3" xfId="28108"/>
    <cellStyle name="常规 3 9 2 2 7 2 3" xfId="28109"/>
    <cellStyle name="常规 3 9 2 2 7 2 3 2" xfId="28110"/>
    <cellStyle name="常规 3 9 2 2 7 2 4" xfId="28111"/>
    <cellStyle name="常规 3 9 2 2 7 3" xfId="28112"/>
    <cellStyle name="常规 3 9 2 2 7 3 2" xfId="28113"/>
    <cellStyle name="常规 3 9 2 2 7 3 2 2" xfId="28114"/>
    <cellStyle name="常规 3 9 2 2 7 3 3" xfId="28115"/>
    <cellStyle name="常规 3 9 2 2 7 4" xfId="28116"/>
    <cellStyle name="常规 3 9 2 2 7 4 2" xfId="28117"/>
    <cellStyle name="常规 3 9 2 2 7 5" xfId="28118"/>
    <cellStyle name="常规 3 9 2 2 8" xfId="28119"/>
    <cellStyle name="常规 3 9 2 2 8 2" xfId="28120"/>
    <cellStyle name="常规 3 9 2 2 8 2 2" xfId="28121"/>
    <cellStyle name="常规 3 9 2 2 8 2 2 2" xfId="28122"/>
    <cellStyle name="常规 3 9 2 2 8 2 3" xfId="28123"/>
    <cellStyle name="常规 3 9 2 2 8 3" xfId="28124"/>
    <cellStyle name="常规 3 9 2 2 8 3 2" xfId="28125"/>
    <cellStyle name="常规 3 9 2 2 8 4" xfId="28126"/>
    <cellStyle name="常规 3 9 2 2 9" xfId="28127"/>
    <cellStyle name="常规 3 9 2 2 9 2" xfId="28128"/>
    <cellStyle name="常规 3 9 2 2 9 2 2" xfId="28129"/>
    <cellStyle name="常规 3 9 2 2 9 3" xfId="28130"/>
    <cellStyle name="常规 3 9 2 3" xfId="28131"/>
    <cellStyle name="常规 3 9 2 3 2" xfId="28132"/>
    <cellStyle name="常规 3 9 2 3 2 2" xfId="28133"/>
    <cellStyle name="常规 3 9 2 3 2 2 2" xfId="28134"/>
    <cellStyle name="常规 3 9 2 3 2 2 2 2" xfId="28135"/>
    <cellStyle name="常规 3 9 2 3 2 2 2 2 2" xfId="28136"/>
    <cellStyle name="常规 3 9 2 3 2 2 2 2 2 2" xfId="28137"/>
    <cellStyle name="常规 3 9 2 3 2 2 2 2 2 2 2" xfId="28138"/>
    <cellStyle name="常规 3 9 2 3 2 2 2 2 2 3" xfId="28139"/>
    <cellStyle name="常规 3 9 2 3 2 2 2 2 3" xfId="28140"/>
    <cellStyle name="常规 3 9 2 3 2 2 2 2 3 2" xfId="28141"/>
    <cellStyle name="常规 3 9 2 3 2 2 2 2 4" xfId="28142"/>
    <cellStyle name="常规 3 9 2 3 2 2 2 3" xfId="28143"/>
    <cellStyle name="常规 3 9 2 3 2 2 2 3 2" xfId="28144"/>
    <cellStyle name="常规 3 9 2 3 2 2 2 3 2 2" xfId="28145"/>
    <cellStyle name="常规 3 9 2 3 2 2 2 3 3" xfId="28146"/>
    <cellStyle name="常规 3 9 2 3 2 2 2 4" xfId="28147"/>
    <cellStyle name="常规 3 9 2 3 2 2 2 4 2" xfId="28148"/>
    <cellStyle name="常规 3 9 2 3 2 2 2 5" xfId="28149"/>
    <cellStyle name="常规 3 9 2 3 2 2 3" xfId="28150"/>
    <cellStyle name="常规 3 9 2 3 2 2 3 2" xfId="28151"/>
    <cellStyle name="常规 3 9 2 3 2 2 3 2 2" xfId="28152"/>
    <cellStyle name="常规 3 9 2 3 2 2 3 2 2 2" xfId="28153"/>
    <cellStyle name="常规 3 9 2 3 2 2 3 2 2 2 2" xfId="28154"/>
    <cellStyle name="常规 3 9 2 3 2 2 3 2 2 3" xfId="28155"/>
    <cellStyle name="常规 3 9 2 3 2 2 3 2 3" xfId="28156"/>
    <cellStyle name="常规 3 9 2 3 2 2 3 2 3 2" xfId="28157"/>
    <cellStyle name="常规 3 9 2 3 2 2 3 2 4" xfId="28158"/>
    <cellStyle name="常规 3 9 2 3 2 2 3 3" xfId="28159"/>
    <cellStyle name="常规 3 9 2 3 2 2 3 3 2" xfId="28160"/>
    <cellStyle name="常规 3 9 2 3 2 2 3 3 2 2" xfId="28161"/>
    <cellStyle name="常规 3 9 2 3 2 2 3 3 3" xfId="28162"/>
    <cellStyle name="常规 3 9 2 3 2 2 3 4" xfId="28163"/>
    <cellStyle name="常规 3 9 2 3 2 2 3 4 2" xfId="28164"/>
    <cellStyle name="常规 3 9 2 3 2 2 3 5" xfId="28165"/>
    <cellStyle name="常规 3 9 2 3 2 2 4" xfId="28166"/>
    <cellStyle name="常规 3 9 2 3 2 2 4 2" xfId="28167"/>
    <cellStyle name="常规 3 9 2 3 2 2 4 2 2" xfId="28168"/>
    <cellStyle name="常规 3 9 2 3 2 2 4 2 2 2" xfId="28169"/>
    <cellStyle name="常规 3 9 2 3 2 2 4 2 3" xfId="28170"/>
    <cellStyle name="常规 3 9 2 3 2 2 4 3" xfId="28171"/>
    <cellStyle name="常规 3 9 2 3 2 2 4 3 2" xfId="28172"/>
    <cellStyle name="常规 3 9 2 3 2 2 4 4" xfId="28173"/>
    <cellStyle name="常规 3 9 2 3 2 2 5" xfId="28174"/>
    <cellStyle name="常规 3 9 2 3 2 2 5 2" xfId="28175"/>
    <cellStyle name="常规 3 9 2 3 2 2 5 2 2" xfId="28176"/>
    <cellStyle name="常规 3 9 2 3 2 2 5 3" xfId="28177"/>
    <cellStyle name="常规 3 9 2 3 2 2 6" xfId="28178"/>
    <cellStyle name="常规 3 9 2 3 2 2 6 2" xfId="28179"/>
    <cellStyle name="常规 3 9 2 3 2 2 7" xfId="28180"/>
    <cellStyle name="常规 3 9 2 3 2 3" xfId="28181"/>
    <cellStyle name="常规 3 9 2 3 2 3 2" xfId="28182"/>
    <cellStyle name="常规 3 9 2 3 2 3 2 2" xfId="28183"/>
    <cellStyle name="常规 3 9 2 3 2 3 2 2 2" xfId="28184"/>
    <cellStyle name="常规 3 9 2 3 2 3 2 2 2 2" xfId="28185"/>
    <cellStyle name="常规 3 9 2 3 2 3 2 2 3" xfId="28186"/>
    <cellStyle name="常规 3 9 2 3 2 3 2 3" xfId="28187"/>
    <cellStyle name="常规 3 9 2 3 2 3 2 3 2" xfId="28188"/>
    <cellStyle name="常规 3 9 2 3 2 3 2 4" xfId="28189"/>
    <cellStyle name="常规 3 9 2 3 2 3 3" xfId="28190"/>
    <cellStyle name="常规 3 9 2 3 2 3 3 2" xfId="28191"/>
    <cellStyle name="常规 3 9 2 3 2 3 3 2 2" xfId="28192"/>
    <cellStyle name="常规 3 9 2 3 2 3 3 3" xfId="28193"/>
    <cellStyle name="常规 3 9 2 3 2 3 4" xfId="28194"/>
    <cellStyle name="常规 3 9 2 3 2 3 4 2" xfId="28195"/>
    <cellStyle name="常规 3 9 2 3 2 3 5" xfId="28196"/>
    <cellStyle name="常规 3 9 2 3 2 4" xfId="28197"/>
    <cellStyle name="常规 3 9 2 3 2 4 2" xfId="28198"/>
    <cellStyle name="常规 3 9 2 3 2 4 2 2" xfId="28199"/>
    <cellStyle name="常规 3 9 2 3 2 4 2 2 2" xfId="28200"/>
    <cellStyle name="常规 3 9 2 3 2 4 2 2 2 2" xfId="28201"/>
    <cellStyle name="常规 3 9 2 3 2 4 2 2 3" xfId="28202"/>
    <cellStyle name="常规 3 9 2 3 2 4 2 3" xfId="28203"/>
    <cellStyle name="常规 3 9 2 3 2 4 2 3 2" xfId="28204"/>
    <cellStyle name="常规 3 9 2 3 2 4 2 4" xfId="28205"/>
    <cellStyle name="常规 3 9 2 3 2 4 3" xfId="28206"/>
    <cellStyle name="常规 3 9 2 3 2 4 3 2" xfId="28207"/>
    <cellStyle name="常规 3 9 2 3 2 4 3 2 2" xfId="28208"/>
    <cellStyle name="常规 3 9 2 3 2 4 3 3" xfId="28209"/>
    <cellStyle name="常规 3 9 2 3 2 4 4" xfId="28210"/>
    <cellStyle name="常规 3 9 2 3 2 4 4 2" xfId="28211"/>
    <cellStyle name="常规 3 9 2 3 2 4 5" xfId="28212"/>
    <cellStyle name="常规 3 9 2 3 2 5" xfId="28213"/>
    <cellStyle name="常规 3 9 2 3 2 5 2" xfId="28214"/>
    <cellStyle name="常规 3 9 2 3 2 5 2 2" xfId="28215"/>
    <cellStyle name="常规 3 9 2 3 2 5 2 2 2" xfId="28216"/>
    <cellStyle name="常规 3 9 2 3 2 5 2 3" xfId="28217"/>
    <cellStyle name="常规 3 9 2 3 2 5 3" xfId="28218"/>
    <cellStyle name="常规 3 9 2 3 2 5 3 2" xfId="28219"/>
    <cellStyle name="常规 3 9 2 3 2 5 4" xfId="28220"/>
    <cellStyle name="常规 3 9 2 3 2 6" xfId="28221"/>
    <cellStyle name="常规 3 9 2 3 2 6 2" xfId="28222"/>
    <cellStyle name="常规 3 9 2 3 2 6 2 2" xfId="28223"/>
    <cellStyle name="常规 3 9 2 3 2 6 3" xfId="28224"/>
    <cellStyle name="常规 3 9 2 3 2 7" xfId="28225"/>
    <cellStyle name="常规 3 9 2 3 2 7 2" xfId="28226"/>
    <cellStyle name="常规 3 9 2 3 2 8" xfId="28227"/>
    <cellStyle name="常规 3 9 2 3 3" xfId="28228"/>
    <cellStyle name="常规 3 9 2 3 3 2" xfId="28229"/>
    <cellStyle name="常规 3 9 2 3 3 2 2" xfId="28230"/>
    <cellStyle name="常规 3 9 2 3 3 2 2 2" xfId="28231"/>
    <cellStyle name="常规 3 9 2 3 3 2 2 2 2" xfId="28232"/>
    <cellStyle name="常规 3 9 2 3 3 2 2 2 2 2" xfId="28233"/>
    <cellStyle name="常规 3 9 2 3 3 2 2 2 3" xfId="28234"/>
    <cellStyle name="常规 3 9 2 3 3 2 2 3" xfId="28235"/>
    <cellStyle name="常规 3 9 2 3 3 2 2 3 2" xfId="28236"/>
    <cellStyle name="常规 3 9 2 3 3 2 2 4" xfId="28237"/>
    <cellStyle name="常规 3 9 2 3 3 2 3" xfId="28238"/>
    <cellStyle name="常规 3 9 2 3 3 2 3 2" xfId="28239"/>
    <cellStyle name="常规 3 9 2 3 3 2 3 2 2" xfId="28240"/>
    <cellStyle name="常规 3 9 2 3 3 2 3 3" xfId="28241"/>
    <cellStyle name="常规 3 9 2 3 3 2 4" xfId="28242"/>
    <cellStyle name="常规 3 9 2 3 3 2 4 2" xfId="28243"/>
    <cellStyle name="常规 3 9 2 3 3 2 5" xfId="28244"/>
    <cellStyle name="常规 3 9 2 3 3 3" xfId="28245"/>
    <cellStyle name="常规 3 9 2 3 3 3 2" xfId="28246"/>
    <cellStyle name="常规 3 9 2 3 3 3 2 2" xfId="28247"/>
    <cellStyle name="常规 3 9 2 3 3 3 2 2 2" xfId="28248"/>
    <cellStyle name="常规 3 9 2 3 3 3 2 2 2 2" xfId="28249"/>
    <cellStyle name="常规 3 9 2 3 3 3 2 2 3" xfId="28250"/>
    <cellStyle name="常规 3 9 2 3 3 3 2 3" xfId="28251"/>
    <cellStyle name="常规 3 9 2 3 3 3 2 3 2" xfId="28252"/>
    <cellStyle name="常规 3 9 2 3 3 3 2 4" xfId="28253"/>
    <cellStyle name="常规 3 9 2 3 3 3 3" xfId="28254"/>
    <cellStyle name="常规 3 9 2 3 3 3 3 2" xfId="28255"/>
    <cellStyle name="常规 3 9 2 3 3 3 3 2 2" xfId="28256"/>
    <cellStyle name="常规 3 9 2 3 3 3 3 3" xfId="28257"/>
    <cellStyle name="常规 3 9 2 3 3 3 4" xfId="28258"/>
    <cellStyle name="常规 3 9 2 3 3 3 4 2" xfId="28259"/>
    <cellStyle name="常规 3 9 2 3 3 3 5" xfId="28260"/>
    <cellStyle name="常规 3 9 2 3 3 4" xfId="28261"/>
    <cellStyle name="常规 3 9 2 3 3 4 2" xfId="28262"/>
    <cellStyle name="常规 3 9 2 3 3 4 2 2" xfId="28263"/>
    <cellStyle name="常规 3 9 2 3 3 4 2 2 2" xfId="28264"/>
    <cellStyle name="常规 3 9 2 3 3 4 2 3" xfId="28265"/>
    <cellStyle name="常规 3 9 2 3 3 4 3" xfId="28266"/>
    <cellStyle name="常规 3 9 2 3 3 4 3 2" xfId="28267"/>
    <cellStyle name="常规 3 9 2 3 3 4 4" xfId="28268"/>
    <cellStyle name="常规 3 9 2 3 3 5" xfId="28269"/>
    <cellStyle name="常规 3 9 2 3 3 5 2" xfId="28270"/>
    <cellStyle name="常规 3 9 2 3 3 5 2 2" xfId="28271"/>
    <cellStyle name="常规 3 9 2 3 3 5 3" xfId="28272"/>
    <cellStyle name="常规 3 9 2 3 3 6" xfId="28273"/>
    <cellStyle name="常规 3 9 2 3 3 6 2" xfId="28274"/>
    <cellStyle name="常规 3 9 2 3 3 7" xfId="28275"/>
    <cellStyle name="常规 3 9 2 3 4" xfId="28276"/>
    <cellStyle name="常规 3 9 2 3 4 2" xfId="28277"/>
    <cellStyle name="常规 3 9 2 3 4 2 2" xfId="28278"/>
    <cellStyle name="常规 3 9 2 3 4 2 2 2" xfId="28279"/>
    <cellStyle name="常规 3 9 2 3 4 2 2 2 2" xfId="28280"/>
    <cellStyle name="常规 3 9 2 3 4 2 2 3" xfId="28281"/>
    <cellStyle name="常规 3 9 2 3 4 2 3" xfId="28282"/>
    <cellStyle name="常规 3 9 2 3 4 2 3 2" xfId="28283"/>
    <cellStyle name="常规 3 9 2 3 4 2 4" xfId="28284"/>
    <cellStyle name="常规 3 9 2 3 4 3" xfId="28285"/>
    <cellStyle name="常规 3 9 2 3 4 3 2" xfId="28286"/>
    <cellStyle name="常规 3 9 2 3 4 3 2 2" xfId="28287"/>
    <cellStyle name="常规 3 9 2 3 4 3 3" xfId="28288"/>
    <cellStyle name="常规 3 9 2 3 4 4" xfId="28289"/>
    <cellStyle name="常规 3 9 2 3 4 4 2" xfId="28290"/>
    <cellStyle name="常规 3 9 2 3 4 5" xfId="28291"/>
    <cellStyle name="常规 3 9 2 3 5" xfId="28292"/>
    <cellStyle name="常规 3 9 2 3 5 2" xfId="28293"/>
    <cellStyle name="常规 3 9 2 3 5 2 2" xfId="28294"/>
    <cellStyle name="常规 3 9 2 3 5 2 2 2" xfId="28295"/>
    <cellStyle name="常规 3 9 2 3 5 2 2 2 2" xfId="28296"/>
    <cellStyle name="常规 3 9 2 3 5 2 2 3" xfId="28297"/>
    <cellStyle name="常规 3 9 2 3 5 2 3" xfId="28298"/>
    <cellStyle name="常规 3 9 2 3 5 2 3 2" xfId="28299"/>
    <cellStyle name="常规 3 9 2 3 5 2 4" xfId="28300"/>
    <cellStyle name="常规 3 9 2 3 5 3" xfId="28301"/>
    <cellStyle name="常规 3 9 2 3 5 3 2" xfId="28302"/>
    <cellStyle name="常规 3 9 2 3 5 3 2 2" xfId="28303"/>
    <cellStyle name="常规 3 9 2 3 5 3 3" xfId="28304"/>
    <cellStyle name="常规 3 9 2 3 5 4" xfId="28305"/>
    <cellStyle name="常规 3 9 2 3 5 4 2" xfId="28306"/>
    <cellStyle name="常规 3 9 2 3 5 5" xfId="28307"/>
    <cellStyle name="常规 3 9 2 3 6" xfId="28308"/>
    <cellStyle name="常规 3 9 2 3 6 2" xfId="28309"/>
    <cellStyle name="常规 3 9 2 3 6 2 2" xfId="28310"/>
    <cellStyle name="常规 3 9 2 3 6 2 2 2" xfId="28311"/>
    <cellStyle name="常规 3 9 2 3 6 2 3" xfId="28312"/>
    <cellStyle name="常规 3 9 2 3 6 3" xfId="28313"/>
    <cellStyle name="常规 3 9 2 3 6 3 2" xfId="28314"/>
    <cellStyle name="常规 3 9 2 3 6 4" xfId="28315"/>
    <cellStyle name="常规 3 9 2 3 7" xfId="28316"/>
    <cellStyle name="常规 3 9 2 3 7 2" xfId="28317"/>
    <cellStyle name="常规 3 9 2 3 7 2 2" xfId="28318"/>
    <cellStyle name="常规 3 9 2 3 7 3" xfId="28319"/>
    <cellStyle name="常规 3 9 2 3 8" xfId="28320"/>
    <cellStyle name="常规 3 9 2 3 8 2" xfId="28321"/>
    <cellStyle name="常规 3 9 2 3 9" xfId="28322"/>
    <cellStyle name="常规 3 9 2 4" xfId="28323"/>
    <cellStyle name="常规 3 9 2 4 2" xfId="28324"/>
    <cellStyle name="常规 3 9 2 4 2 2" xfId="28325"/>
    <cellStyle name="常规 3 9 2 4 2 2 2" xfId="28326"/>
    <cellStyle name="常规 3 9 2 4 2 2 2 2" xfId="28327"/>
    <cellStyle name="常规 3 9 2 4 2 2 2 2 2" xfId="28328"/>
    <cellStyle name="常规 3 9 2 4 2 2 2 2 2 2" xfId="28329"/>
    <cellStyle name="常规 3 9 2 4 2 2 2 2 2 2 2" xfId="28330"/>
    <cellStyle name="常规 3 9 2 4 2 2 2 2 2 3" xfId="28331"/>
    <cellStyle name="常规 3 9 2 4 2 2 2 2 3" xfId="28332"/>
    <cellStyle name="常规 3 9 2 4 2 2 2 2 3 2" xfId="28333"/>
    <cellStyle name="常规 3 9 2 4 2 2 2 2 4" xfId="28334"/>
    <cellStyle name="常规 3 9 2 4 2 2 2 3" xfId="28335"/>
    <cellStyle name="常规 3 9 2 4 2 2 2 3 2" xfId="28336"/>
    <cellStyle name="常规 3 9 2 4 2 2 2 3 2 2" xfId="28337"/>
    <cellStyle name="常规 3 9 2 4 2 2 2 3 3" xfId="28338"/>
    <cellStyle name="常规 3 9 2 4 2 2 2 4" xfId="28339"/>
    <cellStyle name="常规 3 9 2 4 2 2 2 4 2" xfId="28340"/>
    <cellStyle name="常规 3 9 2 4 2 2 2 5" xfId="28341"/>
    <cellStyle name="常规 3 9 2 4 2 2 3" xfId="28342"/>
    <cellStyle name="常规 3 9 2 4 2 2 3 2" xfId="28343"/>
    <cellStyle name="常规 3 9 2 4 2 2 3 2 2" xfId="28344"/>
    <cellStyle name="常规 3 9 2 4 2 2 3 2 2 2" xfId="28345"/>
    <cellStyle name="常规 3 9 2 4 2 2 3 2 2 2 2" xfId="28346"/>
    <cellStyle name="常规 3 9 2 4 2 2 3 2 2 3" xfId="28347"/>
    <cellStyle name="常规 3 9 2 4 2 2 3 2 3" xfId="28348"/>
    <cellStyle name="常规 3 9 2 4 2 2 3 2 3 2" xfId="28349"/>
    <cellStyle name="常规 3 9 2 4 2 2 3 2 4" xfId="28350"/>
    <cellStyle name="常规 3 9 2 4 2 2 3 3" xfId="28351"/>
    <cellStyle name="常规 3 9 2 4 2 2 3 3 2" xfId="28352"/>
    <cellStyle name="常规 3 9 2 4 2 2 3 3 2 2" xfId="28353"/>
    <cellStyle name="常规 3 9 2 4 2 2 3 3 3" xfId="28354"/>
    <cellStyle name="常规 3 9 2 4 2 2 3 4" xfId="28355"/>
    <cellStyle name="常规 3 9 2 4 2 2 3 4 2" xfId="28356"/>
    <cellStyle name="常规 3 9 2 4 2 2 3 5" xfId="28357"/>
    <cellStyle name="常规 3 9 2 4 2 2 4" xfId="28358"/>
    <cellStyle name="常规 3 9 2 4 2 2 4 2" xfId="28359"/>
    <cellStyle name="常规 3 9 2 4 2 2 4 2 2" xfId="28360"/>
    <cellStyle name="常规 3 9 2 4 2 2 4 2 2 2" xfId="28361"/>
    <cellStyle name="常规 3 9 2 4 2 2 4 2 3" xfId="28362"/>
    <cellStyle name="常规 3 9 2 4 2 2 4 3" xfId="28363"/>
    <cellStyle name="常规 3 9 2 4 2 2 4 3 2" xfId="28364"/>
    <cellStyle name="常规 3 9 2 4 2 2 4 4" xfId="28365"/>
    <cellStyle name="常规 3 9 2 4 2 2 5" xfId="28366"/>
    <cellStyle name="常规 3 9 2 4 2 2 5 2" xfId="28367"/>
    <cellStyle name="常规 3 9 2 4 2 2 5 2 2" xfId="28368"/>
    <cellStyle name="常规 3 9 2 4 2 2 5 3" xfId="28369"/>
    <cellStyle name="常规 3 9 2 4 2 2 6" xfId="28370"/>
    <cellStyle name="常规 3 9 2 4 2 2 6 2" xfId="28371"/>
    <cellStyle name="常规 3 9 2 4 2 2 7" xfId="28372"/>
    <cellStyle name="常规 3 9 2 4 2 3" xfId="28373"/>
    <cellStyle name="常规 3 9 2 4 2 3 2" xfId="28374"/>
    <cellStyle name="常规 3 9 2 4 2 3 2 2" xfId="28375"/>
    <cellStyle name="常规 3 9 2 4 2 3 2 2 2" xfId="28376"/>
    <cellStyle name="常规 3 9 2 4 2 3 2 2 2 2" xfId="28377"/>
    <cellStyle name="常规 3 9 2 4 2 3 2 2 3" xfId="28378"/>
    <cellStyle name="常规 3 9 2 4 2 3 2 3" xfId="28379"/>
    <cellStyle name="常规 3 9 2 4 2 3 2 3 2" xfId="28380"/>
    <cellStyle name="常规 3 9 2 4 2 3 2 4" xfId="28381"/>
    <cellStyle name="常规 3 9 2 4 2 3 3" xfId="28382"/>
    <cellStyle name="常规 3 9 2 4 2 3 3 2" xfId="28383"/>
    <cellStyle name="常规 3 9 2 4 2 3 3 2 2" xfId="28384"/>
    <cellStyle name="常规 3 9 2 4 2 3 3 3" xfId="28385"/>
    <cellStyle name="常规 3 9 2 4 2 3 4" xfId="28386"/>
    <cellStyle name="常规 3 9 2 4 2 3 4 2" xfId="28387"/>
    <cellStyle name="常规 3 9 2 4 2 3 5" xfId="28388"/>
    <cellStyle name="常规 3 9 2 4 2 4" xfId="28389"/>
    <cellStyle name="常规 3 9 2 4 2 4 2" xfId="28390"/>
    <cellStyle name="常规 3 9 2 4 2 4 2 2" xfId="28391"/>
    <cellStyle name="常规 3 9 2 4 2 4 2 2 2" xfId="28392"/>
    <cellStyle name="常规 3 9 2 4 2 4 2 2 2 2" xfId="28393"/>
    <cellStyle name="常规 3 9 2 4 2 4 2 2 3" xfId="28394"/>
    <cellStyle name="常规 3 9 2 4 2 4 2 3" xfId="28395"/>
    <cellStyle name="常规 3 9 2 4 2 4 2 3 2" xfId="28396"/>
    <cellStyle name="常规 3 9 2 4 2 4 2 4" xfId="28397"/>
    <cellStyle name="常规 3 9 2 4 2 4 3" xfId="28398"/>
    <cellStyle name="常规 3 9 2 4 2 4 3 2" xfId="28399"/>
    <cellStyle name="常规 3 9 2 4 2 4 3 2 2" xfId="28400"/>
    <cellStyle name="常规 3 9 2 4 2 4 3 3" xfId="28401"/>
    <cellStyle name="常规 3 9 2 4 2 4 4" xfId="28402"/>
    <cellStyle name="常规 3 9 2 4 2 4 4 2" xfId="28403"/>
    <cellStyle name="常规 3 9 2 4 2 4 5" xfId="28404"/>
    <cellStyle name="常规 3 9 2 4 2 5" xfId="28405"/>
    <cellStyle name="常规 3 9 2 4 2 5 2" xfId="28406"/>
    <cellStyle name="常规 3 9 2 4 2 5 2 2" xfId="28407"/>
    <cellStyle name="常规 3 9 2 4 2 5 2 2 2" xfId="28408"/>
    <cellStyle name="常规 3 9 2 4 2 5 2 3" xfId="28409"/>
    <cellStyle name="常规 3 9 2 4 2 5 3" xfId="28410"/>
    <cellStyle name="常规 3 9 2 4 2 5 3 2" xfId="28411"/>
    <cellStyle name="常规 3 9 2 4 2 5 4" xfId="28412"/>
    <cellStyle name="常规 3 9 2 4 2 6" xfId="28413"/>
    <cellStyle name="常规 3 9 2 4 2 6 2" xfId="28414"/>
    <cellStyle name="常规 3 9 2 4 2 6 2 2" xfId="28415"/>
    <cellStyle name="常规 3 9 2 4 2 6 3" xfId="28416"/>
    <cellStyle name="常规 3 9 2 4 2 7" xfId="28417"/>
    <cellStyle name="常规 3 9 2 4 2 7 2" xfId="28418"/>
    <cellStyle name="常规 3 9 2 4 2 8" xfId="28419"/>
    <cellStyle name="常规 3 9 2 4 3" xfId="28420"/>
    <cellStyle name="常规 3 9 2 4 3 2" xfId="28421"/>
    <cellStyle name="常规 3 9 2 4 3 2 2" xfId="28422"/>
    <cellStyle name="常规 3 9 2 4 3 2 2 2" xfId="28423"/>
    <cellStyle name="常规 3 9 2 4 3 2 2 2 2" xfId="28424"/>
    <cellStyle name="常规 3 9 2 4 3 2 2 2 2 2" xfId="28425"/>
    <cellStyle name="常规 3 9 2 4 3 2 2 2 3" xfId="28426"/>
    <cellStyle name="常规 3 9 2 4 3 2 2 3" xfId="28427"/>
    <cellStyle name="常规 3 9 2 4 3 2 2 3 2" xfId="28428"/>
    <cellStyle name="常规 3 9 2 4 3 2 2 4" xfId="28429"/>
    <cellStyle name="常规 3 9 2 4 3 2 3" xfId="28430"/>
    <cellStyle name="常规 3 9 2 4 3 2 3 2" xfId="28431"/>
    <cellStyle name="常规 3 9 2 4 3 2 3 2 2" xfId="28432"/>
    <cellStyle name="常规 3 9 2 4 3 2 3 3" xfId="28433"/>
    <cellStyle name="常规 3 9 2 4 3 2 4" xfId="28434"/>
    <cellStyle name="常规 3 9 2 4 3 2 4 2" xfId="28435"/>
    <cellStyle name="常规 3 9 2 4 3 2 5" xfId="28436"/>
    <cellStyle name="常规 3 9 2 4 3 3" xfId="28437"/>
    <cellStyle name="常规 3 9 2 4 3 3 2" xfId="28438"/>
    <cellStyle name="常规 3 9 2 4 3 3 2 2" xfId="28439"/>
    <cellStyle name="常规 3 9 2 4 3 3 2 2 2" xfId="28440"/>
    <cellStyle name="常规 3 9 2 4 3 3 2 2 2 2" xfId="28441"/>
    <cellStyle name="常规 3 9 2 4 3 3 2 2 3" xfId="28442"/>
    <cellStyle name="常规 3 9 2 4 3 3 2 3" xfId="28443"/>
    <cellStyle name="常规 3 9 2 4 3 3 2 3 2" xfId="28444"/>
    <cellStyle name="常规 3 9 2 4 3 3 2 4" xfId="28445"/>
    <cellStyle name="常规 3 9 2 4 3 3 3" xfId="28446"/>
    <cellStyle name="常规 3 9 2 4 3 3 3 2" xfId="28447"/>
    <cellStyle name="常规 3 9 2 4 3 3 3 2 2" xfId="28448"/>
    <cellStyle name="常规 3 9 2 4 3 3 3 3" xfId="28449"/>
    <cellStyle name="常规 3 9 2 4 3 3 4" xfId="28450"/>
    <cellStyle name="常规 3 9 2 4 3 3 4 2" xfId="28451"/>
    <cellStyle name="常规 3 9 2 4 3 3 5" xfId="28452"/>
    <cellStyle name="常规 3 9 2 4 3 4" xfId="28453"/>
    <cellStyle name="常规 3 9 2 4 3 4 2" xfId="28454"/>
    <cellStyle name="常规 3 9 2 4 3 4 2 2" xfId="28455"/>
    <cellStyle name="常规 3 9 2 4 3 4 2 2 2" xfId="28456"/>
    <cellStyle name="常规 3 9 2 4 3 4 2 3" xfId="28457"/>
    <cellStyle name="常规 3 9 2 4 3 4 3" xfId="28458"/>
    <cellStyle name="常规 3 9 2 4 3 4 3 2" xfId="28459"/>
    <cellStyle name="常规 3 9 2 4 3 4 4" xfId="28460"/>
    <cellStyle name="常规 3 9 2 4 3 5" xfId="28461"/>
    <cellStyle name="常规 3 9 2 4 3 5 2" xfId="28462"/>
    <cellStyle name="常规 3 9 2 4 3 5 2 2" xfId="28463"/>
    <cellStyle name="常规 3 9 2 4 3 5 3" xfId="28464"/>
    <cellStyle name="常规 3 9 2 4 3 6" xfId="28465"/>
    <cellStyle name="常规 3 9 2 4 3 6 2" xfId="28466"/>
    <cellStyle name="常规 3 9 2 4 3 7" xfId="28467"/>
    <cellStyle name="常规 3 9 2 4 4" xfId="28468"/>
    <cellStyle name="常规 3 9 2 4 4 2" xfId="28469"/>
    <cellStyle name="常规 3 9 2 4 4 2 2" xfId="28470"/>
    <cellStyle name="常规 3 9 2 4 4 2 2 2" xfId="28471"/>
    <cellStyle name="常规 3 9 2 4 4 2 2 2 2" xfId="28472"/>
    <cellStyle name="常规 3 9 2 4 4 2 2 3" xfId="28473"/>
    <cellStyle name="常规 3 9 2 4 4 2 3" xfId="28474"/>
    <cellStyle name="常规 3 9 2 4 4 2 3 2" xfId="28475"/>
    <cellStyle name="常规 3 9 2 4 4 2 4" xfId="28476"/>
    <cellStyle name="常规 3 9 2 4 4 3" xfId="28477"/>
    <cellStyle name="常规 3 9 2 4 4 3 2" xfId="28478"/>
    <cellStyle name="常规 3 9 2 4 4 3 2 2" xfId="28479"/>
    <cellStyle name="常规 3 9 2 4 4 3 3" xfId="28480"/>
    <cellStyle name="常规 3 9 2 4 4 4" xfId="28481"/>
    <cellStyle name="常规 3 9 2 4 4 4 2" xfId="28482"/>
    <cellStyle name="常规 3 9 2 4 4 5" xfId="28483"/>
    <cellStyle name="常规 3 9 2 4 5" xfId="28484"/>
    <cellStyle name="常规 3 9 2 4 5 2" xfId="28485"/>
    <cellStyle name="常规 3 9 2 4 5 2 2" xfId="28486"/>
    <cellStyle name="常规 3 9 2 4 5 2 2 2" xfId="28487"/>
    <cellStyle name="常规 3 9 2 4 5 2 2 2 2" xfId="28488"/>
    <cellStyle name="常规 3 9 2 4 5 2 2 3" xfId="28489"/>
    <cellStyle name="常规 3 9 2 4 5 2 3" xfId="28490"/>
    <cellStyle name="常规 3 9 2 4 5 2 3 2" xfId="28491"/>
    <cellStyle name="常规 3 9 2 4 5 2 4" xfId="28492"/>
    <cellStyle name="常规 3 9 2 4 5 3" xfId="28493"/>
    <cellStyle name="常规 3 9 2 4 5 3 2" xfId="28494"/>
    <cellStyle name="常规 3 9 2 4 5 3 2 2" xfId="28495"/>
    <cellStyle name="常规 3 9 2 4 5 3 3" xfId="28496"/>
    <cellStyle name="常规 3 9 2 4 5 4" xfId="28497"/>
    <cellStyle name="常规 3 9 2 4 5 4 2" xfId="28498"/>
    <cellStyle name="常规 3 9 2 4 5 5" xfId="28499"/>
    <cellStyle name="常规 3 9 2 4 6" xfId="28500"/>
    <cellStyle name="常规 3 9 2 4 6 2" xfId="28501"/>
    <cellStyle name="常规 3 9 2 4 6 2 2" xfId="28502"/>
    <cellStyle name="常规 3 9 2 4 6 2 2 2" xfId="28503"/>
    <cellStyle name="常规 3 9 2 4 6 2 3" xfId="28504"/>
    <cellStyle name="常规 3 9 2 4 6 3" xfId="28505"/>
    <cellStyle name="常规 3 9 2 4 6 3 2" xfId="28506"/>
    <cellStyle name="常规 3 9 2 4 6 4" xfId="28507"/>
    <cellStyle name="常规 3 9 2 4 7" xfId="28508"/>
    <cellStyle name="常规 3 9 2 4 7 2" xfId="28509"/>
    <cellStyle name="常规 3 9 2 4 7 2 2" xfId="28510"/>
    <cellStyle name="常规 3 9 2 4 7 3" xfId="28511"/>
    <cellStyle name="常规 3 9 2 4 8" xfId="28512"/>
    <cellStyle name="常规 3 9 2 4 8 2" xfId="28513"/>
    <cellStyle name="常规 3 9 2 4 9" xfId="28514"/>
    <cellStyle name="常规 3 9 2 5" xfId="28515"/>
    <cellStyle name="常规 3 9 2 5 2" xfId="28516"/>
    <cellStyle name="常规 3 9 2 5 2 2" xfId="28517"/>
    <cellStyle name="常规 3 9 2 5 2 2 2" xfId="28518"/>
    <cellStyle name="常规 3 9 2 5 2 2 2 2" xfId="28519"/>
    <cellStyle name="常规 3 9 2 5 2 2 2 2 2" xfId="28520"/>
    <cellStyle name="常规 3 9 2 5 2 2 2 2 2 2" xfId="28521"/>
    <cellStyle name="常规 3 9 2 5 2 2 2 2 3" xfId="28522"/>
    <cellStyle name="常规 3 9 2 5 2 2 2 3" xfId="28523"/>
    <cellStyle name="常规 3 9 2 5 2 2 2 3 2" xfId="28524"/>
    <cellStyle name="常规 3 9 2 5 2 2 2 4" xfId="28525"/>
    <cellStyle name="常规 3 9 2 5 2 2 3" xfId="28526"/>
    <cellStyle name="常规 3 9 2 5 2 2 3 2" xfId="28527"/>
    <cellStyle name="常规 3 9 2 5 2 2 3 2 2" xfId="28528"/>
    <cellStyle name="常规 3 9 2 5 2 2 3 3" xfId="28529"/>
    <cellStyle name="常规 3 9 2 5 2 2 4" xfId="28530"/>
    <cellStyle name="常规 3 9 2 5 2 2 4 2" xfId="28531"/>
    <cellStyle name="常规 3 9 2 5 2 2 5" xfId="28532"/>
    <cellStyle name="常规 3 9 2 5 2 3" xfId="28533"/>
    <cellStyle name="常规 3 9 2 5 2 3 2" xfId="28534"/>
    <cellStyle name="常规 3 9 2 5 2 3 2 2" xfId="28535"/>
    <cellStyle name="常规 3 9 2 5 2 3 2 2 2" xfId="28536"/>
    <cellStyle name="常规 3 9 2 5 2 3 2 2 2 2" xfId="28537"/>
    <cellStyle name="常规 3 9 2 5 2 3 2 2 3" xfId="28538"/>
    <cellStyle name="常规 3 9 2 5 2 3 2 3" xfId="28539"/>
    <cellStyle name="常规 3 9 2 5 2 3 2 3 2" xfId="28540"/>
    <cellStyle name="常规 3 9 2 5 2 3 2 4" xfId="28541"/>
    <cellStyle name="常规 3 9 2 5 2 3 3" xfId="28542"/>
    <cellStyle name="常规 3 9 2 5 2 3 3 2" xfId="28543"/>
    <cellStyle name="常规 3 9 2 5 2 3 3 2 2" xfId="28544"/>
    <cellStyle name="常规 3 9 2 5 2 3 3 3" xfId="28545"/>
    <cellStyle name="常规 3 9 2 5 2 3 4" xfId="28546"/>
    <cellStyle name="常规 3 9 2 5 2 3 4 2" xfId="28547"/>
    <cellStyle name="常规 3 9 2 5 2 3 5" xfId="28548"/>
    <cellStyle name="常规 3 9 2 5 2 4" xfId="28549"/>
    <cellStyle name="常规 3 9 2 5 2 4 2" xfId="28550"/>
    <cellStyle name="常规 3 9 2 5 2 4 2 2" xfId="28551"/>
    <cellStyle name="常规 3 9 2 5 2 4 2 2 2" xfId="28552"/>
    <cellStyle name="常规 3 9 2 5 2 4 2 3" xfId="28553"/>
    <cellStyle name="常规 3 9 2 5 2 4 3" xfId="28554"/>
    <cellStyle name="常规 3 9 2 5 2 4 3 2" xfId="28555"/>
    <cellStyle name="常规 3 9 2 5 2 4 4" xfId="28556"/>
    <cellStyle name="常规 3 9 2 5 2 5" xfId="28557"/>
    <cellStyle name="常规 3 9 2 5 2 5 2" xfId="28558"/>
    <cellStyle name="常规 3 9 2 5 2 5 2 2" xfId="28559"/>
    <cellStyle name="常规 3 9 2 5 2 5 3" xfId="28560"/>
    <cellStyle name="常规 3 9 2 5 2 6" xfId="28561"/>
    <cellStyle name="常规 3 9 2 5 2 6 2" xfId="28562"/>
    <cellStyle name="常规 3 9 2 5 2 7" xfId="28563"/>
    <cellStyle name="常规 3 9 2 5 3" xfId="28564"/>
    <cellStyle name="常规 3 9 2 5 3 2" xfId="28565"/>
    <cellStyle name="常规 3 9 2 5 3 2 2" xfId="28566"/>
    <cellStyle name="常规 3 9 2 5 3 2 2 2" xfId="28567"/>
    <cellStyle name="常规 3 9 2 5 3 2 2 2 2" xfId="28568"/>
    <cellStyle name="常规 3 9 2 5 3 2 2 3" xfId="28569"/>
    <cellStyle name="常规 3 9 2 5 3 2 3" xfId="28570"/>
    <cellStyle name="常规 3 9 2 5 3 2 3 2" xfId="28571"/>
    <cellStyle name="常规 3 9 2 5 3 2 4" xfId="28572"/>
    <cellStyle name="常规 3 9 2 5 3 3" xfId="28573"/>
    <cellStyle name="常规 3 9 2 5 3 3 2" xfId="28574"/>
    <cellStyle name="常规 3 9 2 5 3 3 2 2" xfId="28575"/>
    <cellStyle name="常规 3 9 2 5 3 3 3" xfId="28576"/>
    <cellStyle name="常规 3 9 2 5 3 4" xfId="28577"/>
    <cellStyle name="常规 3 9 2 5 3 4 2" xfId="28578"/>
    <cellStyle name="常规 3 9 2 5 3 5" xfId="28579"/>
    <cellStyle name="常规 3 9 2 5 4" xfId="28580"/>
    <cellStyle name="常规 3 9 2 5 4 2" xfId="28581"/>
    <cellStyle name="常规 3 9 2 5 4 2 2" xfId="28582"/>
    <cellStyle name="常规 3 9 2 5 4 2 2 2" xfId="28583"/>
    <cellStyle name="常规 3 9 2 5 4 2 2 2 2" xfId="28584"/>
    <cellStyle name="常规 3 9 2 5 4 2 2 3" xfId="28585"/>
    <cellStyle name="常规 3 9 2 5 4 2 3" xfId="28586"/>
    <cellStyle name="常规 3 9 2 5 4 2 3 2" xfId="28587"/>
    <cellStyle name="常规 3 9 2 5 4 2 4" xfId="28588"/>
    <cellStyle name="常规 3 9 2 5 4 3" xfId="28589"/>
    <cellStyle name="常规 3 9 2 5 4 3 2" xfId="28590"/>
    <cellStyle name="常规 3 9 2 5 4 3 2 2" xfId="28591"/>
    <cellStyle name="常规 3 9 2 5 4 3 3" xfId="28592"/>
    <cellStyle name="常规 3 9 2 5 4 4" xfId="28593"/>
    <cellStyle name="常规 3 9 2 5 4 4 2" xfId="28594"/>
    <cellStyle name="常规 3 9 2 5 4 5" xfId="28595"/>
    <cellStyle name="常规 3 9 2 5 5" xfId="28596"/>
    <cellStyle name="常规 3 9 2 5 5 2" xfId="28597"/>
    <cellStyle name="常规 3 9 2 5 5 2 2" xfId="28598"/>
    <cellStyle name="常规 3 9 2 5 5 2 2 2" xfId="28599"/>
    <cellStyle name="常规 3 9 2 5 5 2 3" xfId="28600"/>
    <cellStyle name="常规 3 9 2 5 5 3" xfId="28601"/>
    <cellStyle name="常规 3 9 2 5 5 3 2" xfId="28602"/>
    <cellStyle name="常规 3 9 2 5 5 4" xfId="28603"/>
    <cellStyle name="常规 3 9 2 5 6" xfId="28604"/>
    <cellStyle name="常规 3 9 2 5 6 2" xfId="28605"/>
    <cellStyle name="常规 3 9 2 5 6 2 2" xfId="28606"/>
    <cellStyle name="常规 3 9 2 5 6 3" xfId="28607"/>
    <cellStyle name="常规 3 9 2 5 7" xfId="28608"/>
    <cellStyle name="常规 3 9 2 5 7 2" xfId="28609"/>
    <cellStyle name="常规 3 9 2 5 8" xfId="28610"/>
    <cellStyle name="常规 3 9 2 6" xfId="28611"/>
    <cellStyle name="常规 3 9 2 6 2" xfId="28612"/>
    <cellStyle name="常规 3 9 2 6 2 2" xfId="28613"/>
    <cellStyle name="常规 3 9 2 6 2 2 2" xfId="28614"/>
    <cellStyle name="常规 3 9 2 6 2 2 2 2" xfId="28615"/>
    <cellStyle name="常规 3 9 2 6 2 2 2 2 2" xfId="28616"/>
    <cellStyle name="常规 3 9 2 6 2 2 2 3" xfId="28617"/>
    <cellStyle name="常规 3 9 2 6 2 2 3" xfId="28618"/>
    <cellStyle name="常规 3 9 2 6 2 2 3 2" xfId="28619"/>
    <cellStyle name="常规 3 9 2 6 2 2 4" xfId="28620"/>
    <cellStyle name="常规 3 9 2 6 2 3" xfId="28621"/>
    <cellStyle name="常规 3 9 2 6 2 3 2" xfId="28622"/>
    <cellStyle name="常规 3 9 2 6 2 3 2 2" xfId="28623"/>
    <cellStyle name="常规 3 9 2 6 2 3 3" xfId="28624"/>
    <cellStyle name="常规 3 9 2 6 2 4" xfId="28625"/>
    <cellStyle name="常规 3 9 2 6 2 4 2" xfId="28626"/>
    <cellStyle name="常规 3 9 2 6 2 5" xfId="28627"/>
    <cellStyle name="常规 3 9 2 6 3" xfId="28628"/>
    <cellStyle name="常规 3 9 2 6 3 2" xfId="28629"/>
    <cellStyle name="常规 3 9 2 6 3 2 2" xfId="28630"/>
    <cellStyle name="常规 3 9 2 6 3 2 2 2" xfId="28631"/>
    <cellStyle name="常规 3 9 2 6 3 2 2 2 2" xfId="28632"/>
    <cellStyle name="常规 3 9 2 6 3 2 2 3" xfId="28633"/>
    <cellStyle name="常规 3 9 2 6 3 2 3" xfId="28634"/>
    <cellStyle name="常规 3 9 2 6 3 2 3 2" xfId="28635"/>
    <cellStyle name="常规 3 9 2 6 3 2 4" xfId="28636"/>
    <cellStyle name="常规 3 9 2 6 3 3" xfId="28637"/>
    <cellStyle name="常规 3 9 2 6 3 3 2" xfId="28638"/>
    <cellStyle name="常规 3 9 2 6 3 3 2 2" xfId="28639"/>
    <cellStyle name="常规 3 9 2 6 3 3 3" xfId="28640"/>
    <cellStyle name="常规 3 9 2 6 3 4" xfId="28641"/>
    <cellStyle name="常规 3 9 2 6 3 4 2" xfId="28642"/>
    <cellStyle name="常规 3 9 2 6 3 5" xfId="28643"/>
    <cellStyle name="常规 3 9 2 6 4" xfId="28644"/>
    <cellStyle name="常规 3 9 2 6 4 2" xfId="28645"/>
    <cellStyle name="常规 3 9 2 6 4 2 2" xfId="28646"/>
    <cellStyle name="常规 3 9 2 6 4 2 2 2" xfId="28647"/>
    <cellStyle name="常规 3 9 2 6 4 2 3" xfId="28648"/>
    <cellStyle name="常规 3 9 2 6 4 3" xfId="28649"/>
    <cellStyle name="常规 3 9 2 6 4 3 2" xfId="28650"/>
    <cellStyle name="常规 3 9 2 6 4 4" xfId="28651"/>
    <cellStyle name="常规 3 9 2 6 5" xfId="28652"/>
    <cellStyle name="常规 3 9 2 6 5 2" xfId="28653"/>
    <cellStyle name="常规 3 9 2 6 5 2 2" xfId="28654"/>
    <cellStyle name="常规 3 9 2 6 5 3" xfId="28655"/>
    <cellStyle name="常规 3 9 2 6 6" xfId="28656"/>
    <cellStyle name="常规 3 9 2 6 6 2" xfId="28657"/>
    <cellStyle name="常规 3 9 2 6 7" xfId="28658"/>
    <cellStyle name="常规 3 9 2 7" xfId="28659"/>
    <cellStyle name="常规 3 9 2 7 2" xfId="28660"/>
    <cellStyle name="常规 3 9 2 7 2 2" xfId="28661"/>
    <cellStyle name="常规 3 9 2 7 2 2 2" xfId="28662"/>
    <cellStyle name="常规 3 9 2 7 2 2 2 2" xfId="28663"/>
    <cellStyle name="常规 3 9 2 7 2 2 3" xfId="28664"/>
    <cellStyle name="常规 3 9 2 7 2 3" xfId="28665"/>
    <cellStyle name="常规 3 9 2 7 2 3 2" xfId="28666"/>
    <cellStyle name="常规 3 9 2 7 2 4" xfId="28667"/>
    <cellStyle name="常规 3 9 2 7 3" xfId="28668"/>
    <cellStyle name="常规 3 9 2 7 3 2" xfId="28669"/>
    <cellStyle name="常规 3 9 2 7 3 2 2" xfId="28670"/>
    <cellStyle name="常规 3 9 2 7 3 3" xfId="28671"/>
    <cellStyle name="常规 3 9 2 7 4" xfId="28672"/>
    <cellStyle name="常规 3 9 2 7 4 2" xfId="28673"/>
    <cellStyle name="常规 3 9 2 7 5" xfId="28674"/>
    <cellStyle name="常规 3 9 2 8" xfId="28675"/>
    <cellStyle name="常规 3 9 2 8 2" xfId="28676"/>
    <cellStyle name="常规 3 9 2 8 2 2" xfId="28677"/>
    <cellStyle name="常规 3 9 2 8 2 2 2" xfId="28678"/>
    <cellStyle name="常规 3 9 2 8 2 2 2 2" xfId="28679"/>
    <cellStyle name="常规 3 9 2 8 2 2 3" xfId="28680"/>
    <cellStyle name="常规 3 9 2 8 2 3" xfId="28681"/>
    <cellStyle name="常规 3 9 2 8 2 3 2" xfId="28682"/>
    <cellStyle name="常规 3 9 2 8 2 4" xfId="28683"/>
    <cellStyle name="常规 3 9 2 8 3" xfId="28684"/>
    <cellStyle name="常规 3 9 2 8 3 2" xfId="28685"/>
    <cellStyle name="常规 3 9 2 8 3 2 2" xfId="28686"/>
    <cellStyle name="常规 3 9 2 8 3 3" xfId="28687"/>
    <cellStyle name="常规 3 9 2 8 4" xfId="28688"/>
    <cellStyle name="常规 3 9 2 8 4 2" xfId="28689"/>
    <cellStyle name="常规 3 9 2 8 5" xfId="28690"/>
    <cellStyle name="常规 3 9 2 9" xfId="28691"/>
    <cellStyle name="常规 3 9 2 9 2" xfId="28692"/>
    <cellStyle name="常规 3 9 2 9 2 2" xfId="28693"/>
    <cellStyle name="常规 3 9 2 9 2 2 2" xfId="28694"/>
    <cellStyle name="常规 3 9 2 9 2 3" xfId="28695"/>
    <cellStyle name="常规 3 9 2 9 3" xfId="28696"/>
    <cellStyle name="常规 3 9 2 9 3 2" xfId="28697"/>
    <cellStyle name="常规 3 9 2 9 4" xfId="28698"/>
    <cellStyle name="常规 3 9 3" xfId="28699"/>
    <cellStyle name="常规 3 9 3 10" xfId="28700"/>
    <cellStyle name="常规 3 9 3 10 2" xfId="28701"/>
    <cellStyle name="常规 3 9 3 11" xfId="28702"/>
    <cellStyle name="常规 3 9 3 2" xfId="28703"/>
    <cellStyle name="常规 3 9 3 2 2" xfId="28704"/>
    <cellStyle name="常规 3 9 3 2 2 2" xfId="28705"/>
    <cellStyle name="常规 3 9 3 2 2 2 2" xfId="28706"/>
    <cellStyle name="常规 3 9 3 2 2 2 2 2" xfId="28707"/>
    <cellStyle name="常规 3 9 3 2 2 2 2 2 2" xfId="28708"/>
    <cellStyle name="常规 3 9 3 2 2 2 2 2 2 2" xfId="28709"/>
    <cellStyle name="常规 3 9 3 2 2 2 2 2 2 2 2" xfId="28710"/>
    <cellStyle name="常规 3 9 3 2 2 2 2 2 2 3" xfId="28711"/>
    <cellStyle name="常规 3 9 3 2 2 2 2 2 3" xfId="28712"/>
    <cellStyle name="常规 3 9 3 2 2 2 2 2 3 2" xfId="28713"/>
    <cellStyle name="常规 3 9 3 2 2 2 2 2 4" xfId="28714"/>
    <cellStyle name="常规 3 9 3 2 2 2 2 3" xfId="28715"/>
    <cellStyle name="常规 3 9 3 2 2 2 2 3 2" xfId="28716"/>
    <cellStyle name="常规 3 9 3 2 2 2 2 3 2 2" xfId="28717"/>
    <cellStyle name="常规 3 9 3 2 2 2 2 3 3" xfId="28718"/>
    <cellStyle name="常规 3 9 3 2 2 2 2 4" xfId="28719"/>
    <cellStyle name="常规 3 9 3 2 2 2 2 4 2" xfId="28720"/>
    <cellStyle name="常规 3 9 3 2 2 2 2 5" xfId="28721"/>
    <cellStyle name="常规 3 9 3 2 2 2 3" xfId="28722"/>
    <cellStyle name="常规 3 9 3 2 2 2 3 2" xfId="28723"/>
    <cellStyle name="常规 3 9 3 2 2 2 3 2 2" xfId="28724"/>
    <cellStyle name="常规 3 9 3 2 2 2 3 2 2 2" xfId="28725"/>
    <cellStyle name="常规 3 9 3 2 2 2 3 2 2 2 2" xfId="28726"/>
    <cellStyle name="常规 3 9 3 2 2 2 3 2 2 3" xfId="28727"/>
    <cellStyle name="常规 3 9 3 2 2 2 3 2 3" xfId="28728"/>
    <cellStyle name="常规 3 9 3 2 2 2 3 2 3 2" xfId="28729"/>
    <cellStyle name="常规 3 9 3 2 2 2 3 2 4" xfId="28730"/>
    <cellStyle name="常规 3 9 3 2 2 2 3 3" xfId="28731"/>
    <cellStyle name="常规 3 9 3 2 2 2 3 3 2" xfId="28732"/>
    <cellStyle name="常规 3 9 3 2 2 2 3 3 2 2" xfId="28733"/>
    <cellStyle name="常规 3 9 3 2 2 2 3 3 3" xfId="28734"/>
    <cellStyle name="常规 3 9 3 2 2 2 3 4" xfId="28735"/>
    <cellStyle name="常规 3 9 3 2 2 2 3 4 2" xfId="28736"/>
    <cellStyle name="常规 3 9 3 2 2 2 3 5" xfId="28737"/>
    <cellStyle name="常规 3 9 3 2 2 2 4" xfId="28738"/>
    <cellStyle name="常规 3 9 3 2 2 2 4 2" xfId="28739"/>
    <cellStyle name="常规 3 9 3 2 2 2 4 2 2" xfId="28740"/>
    <cellStyle name="常规 3 9 3 2 2 2 4 2 2 2" xfId="28741"/>
    <cellStyle name="常规 3 9 3 2 2 2 4 2 3" xfId="28742"/>
    <cellStyle name="常规 3 9 3 2 2 2 4 3" xfId="28743"/>
    <cellStyle name="常规 3 9 3 2 2 2 4 3 2" xfId="28744"/>
    <cellStyle name="常规 3 9 3 2 2 2 4 4" xfId="28745"/>
    <cellStyle name="常规 3 9 3 2 2 2 5" xfId="28746"/>
    <cellStyle name="常规 3 9 3 2 2 2 5 2" xfId="28747"/>
    <cellStyle name="常规 3 9 3 2 2 2 5 2 2" xfId="28748"/>
    <cellStyle name="常规 3 9 3 2 2 2 5 3" xfId="28749"/>
    <cellStyle name="常规 3 9 3 2 2 2 6" xfId="28750"/>
    <cellStyle name="常规 3 9 3 2 2 2 6 2" xfId="28751"/>
    <cellStyle name="常规 3 9 3 2 2 2 7" xfId="28752"/>
    <cellStyle name="常规 3 9 3 2 2 3" xfId="28753"/>
    <cellStyle name="常规 3 9 3 2 2 3 2" xfId="28754"/>
    <cellStyle name="常规 3 9 3 2 2 3 2 2" xfId="28755"/>
    <cellStyle name="常规 3 9 3 2 2 3 2 2 2" xfId="28756"/>
    <cellStyle name="常规 3 9 3 2 2 3 2 2 2 2" xfId="28757"/>
    <cellStyle name="常规 3 9 3 2 2 3 2 2 3" xfId="28758"/>
    <cellStyle name="常规 3 9 3 2 2 3 2 3" xfId="28759"/>
    <cellStyle name="常规 3 9 3 2 2 3 2 3 2" xfId="28760"/>
    <cellStyle name="常规 3 9 3 2 2 3 2 4" xfId="28761"/>
    <cellStyle name="常规 3 9 3 2 2 3 3" xfId="28762"/>
    <cellStyle name="常规 3 9 3 2 2 3 3 2" xfId="28763"/>
    <cellStyle name="常规 3 9 3 2 2 3 3 2 2" xfId="28764"/>
    <cellStyle name="常规 3 9 3 2 2 3 3 3" xfId="28765"/>
    <cellStyle name="常规 3 9 3 2 2 3 4" xfId="28766"/>
    <cellStyle name="常规 3 9 3 2 2 3 4 2" xfId="28767"/>
    <cellStyle name="常规 3 9 3 2 2 3 5" xfId="28768"/>
    <cellStyle name="常规 3 9 3 2 2 4" xfId="28769"/>
    <cellStyle name="常规 3 9 3 2 2 4 2" xfId="28770"/>
    <cellStyle name="常规 3 9 3 2 2 4 2 2" xfId="28771"/>
    <cellStyle name="常规 3 9 3 2 2 4 2 2 2" xfId="28772"/>
    <cellStyle name="常规 3 9 3 2 2 4 2 2 2 2" xfId="28773"/>
    <cellStyle name="常规 3 9 3 2 2 4 2 2 3" xfId="28774"/>
    <cellStyle name="常规 3 9 3 2 2 4 2 3" xfId="28775"/>
    <cellStyle name="常规 3 9 3 2 2 4 2 3 2" xfId="28776"/>
    <cellStyle name="常规 3 9 3 2 2 4 2 4" xfId="28777"/>
    <cellStyle name="常规 3 9 3 2 2 4 3" xfId="28778"/>
    <cellStyle name="常规 3 9 3 2 2 4 3 2" xfId="28779"/>
    <cellStyle name="常规 3 9 3 2 2 4 3 2 2" xfId="28780"/>
    <cellStyle name="常规 3 9 3 2 2 4 3 3" xfId="28781"/>
    <cellStyle name="常规 3 9 3 2 2 4 4" xfId="28782"/>
    <cellStyle name="常规 3 9 3 2 2 4 4 2" xfId="28783"/>
    <cellStyle name="常规 3 9 3 2 2 4 5" xfId="28784"/>
    <cellStyle name="常规 3 9 3 2 2 5" xfId="28785"/>
    <cellStyle name="常规 3 9 3 2 2 5 2" xfId="28786"/>
    <cellStyle name="常规 3 9 3 2 2 5 2 2" xfId="28787"/>
    <cellStyle name="常规 3 9 3 2 2 5 2 2 2" xfId="28788"/>
    <cellStyle name="常规 3 9 3 2 2 5 2 3" xfId="28789"/>
    <cellStyle name="常规 3 9 3 2 2 5 3" xfId="28790"/>
    <cellStyle name="常规 3 9 3 2 2 5 3 2" xfId="28791"/>
    <cellStyle name="常规 3 9 3 2 2 5 4" xfId="28792"/>
    <cellStyle name="常规 3 9 3 2 2 6" xfId="28793"/>
    <cellStyle name="常规 3 9 3 2 2 6 2" xfId="28794"/>
    <cellStyle name="常规 3 9 3 2 2 6 2 2" xfId="28795"/>
    <cellStyle name="常规 3 9 3 2 2 6 3" xfId="28796"/>
    <cellStyle name="常规 3 9 3 2 2 7" xfId="28797"/>
    <cellStyle name="常规 3 9 3 2 2 7 2" xfId="28798"/>
    <cellStyle name="常规 3 9 3 2 2 8" xfId="28799"/>
    <cellStyle name="常规 3 9 3 2 3" xfId="28800"/>
    <cellStyle name="常规 3 9 3 2 3 2" xfId="28801"/>
    <cellStyle name="常规 3 9 3 2 3 2 2" xfId="28802"/>
    <cellStyle name="常规 3 9 3 2 3 2 2 2" xfId="28803"/>
    <cellStyle name="常规 3 9 3 2 3 2 2 2 2" xfId="28804"/>
    <cellStyle name="常规 3 9 3 2 3 2 2 2 2 2" xfId="28805"/>
    <cellStyle name="常规 3 9 3 2 3 2 2 2 3" xfId="28806"/>
    <cellStyle name="常规 3 9 3 2 3 2 2 3" xfId="28807"/>
    <cellStyle name="常规 3 9 3 2 3 2 2 3 2" xfId="28808"/>
    <cellStyle name="常规 3 9 3 2 3 2 2 4" xfId="28809"/>
    <cellStyle name="常规 3 9 3 2 3 2 3" xfId="28810"/>
    <cellStyle name="常规 3 9 3 2 3 2 3 2" xfId="28811"/>
    <cellStyle name="常规 3 9 3 2 3 2 3 2 2" xfId="28812"/>
    <cellStyle name="常规 3 9 3 2 3 2 3 3" xfId="28813"/>
    <cellStyle name="常规 3 9 3 2 3 2 4" xfId="28814"/>
    <cellStyle name="常规 3 9 3 2 3 2 4 2" xfId="28815"/>
    <cellStyle name="常规 3 9 3 2 3 2 5" xfId="28816"/>
    <cellStyle name="常规 3 9 3 2 3 3" xfId="28817"/>
    <cellStyle name="常规 3 9 3 2 3 3 2" xfId="28818"/>
    <cellStyle name="常规 3 9 3 2 3 3 2 2" xfId="28819"/>
    <cellStyle name="常规 3 9 3 2 3 3 2 2 2" xfId="28820"/>
    <cellStyle name="常规 3 9 3 2 3 3 2 2 2 2" xfId="28821"/>
    <cellStyle name="常规 3 9 3 2 3 3 2 2 3" xfId="28822"/>
    <cellStyle name="常规 3 9 3 2 3 3 2 3" xfId="28823"/>
    <cellStyle name="常规 3 9 3 2 3 3 2 3 2" xfId="28824"/>
    <cellStyle name="常规 3 9 3 2 3 3 2 4" xfId="28825"/>
    <cellStyle name="常规 3 9 3 2 3 3 3" xfId="28826"/>
    <cellStyle name="常规 3 9 3 2 3 3 3 2" xfId="28827"/>
    <cellStyle name="常规 3 9 3 2 3 3 3 2 2" xfId="28828"/>
    <cellStyle name="常规 3 9 3 2 3 3 3 3" xfId="28829"/>
    <cellStyle name="常规 3 9 3 2 3 3 4" xfId="28830"/>
    <cellStyle name="常规 3 9 3 2 3 3 4 2" xfId="28831"/>
    <cellStyle name="常规 3 9 3 2 3 3 5" xfId="28832"/>
    <cellStyle name="常规 3 9 3 2 3 4" xfId="28833"/>
    <cellStyle name="常规 3 9 3 2 3 4 2" xfId="28834"/>
    <cellStyle name="常规 3 9 3 2 3 4 2 2" xfId="28835"/>
    <cellStyle name="常规 3 9 3 2 3 4 2 2 2" xfId="28836"/>
    <cellStyle name="常规 3 9 3 2 3 4 2 3" xfId="28837"/>
    <cellStyle name="常规 3 9 3 2 3 4 3" xfId="28838"/>
    <cellStyle name="常规 3 9 3 2 3 4 3 2" xfId="28839"/>
    <cellStyle name="常规 3 9 3 2 3 4 4" xfId="28840"/>
    <cellStyle name="常规 3 9 3 2 3 5" xfId="28841"/>
    <cellStyle name="常规 3 9 3 2 3 5 2" xfId="28842"/>
    <cellStyle name="常规 3 9 3 2 3 5 2 2" xfId="28843"/>
    <cellStyle name="常规 3 9 3 2 3 5 3" xfId="28844"/>
    <cellStyle name="常规 3 9 3 2 3 6" xfId="28845"/>
    <cellStyle name="常规 3 9 3 2 3 6 2" xfId="28846"/>
    <cellStyle name="常规 3 9 3 2 3 7" xfId="28847"/>
    <cellStyle name="常规 3 9 3 2 4" xfId="28848"/>
    <cellStyle name="常规 3 9 3 2 4 2" xfId="28849"/>
    <cellStyle name="常规 3 9 3 2 4 2 2" xfId="28850"/>
    <cellStyle name="常规 3 9 3 2 4 2 2 2" xfId="28851"/>
    <cellStyle name="常规 3 9 3 2 4 2 2 2 2" xfId="28852"/>
    <cellStyle name="常规 3 9 3 2 4 2 2 3" xfId="28853"/>
    <cellStyle name="常规 3 9 3 2 4 2 3" xfId="28854"/>
    <cellStyle name="常规 3 9 3 2 4 2 3 2" xfId="28855"/>
    <cellStyle name="常规 3 9 3 2 4 2 4" xfId="28856"/>
    <cellStyle name="常规 3 9 3 2 4 3" xfId="28857"/>
    <cellStyle name="常规 3 9 3 2 4 3 2" xfId="28858"/>
    <cellStyle name="常规 3 9 3 2 4 3 2 2" xfId="28859"/>
    <cellStyle name="常规 3 9 3 2 4 3 3" xfId="28860"/>
    <cellStyle name="常规 3 9 3 2 4 4" xfId="28861"/>
    <cellStyle name="常规 3 9 3 2 4 4 2" xfId="28862"/>
    <cellStyle name="常规 3 9 3 2 4 5" xfId="28863"/>
    <cellStyle name="常规 3 9 3 2 5" xfId="28864"/>
    <cellStyle name="常规 3 9 3 2 5 2" xfId="28865"/>
    <cellStyle name="常规 3 9 3 2 5 2 2" xfId="28866"/>
    <cellStyle name="常规 3 9 3 2 5 2 2 2" xfId="28867"/>
    <cellStyle name="常规 3 9 3 2 5 2 2 2 2" xfId="28868"/>
    <cellStyle name="常规 3 9 3 2 5 2 2 3" xfId="28869"/>
    <cellStyle name="常规 3 9 3 2 5 2 3" xfId="28870"/>
    <cellStyle name="常规 3 9 3 2 5 2 3 2" xfId="28871"/>
    <cellStyle name="常规 3 9 3 2 5 2 4" xfId="28872"/>
    <cellStyle name="常规 3 9 3 2 5 3" xfId="28873"/>
    <cellStyle name="常规 3 9 3 2 5 3 2" xfId="28874"/>
    <cellStyle name="常规 3 9 3 2 5 3 2 2" xfId="28875"/>
    <cellStyle name="常规 3 9 3 2 5 3 3" xfId="28876"/>
    <cellStyle name="常规 3 9 3 2 5 4" xfId="28877"/>
    <cellStyle name="常规 3 9 3 2 5 4 2" xfId="28878"/>
    <cellStyle name="常规 3 9 3 2 5 5" xfId="28879"/>
    <cellStyle name="常规 3 9 3 2 6" xfId="28880"/>
    <cellStyle name="常规 3 9 3 2 6 2" xfId="28881"/>
    <cellStyle name="常规 3 9 3 2 6 2 2" xfId="28882"/>
    <cellStyle name="常规 3 9 3 2 6 2 2 2" xfId="28883"/>
    <cellStyle name="常规 3 9 3 2 6 2 3" xfId="28884"/>
    <cellStyle name="常规 3 9 3 2 6 3" xfId="28885"/>
    <cellStyle name="常规 3 9 3 2 6 3 2" xfId="28886"/>
    <cellStyle name="常规 3 9 3 2 6 4" xfId="28887"/>
    <cellStyle name="常规 3 9 3 2 7" xfId="28888"/>
    <cellStyle name="常规 3 9 3 2 7 2" xfId="28889"/>
    <cellStyle name="常规 3 9 3 2 7 2 2" xfId="28890"/>
    <cellStyle name="常规 3 9 3 2 7 3" xfId="28891"/>
    <cellStyle name="常规 3 9 3 2 8" xfId="28892"/>
    <cellStyle name="常规 3 9 3 2 8 2" xfId="28893"/>
    <cellStyle name="常规 3 9 3 2 9" xfId="28894"/>
    <cellStyle name="常规 3 9 3 3" xfId="28895"/>
    <cellStyle name="常规 3 9 3 3 2" xfId="28896"/>
    <cellStyle name="常规 3 9 3 3 2 2" xfId="28897"/>
    <cellStyle name="常规 3 9 3 3 2 2 2" xfId="28898"/>
    <cellStyle name="常规 3 9 3 3 2 2 2 2" xfId="28899"/>
    <cellStyle name="常规 3 9 3 3 2 2 2 2 2" xfId="28900"/>
    <cellStyle name="常规 3 9 3 3 2 2 2 2 2 2" xfId="28901"/>
    <cellStyle name="常规 3 9 3 3 2 2 2 2 2 2 2" xfId="28902"/>
    <cellStyle name="常规 3 9 3 3 2 2 2 2 2 3" xfId="28903"/>
    <cellStyle name="常规 3 9 3 3 2 2 2 2 3" xfId="28904"/>
    <cellStyle name="常规 3 9 3 3 2 2 2 2 3 2" xfId="28905"/>
    <cellStyle name="常规 3 9 3 3 2 2 2 2 4" xfId="28906"/>
    <cellStyle name="常规 3 9 3 3 2 2 2 3" xfId="28907"/>
    <cellStyle name="常规 3 9 3 3 2 2 2 3 2" xfId="28908"/>
    <cellStyle name="常规 3 9 3 3 2 2 2 3 2 2" xfId="28909"/>
    <cellStyle name="常规 3 9 3 3 2 2 2 3 3" xfId="28910"/>
    <cellStyle name="常规 3 9 3 3 2 2 2 4" xfId="28911"/>
    <cellStyle name="常规 3 9 3 3 2 2 2 4 2" xfId="28912"/>
    <cellStyle name="常规 3 9 3 3 2 2 2 5" xfId="28913"/>
    <cellStyle name="常规 3 9 3 3 2 2 3" xfId="28914"/>
    <cellStyle name="常规 3 9 3 3 2 2 3 2" xfId="28915"/>
    <cellStyle name="常规 3 9 3 3 2 2 3 2 2" xfId="28916"/>
    <cellStyle name="常规 3 9 3 3 2 2 3 2 2 2" xfId="28917"/>
    <cellStyle name="常规 3 9 3 3 2 2 3 2 2 2 2" xfId="28918"/>
    <cellStyle name="常规 3 9 3 3 2 2 3 2 2 3" xfId="28919"/>
    <cellStyle name="常规 3 9 3 3 2 2 3 2 3" xfId="28920"/>
    <cellStyle name="常规 3 9 3 3 2 2 3 2 3 2" xfId="28921"/>
    <cellStyle name="常规 3 9 3 3 2 2 3 2 4" xfId="28922"/>
    <cellStyle name="常规 3 9 3 3 2 2 3 3" xfId="28923"/>
    <cellStyle name="常规 3 9 3 3 2 2 3 3 2" xfId="28924"/>
    <cellStyle name="常规 3 9 3 3 2 2 3 3 2 2" xfId="28925"/>
    <cellStyle name="常规 3 9 3 3 2 2 3 3 3" xfId="28926"/>
    <cellStyle name="常规 3 9 3 3 2 2 3 4" xfId="28927"/>
    <cellStyle name="常规 3 9 3 3 2 2 3 4 2" xfId="28928"/>
    <cellStyle name="常规 3 9 3 3 2 2 3 5" xfId="28929"/>
    <cellStyle name="常规 3 9 3 3 2 2 4" xfId="28930"/>
    <cellStyle name="常规 3 9 3 3 2 2 4 2" xfId="28931"/>
    <cellStyle name="常规 3 9 3 3 2 2 4 2 2" xfId="28932"/>
    <cellStyle name="常规 3 9 3 3 2 2 4 2 2 2" xfId="28933"/>
    <cellStyle name="常规 3 9 3 3 2 2 4 2 3" xfId="28934"/>
    <cellStyle name="常规 3 9 3 3 2 2 4 3" xfId="28935"/>
    <cellStyle name="常规 3 9 3 3 2 2 4 3 2" xfId="28936"/>
    <cellStyle name="常规 3 9 3 3 2 2 4 4" xfId="28937"/>
    <cellStyle name="常规 3 9 3 3 2 2 5" xfId="28938"/>
    <cellStyle name="常规 3 9 3 3 2 2 5 2" xfId="28939"/>
    <cellStyle name="常规 3 9 3 3 2 2 5 2 2" xfId="28940"/>
    <cellStyle name="常规 3 9 3 3 2 2 5 3" xfId="28941"/>
    <cellStyle name="常规 3 9 3 3 2 2 6" xfId="28942"/>
    <cellStyle name="常规 3 9 3 3 2 2 6 2" xfId="28943"/>
    <cellStyle name="常规 3 9 3 3 2 2 7" xfId="28944"/>
    <cellStyle name="常规 3 9 3 3 2 3" xfId="28945"/>
    <cellStyle name="常规 3 9 3 3 2 3 2" xfId="28946"/>
    <cellStyle name="常规 3 9 3 3 2 3 2 2" xfId="28947"/>
    <cellStyle name="常规 3 9 3 3 2 3 2 2 2" xfId="28948"/>
    <cellStyle name="常规 3 9 3 3 2 3 2 2 2 2" xfId="28949"/>
    <cellStyle name="常规 3 9 3 3 2 3 2 2 3" xfId="28950"/>
    <cellStyle name="常规 3 9 3 3 2 3 2 3" xfId="28951"/>
    <cellStyle name="常规 3 9 3 3 2 3 2 3 2" xfId="28952"/>
    <cellStyle name="常规 3 9 3 3 2 3 2 4" xfId="28953"/>
    <cellStyle name="常规 3 9 3 3 2 3 3" xfId="28954"/>
    <cellStyle name="常规 3 9 3 3 2 3 3 2" xfId="28955"/>
    <cellStyle name="常规 3 9 3 3 2 3 3 2 2" xfId="28956"/>
    <cellStyle name="常规 3 9 3 3 2 3 3 3" xfId="28957"/>
    <cellStyle name="常规 3 9 3 3 2 3 4" xfId="28958"/>
    <cellStyle name="常规 3 9 3 3 2 3 4 2" xfId="28959"/>
    <cellStyle name="常规 3 9 3 3 2 3 5" xfId="28960"/>
    <cellStyle name="常规 3 9 3 3 2 4" xfId="28961"/>
    <cellStyle name="常规 3 9 3 3 2 4 2" xfId="28962"/>
    <cellStyle name="常规 3 9 3 3 2 4 2 2" xfId="28963"/>
    <cellStyle name="常规 3 9 3 3 2 4 2 2 2" xfId="28964"/>
    <cellStyle name="常规 3 9 3 3 2 4 2 2 2 2" xfId="28965"/>
    <cellStyle name="常规 3 9 3 3 2 4 2 2 3" xfId="28966"/>
    <cellStyle name="常规 3 9 3 3 2 4 2 3" xfId="28967"/>
    <cellStyle name="常规 3 9 3 3 2 4 2 3 2" xfId="28968"/>
    <cellStyle name="常规 3 9 3 3 2 4 2 4" xfId="28969"/>
    <cellStyle name="常规 3 9 3 3 2 4 3" xfId="28970"/>
    <cellStyle name="常规 3 9 3 3 2 4 3 2" xfId="28971"/>
    <cellStyle name="常规 3 9 3 3 2 4 3 2 2" xfId="28972"/>
    <cellStyle name="常规 3 9 3 3 2 4 3 3" xfId="28973"/>
    <cellStyle name="常规 3 9 3 3 2 4 4" xfId="28974"/>
    <cellStyle name="常规 3 9 3 3 2 4 4 2" xfId="28975"/>
    <cellStyle name="常规 3 9 3 3 2 4 5" xfId="28976"/>
    <cellStyle name="常规 3 9 3 3 2 5" xfId="28977"/>
    <cellStyle name="常规 3 9 3 3 2 5 2" xfId="28978"/>
    <cellStyle name="常规 3 9 3 3 2 5 2 2" xfId="28979"/>
    <cellStyle name="常规 3 9 3 3 2 5 2 2 2" xfId="28980"/>
    <cellStyle name="常规 3 9 3 3 2 5 2 3" xfId="28981"/>
    <cellStyle name="常规 3 9 3 3 2 5 3" xfId="28982"/>
    <cellStyle name="常规 3 9 3 3 2 5 3 2" xfId="28983"/>
    <cellStyle name="常规 3 9 3 3 2 5 4" xfId="28984"/>
    <cellStyle name="常规 3 9 3 3 2 6" xfId="28985"/>
    <cellStyle name="常规 3 9 3 3 2 6 2" xfId="28986"/>
    <cellStyle name="常规 3 9 3 3 2 6 2 2" xfId="28987"/>
    <cellStyle name="常规 3 9 3 3 2 6 3" xfId="28988"/>
    <cellStyle name="常规 3 9 3 3 2 7" xfId="28989"/>
    <cellStyle name="常规 3 9 3 3 2 7 2" xfId="28990"/>
    <cellStyle name="常规 3 9 3 3 2 8" xfId="28991"/>
    <cellStyle name="常规 3 9 3 3 3" xfId="28992"/>
    <cellStyle name="常规 3 9 3 3 3 2" xfId="28993"/>
    <cellStyle name="常规 3 9 3 3 3 2 2" xfId="28994"/>
    <cellStyle name="常规 3 9 3 3 3 2 2 2" xfId="28995"/>
    <cellStyle name="常规 3 9 3 3 3 2 2 2 2" xfId="28996"/>
    <cellStyle name="常规 3 9 3 3 3 2 2 2 2 2" xfId="28997"/>
    <cellStyle name="常规 3 9 3 3 3 2 2 2 3" xfId="28998"/>
    <cellStyle name="常规 3 9 3 3 3 2 2 3" xfId="28999"/>
    <cellStyle name="常规 3 9 3 3 3 2 2 3 2" xfId="29000"/>
    <cellStyle name="常规 3 9 3 3 3 2 2 4" xfId="29001"/>
    <cellStyle name="常规 3 9 3 3 3 2 3" xfId="29002"/>
    <cellStyle name="常规 3 9 3 3 3 2 3 2" xfId="29003"/>
    <cellStyle name="常规 3 9 3 3 3 2 3 2 2" xfId="29004"/>
    <cellStyle name="常规 3 9 3 3 3 2 3 3" xfId="29005"/>
    <cellStyle name="常规 3 9 3 3 3 2 4" xfId="29006"/>
    <cellStyle name="常规 3 9 3 3 3 2 4 2" xfId="29007"/>
    <cellStyle name="常规 3 9 3 3 3 2 5" xfId="29008"/>
    <cellStyle name="常规 3 9 3 3 3 3" xfId="29009"/>
    <cellStyle name="常规 3 9 3 3 3 3 2" xfId="29010"/>
    <cellStyle name="常规 3 9 3 3 3 3 2 2" xfId="29011"/>
    <cellStyle name="常规 3 9 3 3 3 3 2 2 2" xfId="29012"/>
    <cellStyle name="常规 3 9 3 3 3 3 2 2 2 2" xfId="29013"/>
    <cellStyle name="常规 3 9 3 3 3 3 2 2 3" xfId="29014"/>
    <cellStyle name="常规 3 9 3 3 3 3 2 3" xfId="29015"/>
    <cellStyle name="常规 3 9 3 3 3 3 2 3 2" xfId="29016"/>
    <cellStyle name="常规 3 9 3 3 3 3 2 4" xfId="29017"/>
    <cellStyle name="常规 3 9 3 3 3 3 3" xfId="29018"/>
    <cellStyle name="常规 3 9 3 3 3 3 3 2" xfId="29019"/>
    <cellStyle name="常规 3 9 3 3 3 3 3 2 2" xfId="29020"/>
    <cellStyle name="常规 3 9 3 3 3 3 3 3" xfId="29021"/>
    <cellStyle name="常规 3 9 3 3 3 3 4" xfId="29022"/>
    <cellStyle name="常规 3 9 3 3 3 3 4 2" xfId="29023"/>
    <cellStyle name="常规 3 9 3 3 3 3 5" xfId="29024"/>
    <cellStyle name="常规 3 9 3 3 3 4" xfId="29025"/>
    <cellStyle name="常规 3 9 3 3 3 4 2" xfId="29026"/>
    <cellStyle name="常规 3 9 3 3 3 4 2 2" xfId="29027"/>
    <cellStyle name="常规 3 9 3 3 3 4 2 2 2" xfId="29028"/>
    <cellStyle name="常规 3 9 3 3 3 4 2 3" xfId="29029"/>
    <cellStyle name="常规 3 9 3 3 3 4 3" xfId="29030"/>
    <cellStyle name="常规 3 9 3 3 3 4 3 2" xfId="29031"/>
    <cellStyle name="常规 3 9 3 3 3 4 4" xfId="29032"/>
    <cellStyle name="常规 3 9 3 3 3 5" xfId="29033"/>
    <cellStyle name="常规 3 9 3 3 3 5 2" xfId="29034"/>
    <cellStyle name="常规 3 9 3 3 3 5 2 2" xfId="29035"/>
    <cellStyle name="常规 3 9 3 3 3 5 3" xfId="29036"/>
    <cellStyle name="常规 3 9 3 3 3 6" xfId="29037"/>
    <cellStyle name="常规 3 9 3 3 3 6 2" xfId="29038"/>
    <cellStyle name="常规 3 9 3 3 3 7" xfId="29039"/>
    <cellStyle name="常规 3 9 3 3 4" xfId="29040"/>
    <cellStyle name="常规 3 9 3 3 4 2" xfId="29041"/>
    <cellStyle name="常规 3 9 3 3 4 2 2" xfId="29042"/>
    <cellStyle name="常规 3 9 3 3 4 2 2 2" xfId="29043"/>
    <cellStyle name="常规 3 9 3 3 4 2 2 2 2" xfId="29044"/>
    <cellStyle name="常规 3 9 3 3 4 2 2 3" xfId="29045"/>
    <cellStyle name="常规 3 9 3 3 4 2 3" xfId="29046"/>
    <cellStyle name="常规 3 9 3 3 4 2 3 2" xfId="29047"/>
    <cellStyle name="常规 3 9 3 3 4 2 4" xfId="29048"/>
    <cellStyle name="常规 3 9 3 3 4 3" xfId="29049"/>
    <cellStyle name="常规 3 9 3 3 4 3 2" xfId="29050"/>
    <cellStyle name="常规 3 9 3 3 4 3 2 2" xfId="29051"/>
    <cellStyle name="常规 3 9 3 3 4 3 3" xfId="29052"/>
    <cellStyle name="常规 3 9 3 3 4 4" xfId="29053"/>
    <cellStyle name="常规 3 9 3 3 4 4 2" xfId="29054"/>
    <cellStyle name="常规 3 9 3 3 4 5" xfId="29055"/>
    <cellStyle name="常规 3 9 3 3 5" xfId="29056"/>
    <cellStyle name="常规 3 9 3 3 5 2" xfId="29057"/>
    <cellStyle name="常规 3 9 3 3 5 2 2" xfId="29058"/>
    <cellStyle name="常规 3 9 3 3 5 2 2 2" xfId="29059"/>
    <cellStyle name="常规 3 9 3 3 5 2 2 2 2" xfId="29060"/>
    <cellStyle name="常规 3 9 3 3 5 2 2 3" xfId="29061"/>
    <cellStyle name="常规 3 9 3 3 5 2 3" xfId="29062"/>
    <cellStyle name="常规 3 9 3 3 5 2 3 2" xfId="29063"/>
    <cellStyle name="常规 3 9 3 3 5 2 4" xfId="29064"/>
    <cellStyle name="常规 3 9 3 3 5 3" xfId="29065"/>
    <cellStyle name="常规 3 9 3 3 5 3 2" xfId="29066"/>
    <cellStyle name="常规 3 9 3 3 5 3 2 2" xfId="29067"/>
    <cellStyle name="常规 3 9 3 3 5 3 3" xfId="29068"/>
    <cellStyle name="常规 3 9 3 3 5 4" xfId="29069"/>
    <cellStyle name="常规 3 9 3 3 5 4 2" xfId="29070"/>
    <cellStyle name="常规 3 9 3 3 5 5" xfId="29071"/>
    <cellStyle name="常规 3 9 3 3 6" xfId="29072"/>
    <cellStyle name="常规 3 9 3 3 6 2" xfId="29073"/>
    <cellStyle name="常规 3 9 3 3 6 2 2" xfId="29074"/>
    <cellStyle name="常规 3 9 3 3 6 2 2 2" xfId="29075"/>
    <cellStyle name="常规 3 9 3 3 6 2 3" xfId="29076"/>
    <cellStyle name="常规 3 9 3 3 6 3" xfId="29077"/>
    <cellStyle name="常规 3 9 3 3 6 3 2" xfId="29078"/>
    <cellStyle name="常规 3 9 3 3 6 4" xfId="29079"/>
    <cellStyle name="常规 3 9 3 3 7" xfId="29080"/>
    <cellStyle name="常规 3 9 3 3 7 2" xfId="29081"/>
    <cellStyle name="常规 3 9 3 3 7 2 2" xfId="29082"/>
    <cellStyle name="常规 3 9 3 3 7 3" xfId="29083"/>
    <cellStyle name="常规 3 9 3 3 8" xfId="29084"/>
    <cellStyle name="常规 3 9 3 3 8 2" xfId="29085"/>
    <cellStyle name="常规 3 9 3 3 9" xfId="29086"/>
    <cellStyle name="常规 3 9 3 4" xfId="29087"/>
    <cellStyle name="常规 3 9 3 4 2" xfId="29088"/>
    <cellStyle name="常规 3 9 3 4 2 2" xfId="29089"/>
    <cellStyle name="常规 3 9 3 4 2 2 2" xfId="29090"/>
    <cellStyle name="常规 3 9 3 4 2 2 2 2" xfId="29091"/>
    <cellStyle name="常规 3 9 3 4 2 2 2 2 2" xfId="29092"/>
    <cellStyle name="常规 3 9 3 4 2 2 2 2 2 2" xfId="29093"/>
    <cellStyle name="常规 3 9 3 4 2 2 2 2 3" xfId="29094"/>
    <cellStyle name="常规 3 9 3 4 2 2 2 3" xfId="29095"/>
    <cellStyle name="常规 3 9 3 4 2 2 2 3 2" xfId="29096"/>
    <cellStyle name="常规 3 9 3 4 2 2 2 4" xfId="29097"/>
    <cellStyle name="常规 3 9 3 4 2 2 3" xfId="29098"/>
    <cellStyle name="常规 3 9 3 4 2 2 3 2" xfId="29099"/>
    <cellStyle name="常规 3 9 3 4 2 2 3 2 2" xfId="29100"/>
    <cellStyle name="常规 3 9 3 4 2 2 3 3" xfId="29101"/>
    <cellStyle name="常规 3 9 3 4 2 2 4" xfId="29102"/>
    <cellStyle name="常规 3 9 3 4 2 2 4 2" xfId="29103"/>
    <cellStyle name="常规 3 9 3 4 2 2 5" xfId="29104"/>
    <cellStyle name="常规 3 9 3 4 2 3" xfId="29105"/>
    <cellStyle name="常规 3 9 3 4 2 3 2" xfId="29106"/>
    <cellStyle name="常规 3 9 3 4 2 3 2 2" xfId="29107"/>
    <cellStyle name="常规 3 9 3 4 2 3 2 2 2" xfId="29108"/>
    <cellStyle name="常规 3 9 3 4 2 3 2 2 2 2" xfId="29109"/>
    <cellStyle name="常规 3 9 3 4 2 3 2 2 3" xfId="29110"/>
    <cellStyle name="常规 3 9 3 4 2 3 2 3" xfId="29111"/>
    <cellStyle name="常规 3 9 3 4 2 3 2 3 2" xfId="29112"/>
    <cellStyle name="常规 3 9 3 4 2 3 2 4" xfId="29113"/>
    <cellStyle name="常规 3 9 3 4 2 3 3" xfId="29114"/>
    <cellStyle name="常规 3 9 3 4 2 3 3 2" xfId="29115"/>
    <cellStyle name="常规 3 9 3 4 2 3 3 2 2" xfId="29116"/>
    <cellStyle name="常规 3 9 3 4 2 3 3 3" xfId="29117"/>
    <cellStyle name="常规 3 9 3 4 2 3 4" xfId="29118"/>
    <cellStyle name="常规 3 9 3 4 2 3 4 2" xfId="29119"/>
    <cellStyle name="常规 3 9 3 4 2 3 5" xfId="29120"/>
    <cellStyle name="常规 3 9 3 4 2 4" xfId="29121"/>
    <cellStyle name="常规 3 9 3 4 2 4 2" xfId="29122"/>
    <cellStyle name="常规 3 9 3 4 2 4 2 2" xfId="29123"/>
    <cellStyle name="常规 3 9 3 4 2 4 2 2 2" xfId="29124"/>
    <cellStyle name="常规 3 9 3 4 2 4 2 3" xfId="29125"/>
    <cellStyle name="常规 3 9 3 4 2 4 3" xfId="29126"/>
    <cellStyle name="常规 3 9 3 4 2 4 3 2" xfId="29127"/>
    <cellStyle name="常规 3 9 3 4 2 4 4" xfId="29128"/>
    <cellStyle name="常规 3 9 3 4 2 5" xfId="29129"/>
    <cellStyle name="常规 3 9 3 4 2 5 2" xfId="29130"/>
    <cellStyle name="常规 3 9 3 4 2 5 2 2" xfId="29131"/>
    <cellStyle name="常规 3 9 3 4 2 5 3" xfId="29132"/>
    <cellStyle name="常规 3 9 3 4 2 6" xfId="29133"/>
    <cellStyle name="常规 3 9 3 4 2 6 2" xfId="29134"/>
    <cellStyle name="常规 3 9 3 4 2 7" xfId="29135"/>
    <cellStyle name="常规 3 9 3 4 3" xfId="29136"/>
    <cellStyle name="常规 3 9 3 4 3 2" xfId="29137"/>
    <cellStyle name="常规 3 9 3 4 3 2 2" xfId="29138"/>
    <cellStyle name="常规 3 9 3 4 3 2 2 2" xfId="29139"/>
    <cellStyle name="常规 3 9 3 4 3 2 2 2 2" xfId="29140"/>
    <cellStyle name="常规 3 9 3 4 3 2 2 3" xfId="29141"/>
    <cellStyle name="常规 3 9 3 4 3 2 3" xfId="29142"/>
    <cellStyle name="常规 3 9 3 4 3 2 3 2" xfId="29143"/>
    <cellStyle name="常规 3 9 3 4 3 2 4" xfId="29144"/>
    <cellStyle name="常规 3 9 3 4 3 3" xfId="29145"/>
    <cellStyle name="常规 3 9 3 4 3 3 2" xfId="29146"/>
    <cellStyle name="常规 3 9 3 4 3 3 2 2" xfId="29147"/>
    <cellStyle name="常规 3 9 3 4 3 3 3" xfId="29148"/>
    <cellStyle name="常规 3 9 3 4 3 4" xfId="29149"/>
    <cellStyle name="常规 3 9 3 4 3 4 2" xfId="29150"/>
    <cellStyle name="常规 3 9 3 4 3 5" xfId="29151"/>
    <cellStyle name="常规 3 9 3 4 4" xfId="29152"/>
    <cellStyle name="常规 3 9 3 4 4 2" xfId="29153"/>
    <cellStyle name="常规 3 9 3 4 4 2 2" xfId="29154"/>
    <cellStyle name="常规 3 9 3 4 4 2 2 2" xfId="29155"/>
    <cellStyle name="常规 3 9 3 4 4 2 2 2 2" xfId="29156"/>
    <cellStyle name="常规 3 9 3 4 4 2 2 3" xfId="29157"/>
    <cellStyle name="常规 3 9 3 4 4 2 3" xfId="29158"/>
    <cellStyle name="常规 3 9 3 4 4 2 3 2" xfId="29159"/>
    <cellStyle name="常规 3 9 3 4 4 2 4" xfId="29160"/>
    <cellStyle name="常规 3 9 3 4 4 3" xfId="29161"/>
    <cellStyle name="常规 3 9 3 4 4 3 2" xfId="29162"/>
    <cellStyle name="常规 3 9 3 4 4 3 2 2" xfId="29163"/>
    <cellStyle name="常规 3 9 3 4 4 3 3" xfId="29164"/>
    <cellStyle name="常规 3 9 3 4 4 4" xfId="29165"/>
    <cellStyle name="常规 3 9 3 4 4 4 2" xfId="29166"/>
    <cellStyle name="常规 3 9 3 4 4 5" xfId="29167"/>
    <cellStyle name="常规 3 9 3 4 5" xfId="29168"/>
    <cellStyle name="常规 3 9 3 4 5 2" xfId="29169"/>
    <cellStyle name="常规 3 9 3 4 5 2 2" xfId="29170"/>
    <cellStyle name="常规 3 9 3 4 5 2 2 2" xfId="29171"/>
    <cellStyle name="常规 3 9 3 4 5 2 3" xfId="29172"/>
    <cellStyle name="常规 3 9 3 4 5 3" xfId="29173"/>
    <cellStyle name="常规 3 9 3 4 5 3 2" xfId="29174"/>
    <cellStyle name="常规 3 9 3 4 5 4" xfId="29175"/>
    <cellStyle name="常规 3 9 3 4 6" xfId="29176"/>
    <cellStyle name="常规 3 9 3 4 6 2" xfId="29177"/>
    <cellStyle name="常规 3 9 3 4 6 2 2" xfId="29178"/>
    <cellStyle name="常规 3 9 3 4 6 3" xfId="29179"/>
    <cellStyle name="常规 3 9 3 4 7" xfId="29180"/>
    <cellStyle name="常规 3 9 3 4 7 2" xfId="29181"/>
    <cellStyle name="常规 3 9 3 4 8" xfId="29182"/>
    <cellStyle name="常规 3 9 3 5" xfId="29183"/>
    <cellStyle name="常规 3 9 3 5 2" xfId="29184"/>
    <cellStyle name="常规 3 9 3 5 2 2" xfId="29185"/>
    <cellStyle name="常规 3 9 3 5 2 2 2" xfId="29186"/>
    <cellStyle name="常规 3 9 3 5 2 2 2 2" xfId="29187"/>
    <cellStyle name="常规 3 9 3 5 2 2 2 2 2" xfId="29188"/>
    <cellStyle name="常规 3 9 3 5 2 2 2 3" xfId="29189"/>
    <cellStyle name="常规 3 9 3 5 2 2 3" xfId="29190"/>
    <cellStyle name="常规 3 9 3 5 2 2 3 2" xfId="29191"/>
    <cellStyle name="常规 3 9 3 5 2 2 4" xfId="29192"/>
    <cellStyle name="常规 3 9 3 5 2 3" xfId="29193"/>
    <cellStyle name="常规 3 9 3 5 2 3 2" xfId="29194"/>
    <cellStyle name="常规 3 9 3 5 2 3 2 2" xfId="29195"/>
    <cellStyle name="常规 3 9 3 5 2 3 3" xfId="29196"/>
    <cellStyle name="常规 3 9 3 5 2 4" xfId="29197"/>
    <cellStyle name="常规 3 9 3 5 2 4 2" xfId="29198"/>
    <cellStyle name="常规 3 9 3 5 2 5" xfId="29199"/>
    <cellStyle name="常规 3 9 3 5 3" xfId="29200"/>
    <cellStyle name="常规 3 9 3 5 3 2" xfId="29201"/>
    <cellStyle name="常规 3 9 3 5 3 2 2" xfId="29202"/>
    <cellStyle name="常规 3 9 3 5 3 2 2 2" xfId="29203"/>
    <cellStyle name="常规 3 9 3 5 3 2 2 2 2" xfId="29204"/>
    <cellStyle name="常规 3 9 3 5 3 2 2 3" xfId="29205"/>
    <cellStyle name="常规 3 9 3 5 3 2 3" xfId="29206"/>
    <cellStyle name="常规 3 9 3 5 3 2 3 2" xfId="29207"/>
    <cellStyle name="常规 3 9 3 5 3 2 4" xfId="29208"/>
    <cellStyle name="常规 3 9 3 5 3 3" xfId="29209"/>
    <cellStyle name="常规 3 9 3 5 3 3 2" xfId="29210"/>
    <cellStyle name="常规 3 9 3 5 3 3 2 2" xfId="29211"/>
    <cellStyle name="常规 3 9 3 5 3 3 3" xfId="29212"/>
    <cellStyle name="常规 3 9 3 5 3 4" xfId="29213"/>
    <cellStyle name="常规 3 9 3 5 3 4 2" xfId="29214"/>
    <cellStyle name="常规 3 9 3 5 3 5" xfId="29215"/>
    <cellStyle name="常规 3 9 3 5 4" xfId="29216"/>
    <cellStyle name="常规 3 9 3 5 4 2" xfId="29217"/>
    <cellStyle name="常规 3 9 3 5 4 2 2" xfId="29218"/>
    <cellStyle name="常规 3 9 3 5 4 2 2 2" xfId="29219"/>
    <cellStyle name="常规 3 9 3 5 4 2 3" xfId="29220"/>
    <cellStyle name="常规 3 9 3 5 4 3" xfId="29221"/>
    <cellStyle name="常规 3 9 3 5 4 3 2" xfId="29222"/>
    <cellStyle name="常规 3 9 3 5 4 4" xfId="29223"/>
    <cellStyle name="常规 3 9 3 5 5" xfId="29224"/>
    <cellStyle name="常规 3 9 3 5 5 2" xfId="29225"/>
    <cellStyle name="常规 3 9 3 5 5 2 2" xfId="29226"/>
    <cellStyle name="常规 3 9 3 5 5 3" xfId="29227"/>
    <cellStyle name="常规 3 9 3 5 6" xfId="29228"/>
    <cellStyle name="常规 3 9 3 5 6 2" xfId="29229"/>
    <cellStyle name="常规 3 9 3 5 7" xfId="29230"/>
    <cellStyle name="常规 3 9 3 6" xfId="29231"/>
    <cellStyle name="常规 3 9 3 6 2" xfId="29232"/>
    <cellStyle name="常规 3 9 3 6 2 2" xfId="29233"/>
    <cellStyle name="常规 3 9 3 6 2 2 2" xfId="29234"/>
    <cellStyle name="常规 3 9 3 6 2 2 2 2" xfId="29235"/>
    <cellStyle name="常规 3 9 3 6 2 2 3" xfId="29236"/>
    <cellStyle name="常规 3 9 3 6 2 3" xfId="29237"/>
    <cellStyle name="常规 3 9 3 6 2 3 2" xfId="29238"/>
    <cellStyle name="常规 3 9 3 6 2 4" xfId="29239"/>
    <cellStyle name="常规 3 9 3 6 3" xfId="29240"/>
    <cellStyle name="常规 3 9 3 6 3 2" xfId="29241"/>
    <cellStyle name="常规 3 9 3 6 3 2 2" xfId="29242"/>
    <cellStyle name="常规 3 9 3 6 3 3" xfId="29243"/>
    <cellStyle name="常规 3 9 3 6 4" xfId="29244"/>
    <cellStyle name="常规 3 9 3 6 4 2" xfId="29245"/>
    <cellStyle name="常规 3 9 3 6 5" xfId="29246"/>
    <cellStyle name="常规 3 9 3 7" xfId="29247"/>
    <cellStyle name="常规 3 9 3 7 2" xfId="29248"/>
    <cellStyle name="常规 3 9 3 7 2 2" xfId="29249"/>
    <cellStyle name="常规 3 9 3 7 2 2 2" xfId="29250"/>
    <cellStyle name="常规 3 9 3 7 2 2 2 2" xfId="29251"/>
    <cellStyle name="常规 3 9 3 7 2 2 3" xfId="29252"/>
    <cellStyle name="常规 3 9 3 7 2 3" xfId="29253"/>
    <cellStyle name="常规 3 9 3 7 2 3 2" xfId="29254"/>
    <cellStyle name="常规 3 9 3 7 2 4" xfId="29255"/>
    <cellStyle name="常规 3 9 3 7 3" xfId="29256"/>
    <cellStyle name="常规 3 9 3 7 3 2" xfId="29257"/>
    <cellStyle name="常规 3 9 3 7 3 2 2" xfId="29258"/>
    <cellStyle name="常规 3 9 3 7 3 3" xfId="29259"/>
    <cellStyle name="常规 3 9 3 7 4" xfId="29260"/>
    <cellStyle name="常规 3 9 3 7 4 2" xfId="29261"/>
    <cellStyle name="常规 3 9 3 7 5" xfId="29262"/>
    <cellStyle name="常规 3 9 3 8" xfId="29263"/>
    <cellStyle name="常规 3 9 3 8 2" xfId="29264"/>
    <cellStyle name="常规 3 9 3 8 2 2" xfId="29265"/>
    <cellStyle name="常规 3 9 3 8 2 2 2" xfId="29266"/>
    <cellStyle name="常规 3 9 3 8 2 3" xfId="29267"/>
    <cellStyle name="常规 3 9 3 8 3" xfId="29268"/>
    <cellStyle name="常规 3 9 3 8 3 2" xfId="29269"/>
    <cellStyle name="常规 3 9 3 8 4" xfId="29270"/>
    <cellStyle name="常规 3 9 3 9" xfId="29271"/>
    <cellStyle name="常规 3 9 3 9 2" xfId="29272"/>
    <cellStyle name="常规 3 9 3 9 2 2" xfId="29273"/>
    <cellStyle name="常规 3 9 3 9 3" xfId="29274"/>
    <cellStyle name="常规 3 9 4" xfId="29275"/>
    <cellStyle name="常规 3 9 4 2" xfId="29276"/>
    <cellStyle name="常规 3 9 4 2 2" xfId="29277"/>
    <cellStyle name="常规 3 9 4 2 2 2" xfId="29278"/>
    <cellStyle name="常规 3 9 4 2 2 2 2" xfId="29279"/>
    <cellStyle name="常规 3 9 4 2 2 2 2 2" xfId="29280"/>
    <cellStyle name="常规 3 9 4 2 2 2 2 2 2" xfId="29281"/>
    <cellStyle name="常规 3 9 4 2 2 2 2 2 2 2" xfId="29282"/>
    <cellStyle name="常规 3 9 4 2 2 2 2 2 3" xfId="29283"/>
    <cellStyle name="常规 3 9 4 2 2 2 2 3" xfId="29284"/>
    <cellStyle name="常规 3 9 4 2 2 2 2 3 2" xfId="29285"/>
    <cellStyle name="常规 3 9 4 2 2 2 2 4" xfId="29286"/>
    <cellStyle name="常规 3 9 4 2 2 2 3" xfId="29287"/>
    <cellStyle name="常规 3 9 4 2 2 2 3 2" xfId="29288"/>
    <cellStyle name="常规 3 9 4 2 2 2 3 2 2" xfId="29289"/>
    <cellStyle name="常规 3 9 4 2 2 2 3 3" xfId="29290"/>
    <cellStyle name="常规 3 9 4 2 2 2 4" xfId="29291"/>
    <cellStyle name="常规 3 9 4 2 2 2 4 2" xfId="29292"/>
    <cellStyle name="常规 3 9 4 2 2 2 5" xfId="29293"/>
    <cellStyle name="常规 3 9 4 2 2 3" xfId="29294"/>
    <cellStyle name="常规 3 9 4 2 2 3 2" xfId="29295"/>
    <cellStyle name="常规 3 9 4 2 2 3 2 2" xfId="29296"/>
    <cellStyle name="常规 3 9 4 2 2 3 2 2 2" xfId="29297"/>
    <cellStyle name="常规 3 9 4 2 2 3 2 2 2 2" xfId="29298"/>
    <cellStyle name="常规 3 9 4 2 2 3 2 2 3" xfId="29299"/>
    <cellStyle name="常规 3 9 4 2 2 3 2 3" xfId="29300"/>
    <cellStyle name="常规 3 9 4 2 2 3 2 3 2" xfId="29301"/>
    <cellStyle name="常规 3 9 4 2 2 3 2 4" xfId="29302"/>
    <cellStyle name="常规 3 9 4 2 2 3 3" xfId="29303"/>
    <cellStyle name="常规 3 9 4 2 2 3 3 2" xfId="29304"/>
    <cellStyle name="常规 3 9 4 2 2 3 3 2 2" xfId="29305"/>
    <cellStyle name="常规 3 9 4 2 2 3 3 3" xfId="29306"/>
    <cellStyle name="常规 3 9 4 2 2 3 4" xfId="29307"/>
    <cellStyle name="常规 3 9 4 2 2 3 4 2" xfId="29308"/>
    <cellStyle name="常规 3 9 4 2 2 3 5" xfId="29309"/>
    <cellStyle name="常规 3 9 4 2 2 4" xfId="29310"/>
    <cellStyle name="常规 3 9 4 2 2 4 2" xfId="29311"/>
    <cellStyle name="常规 3 9 4 2 2 4 2 2" xfId="29312"/>
    <cellStyle name="常规 3 9 4 2 2 4 2 2 2" xfId="29313"/>
    <cellStyle name="常规 3 9 4 2 2 4 2 3" xfId="29314"/>
    <cellStyle name="常规 3 9 4 2 2 4 3" xfId="29315"/>
    <cellStyle name="常规 3 9 4 2 2 4 3 2" xfId="29316"/>
    <cellStyle name="常规 3 9 4 2 2 4 4" xfId="29317"/>
    <cellStyle name="常规 3 9 4 2 2 5" xfId="29318"/>
    <cellStyle name="常规 3 9 4 2 2 5 2" xfId="29319"/>
    <cellStyle name="常规 3 9 4 2 2 5 2 2" xfId="29320"/>
    <cellStyle name="常规 3 9 4 2 2 5 3" xfId="29321"/>
    <cellStyle name="常规 3 9 4 2 2 6" xfId="29322"/>
    <cellStyle name="常规 3 9 4 2 2 6 2" xfId="29323"/>
    <cellStyle name="常规 3 9 4 2 2 7" xfId="29324"/>
    <cellStyle name="常规 3 9 4 2 3" xfId="29325"/>
    <cellStyle name="常规 3 9 4 2 3 2" xfId="29326"/>
    <cellStyle name="常规 3 9 4 2 3 2 2" xfId="29327"/>
    <cellStyle name="常规 3 9 4 2 3 2 2 2" xfId="29328"/>
    <cellStyle name="常规 3 9 4 2 3 2 2 2 2" xfId="29329"/>
    <cellStyle name="常规 3 9 4 2 3 2 2 3" xfId="29330"/>
    <cellStyle name="常规 3 9 4 2 3 2 3" xfId="29331"/>
    <cellStyle name="常规 3 9 4 2 3 2 3 2" xfId="29332"/>
    <cellStyle name="常规 3 9 4 2 3 2 4" xfId="29333"/>
    <cellStyle name="常规 3 9 4 2 3 3" xfId="29334"/>
    <cellStyle name="常规 3 9 4 2 3 3 2" xfId="29335"/>
    <cellStyle name="常规 3 9 4 2 3 3 2 2" xfId="29336"/>
    <cellStyle name="常规 3 9 4 2 3 3 3" xfId="29337"/>
    <cellStyle name="常规 3 9 4 2 3 4" xfId="29338"/>
    <cellStyle name="常规 3 9 4 2 3 4 2" xfId="29339"/>
    <cellStyle name="常规 3 9 4 2 3 5" xfId="29340"/>
    <cellStyle name="常规 3 9 4 2 4" xfId="29341"/>
    <cellStyle name="常规 3 9 4 2 4 2" xfId="29342"/>
    <cellStyle name="常规 3 9 4 2 4 2 2" xfId="29343"/>
    <cellStyle name="常规 3 9 4 2 4 2 2 2" xfId="29344"/>
    <cellStyle name="常规 3 9 4 2 4 2 2 2 2" xfId="29345"/>
    <cellStyle name="常规 3 9 4 2 4 2 2 3" xfId="29346"/>
    <cellStyle name="常规 3 9 4 2 4 2 3" xfId="29347"/>
    <cellStyle name="常规 3 9 4 2 4 2 3 2" xfId="29348"/>
    <cellStyle name="常规 3 9 4 2 4 2 4" xfId="29349"/>
    <cellStyle name="常规 3 9 4 2 4 3" xfId="29350"/>
    <cellStyle name="常规 3 9 4 2 4 3 2" xfId="29351"/>
    <cellStyle name="常规 3 9 4 2 4 3 2 2" xfId="29352"/>
    <cellStyle name="常规 3 9 4 2 4 3 3" xfId="29353"/>
    <cellStyle name="常规 3 9 4 2 4 4" xfId="29354"/>
    <cellStyle name="常规 3 9 4 2 4 4 2" xfId="29355"/>
    <cellStyle name="常规 3 9 4 2 4 5" xfId="29356"/>
    <cellStyle name="常规 3 9 4 2 5" xfId="29357"/>
    <cellStyle name="常规 3 9 4 2 5 2" xfId="29358"/>
    <cellStyle name="常规 3 9 4 2 5 2 2" xfId="29359"/>
    <cellStyle name="常规 3 9 4 2 5 2 2 2" xfId="29360"/>
    <cellStyle name="常规 3 9 4 2 5 2 3" xfId="29361"/>
    <cellStyle name="常规 3 9 4 2 5 3" xfId="29362"/>
    <cellStyle name="常规 3 9 4 2 5 3 2" xfId="29363"/>
    <cellStyle name="常规 3 9 4 2 5 4" xfId="29364"/>
    <cellStyle name="常规 3 9 4 2 6" xfId="29365"/>
    <cellStyle name="常规 3 9 4 2 6 2" xfId="29366"/>
    <cellStyle name="常规 3 9 4 2 6 2 2" xfId="29367"/>
    <cellStyle name="常规 3 9 4 2 6 3" xfId="29368"/>
    <cellStyle name="常规 3 9 4 2 7" xfId="29369"/>
    <cellStyle name="常规 3 9 4 2 7 2" xfId="29370"/>
    <cellStyle name="常规 3 9 4 2 8" xfId="29371"/>
    <cellStyle name="常规 3 9 4 3" xfId="29372"/>
    <cellStyle name="常规 3 9 4 3 2" xfId="29373"/>
    <cellStyle name="常规 3 9 4 3 2 2" xfId="29374"/>
    <cellStyle name="常规 3 9 4 3 2 2 2" xfId="29375"/>
    <cellStyle name="常规 3 9 4 3 2 2 2 2" xfId="29376"/>
    <cellStyle name="常规 3 9 4 3 2 2 2 2 2" xfId="29377"/>
    <cellStyle name="常规 3 9 4 3 2 2 2 3" xfId="29378"/>
    <cellStyle name="常规 3 9 4 3 2 2 3" xfId="29379"/>
    <cellStyle name="常规 3 9 4 3 2 2 3 2" xfId="29380"/>
    <cellStyle name="常规 3 9 4 3 2 2 4" xfId="29381"/>
    <cellStyle name="常规 3 9 4 3 2 3" xfId="29382"/>
    <cellStyle name="常规 3 9 4 3 2 3 2" xfId="29383"/>
    <cellStyle name="常规 3 9 4 3 2 3 2 2" xfId="29384"/>
    <cellStyle name="常规 3 9 4 3 2 3 3" xfId="29385"/>
    <cellStyle name="常规 3 9 4 3 2 4" xfId="29386"/>
    <cellStyle name="常规 3 9 4 3 2 4 2" xfId="29387"/>
    <cellStyle name="常规 3 9 4 3 2 5" xfId="29388"/>
    <cellStyle name="常规 3 9 4 3 3" xfId="29389"/>
    <cellStyle name="常规 3 9 4 3 3 2" xfId="29390"/>
    <cellStyle name="常规 3 9 4 3 3 2 2" xfId="29391"/>
    <cellStyle name="常规 3 9 4 3 3 2 2 2" xfId="29392"/>
    <cellStyle name="常规 3 9 4 3 3 2 2 2 2" xfId="29393"/>
    <cellStyle name="常规 3 9 4 3 3 2 2 3" xfId="29394"/>
    <cellStyle name="常规 3 9 4 3 3 2 3" xfId="29395"/>
    <cellStyle name="常规 3 9 4 3 3 2 3 2" xfId="29396"/>
    <cellStyle name="常规 3 9 4 3 3 2 4" xfId="29397"/>
    <cellStyle name="常规 3 9 4 3 3 3" xfId="29398"/>
    <cellStyle name="常规 3 9 4 3 3 3 2" xfId="29399"/>
    <cellStyle name="常规 3 9 4 3 3 3 2 2" xfId="29400"/>
    <cellStyle name="常规 3 9 4 3 3 3 3" xfId="29401"/>
    <cellStyle name="常规 3 9 4 3 3 4" xfId="29402"/>
    <cellStyle name="常规 3 9 4 3 3 4 2" xfId="29403"/>
    <cellStyle name="常规 3 9 4 3 3 5" xfId="29404"/>
    <cellStyle name="常规 3 9 4 3 4" xfId="29405"/>
    <cellStyle name="常规 3 9 4 3 4 2" xfId="29406"/>
    <cellStyle name="常规 3 9 4 3 4 2 2" xfId="29407"/>
    <cellStyle name="常规 3 9 4 3 4 2 2 2" xfId="29408"/>
    <cellStyle name="常规 3 9 4 3 4 2 3" xfId="29409"/>
    <cellStyle name="常规 3 9 4 3 4 3" xfId="29410"/>
    <cellStyle name="常规 3 9 4 3 4 3 2" xfId="29411"/>
    <cellStyle name="常规 3 9 4 3 4 4" xfId="29412"/>
    <cellStyle name="常规 3 9 4 3 5" xfId="29413"/>
    <cellStyle name="常规 3 9 4 3 5 2" xfId="29414"/>
    <cellStyle name="常规 3 9 4 3 5 2 2" xfId="29415"/>
    <cellStyle name="常规 3 9 4 3 5 3" xfId="29416"/>
    <cellStyle name="常规 3 9 4 3 6" xfId="29417"/>
    <cellStyle name="常规 3 9 4 3 6 2" xfId="29418"/>
    <cellStyle name="常规 3 9 4 3 7" xfId="29419"/>
    <cellStyle name="常规 3 9 4 4" xfId="29420"/>
    <cellStyle name="常规 3 9 4 4 2" xfId="29421"/>
    <cellStyle name="常规 3 9 4 4 2 2" xfId="29422"/>
    <cellStyle name="常规 3 9 4 4 2 2 2" xfId="29423"/>
    <cellStyle name="常规 3 9 4 4 2 2 2 2" xfId="29424"/>
    <cellStyle name="常规 3 9 4 4 2 2 3" xfId="29425"/>
    <cellStyle name="常规 3 9 4 4 2 3" xfId="29426"/>
    <cellStyle name="常规 3 9 4 4 2 3 2" xfId="29427"/>
    <cellStyle name="常规 3 9 4 4 2 4" xfId="29428"/>
    <cellStyle name="常规 3 9 4 4 3" xfId="29429"/>
    <cellStyle name="常规 3 9 4 4 3 2" xfId="29430"/>
    <cellStyle name="常规 3 9 4 4 3 2 2" xfId="29431"/>
    <cellStyle name="常规 3 9 4 4 3 3" xfId="29432"/>
    <cellStyle name="常规 3 9 4 4 4" xfId="29433"/>
    <cellStyle name="常规 3 9 4 4 4 2" xfId="29434"/>
    <cellStyle name="常规 3 9 4 4 5" xfId="29435"/>
    <cellStyle name="常规 3 9 4 5" xfId="29436"/>
    <cellStyle name="常规 3 9 4 5 2" xfId="29437"/>
    <cellStyle name="常规 3 9 4 5 2 2" xfId="29438"/>
    <cellStyle name="常规 3 9 4 5 2 2 2" xfId="29439"/>
    <cellStyle name="常规 3 9 4 5 2 2 2 2" xfId="29440"/>
    <cellStyle name="常规 3 9 4 5 2 2 3" xfId="29441"/>
    <cellStyle name="常规 3 9 4 5 2 3" xfId="29442"/>
    <cellStyle name="常规 3 9 4 5 2 3 2" xfId="29443"/>
    <cellStyle name="常规 3 9 4 5 2 4" xfId="29444"/>
    <cellStyle name="常规 3 9 4 5 3" xfId="29445"/>
    <cellStyle name="常规 3 9 4 5 3 2" xfId="29446"/>
    <cellStyle name="常规 3 9 4 5 3 2 2" xfId="29447"/>
    <cellStyle name="常规 3 9 4 5 3 3" xfId="29448"/>
    <cellStyle name="常规 3 9 4 5 4" xfId="29449"/>
    <cellStyle name="常规 3 9 4 5 4 2" xfId="29450"/>
    <cellStyle name="常规 3 9 4 5 5" xfId="29451"/>
    <cellStyle name="常规 3 9 4 6" xfId="29452"/>
    <cellStyle name="常规 3 9 4 6 2" xfId="29453"/>
    <cellStyle name="常规 3 9 4 6 2 2" xfId="29454"/>
    <cellStyle name="常规 3 9 4 6 2 2 2" xfId="29455"/>
    <cellStyle name="常规 3 9 4 6 2 3" xfId="29456"/>
    <cellStyle name="常规 3 9 4 6 3" xfId="29457"/>
    <cellStyle name="常规 3 9 4 6 3 2" xfId="29458"/>
    <cellStyle name="常规 3 9 4 6 4" xfId="29459"/>
    <cellStyle name="常规 3 9 4 7" xfId="29460"/>
    <cellStyle name="常规 3 9 4 7 2" xfId="29461"/>
    <cellStyle name="常规 3 9 4 7 2 2" xfId="29462"/>
    <cellStyle name="常规 3 9 4 7 3" xfId="29463"/>
    <cellStyle name="常规 3 9 4 8" xfId="29464"/>
    <cellStyle name="常规 3 9 4 8 2" xfId="29465"/>
    <cellStyle name="常规 3 9 4 9" xfId="29466"/>
    <cellStyle name="常规 3 9 5" xfId="29467"/>
    <cellStyle name="常规 3 9 5 2" xfId="29468"/>
    <cellStyle name="常规 3 9 5 2 2" xfId="29469"/>
    <cellStyle name="常规 3 9 5 2 2 2" xfId="29470"/>
    <cellStyle name="常规 3 9 5 2 2 2 2" xfId="29471"/>
    <cellStyle name="常规 3 9 5 2 2 2 2 2" xfId="29472"/>
    <cellStyle name="常规 3 9 5 2 2 2 2 2 2" xfId="29473"/>
    <cellStyle name="常规 3 9 5 2 2 2 2 2 2 2" xfId="29474"/>
    <cellStyle name="常规 3 9 5 2 2 2 2 2 3" xfId="29475"/>
    <cellStyle name="常规 3 9 5 2 2 2 2 3" xfId="29476"/>
    <cellStyle name="常规 3 9 5 2 2 2 2 3 2" xfId="29477"/>
    <cellStyle name="常规 3 9 5 2 2 2 2 4" xfId="29478"/>
    <cellStyle name="常规 3 9 5 2 2 2 3" xfId="29479"/>
    <cellStyle name="常规 3 9 5 2 2 2 3 2" xfId="29480"/>
    <cellStyle name="常规 3 9 5 2 2 2 3 2 2" xfId="29481"/>
    <cellStyle name="常规 3 9 5 2 2 2 3 3" xfId="29482"/>
    <cellStyle name="常规 3 9 5 2 2 2 4" xfId="29483"/>
    <cellStyle name="常规 3 9 5 2 2 2 4 2" xfId="29484"/>
    <cellStyle name="常规 3 9 5 2 2 2 5" xfId="29485"/>
    <cellStyle name="常规 3 9 5 2 2 3" xfId="29486"/>
    <cellStyle name="常规 3 9 5 2 2 3 2" xfId="29487"/>
    <cellStyle name="常规 3 9 5 2 2 3 2 2" xfId="29488"/>
    <cellStyle name="常规 3 9 5 2 2 3 2 2 2" xfId="29489"/>
    <cellStyle name="常规 3 9 5 2 2 3 2 2 2 2" xfId="29490"/>
    <cellStyle name="常规 3 9 5 2 2 3 2 2 3" xfId="29491"/>
    <cellStyle name="常规 3 9 5 2 2 3 2 3" xfId="29492"/>
    <cellStyle name="常规 3 9 5 2 2 3 2 3 2" xfId="29493"/>
    <cellStyle name="常规 3 9 5 2 2 3 2 4" xfId="29494"/>
    <cellStyle name="常规 3 9 5 2 2 3 3" xfId="29495"/>
    <cellStyle name="常规 3 9 5 2 2 3 3 2" xfId="29496"/>
    <cellStyle name="常规 3 9 5 2 2 3 3 2 2" xfId="29497"/>
    <cellStyle name="常规 3 9 5 2 2 3 3 3" xfId="29498"/>
    <cellStyle name="常规 3 9 5 2 2 3 4" xfId="29499"/>
    <cellStyle name="常规 3 9 5 2 2 3 4 2" xfId="29500"/>
    <cellStyle name="常规 3 9 5 2 2 3 5" xfId="29501"/>
    <cellStyle name="常规 3 9 5 2 2 4" xfId="29502"/>
    <cellStyle name="常规 3 9 5 2 2 4 2" xfId="29503"/>
    <cellStyle name="常规 3 9 5 2 2 4 2 2" xfId="29504"/>
    <cellStyle name="常规 3 9 5 2 2 4 2 2 2" xfId="29505"/>
    <cellStyle name="常规 3 9 5 2 2 4 2 3" xfId="29506"/>
    <cellStyle name="常规 3 9 5 2 2 4 3" xfId="29507"/>
    <cellStyle name="常规 3 9 5 2 2 4 3 2" xfId="29508"/>
    <cellStyle name="常规 3 9 5 2 2 4 4" xfId="29509"/>
    <cellStyle name="常规 3 9 5 2 2 5" xfId="29510"/>
    <cellStyle name="常规 3 9 5 2 2 5 2" xfId="29511"/>
    <cellStyle name="常规 3 9 5 2 2 5 2 2" xfId="29512"/>
    <cellStyle name="常规 3 9 5 2 2 5 3" xfId="29513"/>
    <cellStyle name="常规 3 9 5 2 2 6" xfId="29514"/>
    <cellStyle name="常规 3 9 5 2 2 6 2" xfId="29515"/>
    <cellStyle name="常规 3 9 5 2 2 7" xfId="29516"/>
    <cellStyle name="常规 3 9 5 2 3" xfId="29517"/>
    <cellStyle name="常规 3 9 5 2 3 2" xfId="29518"/>
    <cellStyle name="常规 3 9 5 2 3 2 2" xfId="29519"/>
    <cellStyle name="常规 3 9 5 2 3 2 2 2" xfId="29520"/>
    <cellStyle name="常规 3 9 5 2 3 2 2 2 2" xfId="29521"/>
    <cellStyle name="常规 3 9 5 2 3 2 2 3" xfId="29522"/>
    <cellStyle name="常规 3 9 5 2 3 2 3" xfId="29523"/>
    <cellStyle name="常规 3 9 5 2 3 2 3 2" xfId="29524"/>
    <cellStyle name="常规 3 9 5 2 3 2 4" xfId="29525"/>
    <cellStyle name="常规 3 9 5 2 3 3" xfId="29526"/>
    <cellStyle name="常规 3 9 5 2 3 3 2" xfId="29527"/>
    <cellStyle name="常规 3 9 5 2 3 3 2 2" xfId="29528"/>
    <cellStyle name="常规 3 9 5 2 3 3 3" xfId="29529"/>
    <cellStyle name="常规 3 9 5 2 3 4" xfId="29530"/>
    <cellStyle name="常规 3 9 5 2 3 4 2" xfId="29531"/>
    <cellStyle name="常规 3 9 5 2 3 5" xfId="29532"/>
    <cellStyle name="常规 3 9 5 2 4" xfId="29533"/>
    <cellStyle name="常规 3 9 5 2 4 2" xfId="29534"/>
    <cellStyle name="常规 3 9 5 2 4 2 2" xfId="29535"/>
    <cellStyle name="常规 3 9 5 2 4 2 2 2" xfId="29536"/>
    <cellStyle name="常规 3 9 5 2 4 2 2 2 2" xfId="29537"/>
    <cellStyle name="常规 3 9 5 2 4 2 2 3" xfId="29538"/>
    <cellStyle name="常规 3 9 5 2 4 2 3" xfId="29539"/>
    <cellStyle name="常规 3 9 5 2 4 2 3 2" xfId="29540"/>
    <cellStyle name="常规 3 9 5 2 4 2 4" xfId="29541"/>
    <cellStyle name="常规 3 9 5 2 4 3" xfId="29542"/>
    <cellStyle name="常规 3 9 5 2 4 3 2" xfId="29543"/>
    <cellStyle name="常规 3 9 5 2 4 3 2 2" xfId="29544"/>
    <cellStyle name="常规 3 9 5 2 4 3 3" xfId="29545"/>
    <cellStyle name="常规 3 9 5 2 4 4" xfId="29546"/>
    <cellStyle name="常规 3 9 5 2 4 4 2" xfId="29547"/>
    <cellStyle name="常规 3 9 5 2 4 5" xfId="29548"/>
    <cellStyle name="常规 3 9 5 2 5" xfId="29549"/>
    <cellStyle name="常规 3 9 5 2 5 2" xfId="29550"/>
    <cellStyle name="常规 3 9 5 2 5 2 2" xfId="29551"/>
    <cellStyle name="常规 3 9 5 2 5 2 2 2" xfId="29552"/>
    <cellStyle name="常规 3 9 5 2 5 2 3" xfId="29553"/>
    <cellStyle name="常规 3 9 5 2 5 3" xfId="29554"/>
    <cellStyle name="常规 3 9 5 2 5 3 2" xfId="29555"/>
    <cellStyle name="常规 3 9 5 2 5 4" xfId="29556"/>
    <cellStyle name="常规 3 9 5 2 6" xfId="29557"/>
    <cellStyle name="常规 3 9 5 2 6 2" xfId="29558"/>
    <cellStyle name="常规 3 9 5 2 6 2 2" xfId="29559"/>
    <cellStyle name="常规 3 9 5 2 6 3" xfId="29560"/>
    <cellStyle name="常规 3 9 5 2 7" xfId="29561"/>
    <cellStyle name="常规 3 9 5 2 7 2" xfId="29562"/>
    <cellStyle name="常规 3 9 5 2 8" xfId="29563"/>
    <cellStyle name="常规 3 9 5 3" xfId="29564"/>
    <cellStyle name="常规 3 9 5 3 2" xfId="29565"/>
    <cellStyle name="常规 3 9 5 3 2 2" xfId="29566"/>
    <cellStyle name="常规 3 9 5 3 2 2 2" xfId="29567"/>
    <cellStyle name="常规 3 9 5 3 2 2 2 2" xfId="29568"/>
    <cellStyle name="常规 3 9 5 3 2 2 2 2 2" xfId="29569"/>
    <cellStyle name="常规 3 9 5 3 2 2 2 3" xfId="29570"/>
    <cellStyle name="常规 3 9 5 3 2 2 3" xfId="29571"/>
    <cellStyle name="常规 3 9 5 3 2 2 3 2" xfId="29572"/>
    <cellStyle name="常规 3 9 5 3 2 2 4" xfId="29573"/>
    <cellStyle name="常规 3 9 5 3 2 3" xfId="29574"/>
    <cellStyle name="常规 3 9 5 3 2 3 2" xfId="29575"/>
    <cellStyle name="常规 3 9 5 3 2 3 2 2" xfId="29576"/>
    <cellStyle name="常规 3 9 5 3 2 3 3" xfId="29577"/>
    <cellStyle name="常规 3 9 5 3 2 4" xfId="29578"/>
    <cellStyle name="常规 3 9 5 3 2 4 2" xfId="29579"/>
    <cellStyle name="常规 3 9 5 3 2 5" xfId="29580"/>
    <cellStyle name="常规 3 9 5 3 3" xfId="29581"/>
    <cellStyle name="常规 3 9 5 3 3 2" xfId="29582"/>
    <cellStyle name="常规 3 9 5 3 3 2 2" xfId="29583"/>
    <cellStyle name="常规 3 9 5 3 3 2 2 2" xfId="29584"/>
    <cellStyle name="常规 3 9 5 3 3 2 2 2 2" xfId="29585"/>
    <cellStyle name="常规 3 9 5 3 3 2 2 3" xfId="29586"/>
    <cellStyle name="常规 3 9 5 3 3 2 3" xfId="29587"/>
    <cellStyle name="常规 3 9 5 3 3 2 3 2" xfId="29588"/>
    <cellStyle name="常规 3 9 5 3 3 2 4" xfId="29589"/>
    <cellStyle name="常规 3 9 5 3 3 3" xfId="29590"/>
    <cellStyle name="常规 3 9 5 3 3 3 2" xfId="29591"/>
    <cellStyle name="常规 3 9 5 3 3 3 2 2" xfId="29592"/>
    <cellStyle name="常规 3 9 5 3 3 3 3" xfId="29593"/>
    <cellStyle name="常规 3 9 5 3 3 4" xfId="29594"/>
    <cellStyle name="常规 3 9 5 3 3 4 2" xfId="29595"/>
    <cellStyle name="常规 3 9 5 3 3 5" xfId="29596"/>
    <cellStyle name="常规 3 9 5 3 4" xfId="29597"/>
    <cellStyle name="常规 3 9 5 3 4 2" xfId="29598"/>
    <cellStyle name="常规 3 9 5 3 4 2 2" xfId="29599"/>
    <cellStyle name="常规 3 9 5 3 4 2 2 2" xfId="29600"/>
    <cellStyle name="常规 3 9 5 3 4 2 3" xfId="29601"/>
    <cellStyle name="常规 3 9 5 3 4 3" xfId="29602"/>
    <cellStyle name="常规 3 9 5 3 4 3 2" xfId="29603"/>
    <cellStyle name="常规 3 9 5 3 4 4" xfId="29604"/>
    <cellStyle name="常规 3 9 5 3 5" xfId="29605"/>
    <cellStyle name="常规 3 9 5 3 5 2" xfId="29606"/>
    <cellStyle name="常规 3 9 5 3 5 2 2" xfId="29607"/>
    <cellStyle name="常规 3 9 5 3 5 3" xfId="29608"/>
    <cellStyle name="常规 3 9 5 3 6" xfId="29609"/>
    <cellStyle name="常规 3 9 5 3 6 2" xfId="29610"/>
    <cellStyle name="常规 3 9 5 3 7" xfId="29611"/>
    <cellStyle name="常规 3 9 5 4" xfId="29612"/>
    <cellStyle name="常规 3 9 5 4 2" xfId="29613"/>
    <cellStyle name="常规 3 9 5 4 2 2" xfId="29614"/>
    <cellStyle name="常规 3 9 5 4 2 2 2" xfId="29615"/>
    <cellStyle name="常规 3 9 5 4 2 2 2 2" xfId="29616"/>
    <cellStyle name="常规 3 9 5 4 2 2 3" xfId="29617"/>
    <cellStyle name="常规 3 9 5 4 2 3" xfId="29618"/>
    <cellStyle name="常规 3 9 5 4 2 3 2" xfId="29619"/>
    <cellStyle name="常规 3 9 5 4 2 4" xfId="29620"/>
    <cellStyle name="常规 3 9 5 4 3" xfId="29621"/>
    <cellStyle name="常规 3 9 5 4 3 2" xfId="29622"/>
    <cellStyle name="常规 3 9 5 4 3 2 2" xfId="29623"/>
    <cellStyle name="常规 3 9 5 4 3 3" xfId="29624"/>
    <cellStyle name="常规 3 9 5 4 4" xfId="29625"/>
    <cellStyle name="常规 3 9 5 4 4 2" xfId="29626"/>
    <cellStyle name="常规 3 9 5 4 5" xfId="29627"/>
    <cellStyle name="常规 3 9 5 5" xfId="29628"/>
    <cellStyle name="常规 3 9 5 5 2" xfId="29629"/>
    <cellStyle name="常规 3 9 5 5 2 2" xfId="29630"/>
    <cellStyle name="常规 3 9 5 5 2 2 2" xfId="29631"/>
    <cellStyle name="常规 3 9 5 5 2 2 2 2" xfId="29632"/>
    <cellStyle name="常规 3 9 5 5 2 2 3" xfId="29633"/>
    <cellStyle name="常规 3 9 5 5 2 3" xfId="29634"/>
    <cellStyle name="常规 3 9 5 5 2 3 2" xfId="29635"/>
    <cellStyle name="常规 3 9 5 5 2 4" xfId="29636"/>
    <cellStyle name="常规 3 9 5 5 3" xfId="29637"/>
    <cellStyle name="常规 3 9 5 5 3 2" xfId="29638"/>
    <cellStyle name="常规 3 9 5 5 3 2 2" xfId="29639"/>
    <cellStyle name="常规 3 9 5 5 3 3" xfId="29640"/>
    <cellStyle name="常规 3 9 5 5 4" xfId="29641"/>
    <cellStyle name="常规 3 9 5 5 4 2" xfId="29642"/>
    <cellStyle name="常规 3 9 5 5 5" xfId="29643"/>
    <cellStyle name="常规 3 9 5 6" xfId="29644"/>
    <cellStyle name="常规 3 9 5 6 2" xfId="29645"/>
    <cellStyle name="常规 3 9 5 6 2 2" xfId="29646"/>
    <cellStyle name="常规 3 9 5 6 2 2 2" xfId="29647"/>
    <cellStyle name="常规 3 9 5 6 2 3" xfId="29648"/>
    <cellStyle name="常规 3 9 5 6 3" xfId="29649"/>
    <cellStyle name="常规 3 9 5 6 3 2" xfId="29650"/>
    <cellStyle name="常规 3 9 5 6 4" xfId="29651"/>
    <cellStyle name="常规 3 9 5 7" xfId="29652"/>
    <cellStyle name="常规 3 9 5 7 2" xfId="29653"/>
    <cellStyle name="常规 3 9 5 7 2 2" xfId="29654"/>
    <cellStyle name="常规 3 9 5 7 3" xfId="29655"/>
    <cellStyle name="常规 3 9 5 8" xfId="29656"/>
    <cellStyle name="常规 3 9 5 8 2" xfId="29657"/>
    <cellStyle name="常规 3 9 5 9" xfId="29658"/>
    <cellStyle name="常规 3 9 6" xfId="29659"/>
    <cellStyle name="常规 3 9 6 2" xfId="29660"/>
    <cellStyle name="常规 3 9 6 2 2" xfId="29661"/>
    <cellStyle name="常规 3 9 6 2 2 2" xfId="29662"/>
    <cellStyle name="常规 3 9 6 2 2 2 2" xfId="29663"/>
    <cellStyle name="常规 3 9 6 2 2 2 2 2" xfId="29664"/>
    <cellStyle name="常规 3 9 6 2 2 2 2 2 2" xfId="29665"/>
    <cellStyle name="常规 3 9 6 2 2 2 2 3" xfId="29666"/>
    <cellStyle name="常规 3 9 6 2 2 2 3" xfId="29667"/>
    <cellStyle name="常规 3 9 6 2 2 2 3 2" xfId="29668"/>
    <cellStyle name="常规 3 9 6 2 2 2 4" xfId="29669"/>
    <cellStyle name="常规 3 9 6 2 2 3" xfId="29670"/>
    <cellStyle name="常规 3 9 6 2 2 3 2" xfId="29671"/>
    <cellStyle name="常规 3 9 6 2 2 3 2 2" xfId="29672"/>
    <cellStyle name="常规 3 9 6 2 2 3 3" xfId="29673"/>
    <cellStyle name="常规 3 9 6 2 2 4" xfId="29674"/>
    <cellStyle name="常规 3 9 6 2 2 4 2" xfId="29675"/>
    <cellStyle name="常规 3 9 6 2 2 5" xfId="29676"/>
    <cellStyle name="常规 3 9 6 2 3" xfId="29677"/>
    <cellStyle name="常规 3 9 6 2 3 2" xfId="29678"/>
    <cellStyle name="常规 3 9 6 2 3 2 2" xfId="29679"/>
    <cellStyle name="常规 3 9 6 2 3 2 2 2" xfId="29680"/>
    <cellStyle name="常规 3 9 6 2 3 2 2 2 2" xfId="29681"/>
    <cellStyle name="常规 3 9 6 2 3 2 2 3" xfId="29682"/>
    <cellStyle name="常规 3 9 6 2 3 2 3" xfId="29683"/>
    <cellStyle name="常规 3 9 6 2 3 2 3 2" xfId="29684"/>
    <cellStyle name="常规 3 9 6 2 3 2 4" xfId="29685"/>
    <cellStyle name="常规 3 9 6 2 3 3" xfId="29686"/>
    <cellStyle name="常规 3 9 6 2 3 3 2" xfId="29687"/>
    <cellStyle name="常规 3 9 6 2 3 3 2 2" xfId="29688"/>
    <cellStyle name="常规 3 9 6 2 3 3 3" xfId="29689"/>
    <cellStyle name="常规 3 9 6 2 3 4" xfId="29690"/>
    <cellStyle name="常规 3 9 6 2 3 4 2" xfId="29691"/>
    <cellStyle name="常规 3 9 6 2 3 5" xfId="29692"/>
    <cellStyle name="常规 3 9 6 2 4" xfId="29693"/>
    <cellStyle name="常规 3 9 6 2 4 2" xfId="29694"/>
    <cellStyle name="常规 3 9 6 2 4 2 2" xfId="29695"/>
    <cellStyle name="常规 3 9 6 2 4 2 2 2" xfId="29696"/>
    <cellStyle name="常规 3 9 6 2 4 2 3" xfId="29697"/>
    <cellStyle name="常规 3 9 6 2 4 3" xfId="29698"/>
    <cellStyle name="常规 3 9 6 2 4 3 2" xfId="29699"/>
    <cellStyle name="常规 3 9 6 2 4 4" xfId="29700"/>
    <cellStyle name="常规 3 9 6 2 5" xfId="29701"/>
    <cellStyle name="常规 3 9 6 2 5 2" xfId="29702"/>
    <cellStyle name="常规 3 9 6 2 5 2 2" xfId="29703"/>
    <cellStyle name="常规 3 9 6 2 5 3" xfId="29704"/>
    <cellStyle name="常规 3 9 6 2 6" xfId="29705"/>
    <cellStyle name="常规 3 9 6 2 6 2" xfId="29706"/>
    <cellStyle name="常规 3 9 6 2 7" xfId="29707"/>
    <cellStyle name="常规 3 9 6 3" xfId="29708"/>
    <cellStyle name="常规 3 9 6 3 2" xfId="29709"/>
    <cellStyle name="常规 3 9 6 3 2 2" xfId="29710"/>
    <cellStyle name="常规 3 9 6 3 2 2 2" xfId="29711"/>
    <cellStyle name="常规 3 9 6 3 2 2 2 2" xfId="29712"/>
    <cellStyle name="常规 3 9 6 3 2 2 3" xfId="29713"/>
    <cellStyle name="常规 3 9 6 3 2 3" xfId="29714"/>
    <cellStyle name="常规 3 9 6 3 2 3 2" xfId="29715"/>
    <cellStyle name="常规 3 9 6 3 2 4" xfId="29716"/>
    <cellStyle name="常规 3 9 6 3 3" xfId="29717"/>
    <cellStyle name="常规 3 9 6 3 3 2" xfId="29718"/>
    <cellStyle name="常规 3 9 6 3 3 2 2" xfId="29719"/>
    <cellStyle name="常规 3 9 6 3 3 3" xfId="29720"/>
    <cellStyle name="常规 3 9 6 3 4" xfId="29721"/>
    <cellStyle name="常规 3 9 6 3 4 2" xfId="29722"/>
    <cellStyle name="常规 3 9 6 3 5" xfId="29723"/>
    <cellStyle name="常规 3 9 6 4" xfId="29724"/>
    <cellStyle name="常规 3 9 6 4 2" xfId="29725"/>
    <cellStyle name="常规 3 9 6 4 2 2" xfId="29726"/>
    <cellStyle name="常规 3 9 6 4 2 2 2" xfId="29727"/>
    <cellStyle name="常规 3 9 6 4 2 2 2 2" xfId="29728"/>
    <cellStyle name="常规 3 9 6 4 2 2 3" xfId="29729"/>
    <cellStyle name="常规 3 9 6 4 2 3" xfId="29730"/>
    <cellStyle name="常规 3 9 6 4 2 3 2" xfId="29731"/>
    <cellStyle name="常规 3 9 6 4 2 4" xfId="29732"/>
    <cellStyle name="常规 3 9 6 4 3" xfId="29733"/>
    <cellStyle name="常规 3 9 6 4 3 2" xfId="29734"/>
    <cellStyle name="常规 3 9 6 4 3 2 2" xfId="29735"/>
    <cellStyle name="常规 3 9 6 4 3 3" xfId="29736"/>
    <cellStyle name="常规 3 9 6 4 4" xfId="29737"/>
    <cellStyle name="常规 3 9 6 4 4 2" xfId="29738"/>
    <cellStyle name="常规 3 9 6 4 5" xfId="29739"/>
    <cellStyle name="常规 3 9 6 5" xfId="29740"/>
    <cellStyle name="常规 3 9 6 5 2" xfId="29741"/>
    <cellStyle name="常规 3 9 6 5 2 2" xfId="29742"/>
    <cellStyle name="常规 3 9 6 5 2 2 2" xfId="29743"/>
    <cellStyle name="常规 3 9 6 5 2 3" xfId="29744"/>
    <cellStyle name="常规 3 9 6 5 3" xfId="29745"/>
    <cellStyle name="常规 3 9 6 5 3 2" xfId="29746"/>
    <cellStyle name="常规 3 9 6 5 4" xfId="29747"/>
    <cellStyle name="常规 3 9 6 6" xfId="29748"/>
    <cellStyle name="常规 3 9 6 6 2" xfId="29749"/>
    <cellStyle name="常规 3 9 6 6 2 2" xfId="29750"/>
    <cellStyle name="常规 3 9 6 6 3" xfId="29751"/>
    <cellStyle name="常规 3 9 6 7" xfId="29752"/>
    <cellStyle name="常规 3 9 6 7 2" xfId="29753"/>
    <cellStyle name="常规 3 9 6 8" xfId="29754"/>
    <cellStyle name="常规 3 9 7" xfId="29755"/>
    <cellStyle name="常规 3 9 7 2" xfId="29756"/>
    <cellStyle name="常规 3 9 7 2 2" xfId="29757"/>
    <cellStyle name="常规 3 9 7 2 2 2" xfId="29758"/>
    <cellStyle name="常规 3 9 7 2 2 2 2" xfId="29759"/>
    <cellStyle name="常规 3 9 7 2 2 2 2 2" xfId="29760"/>
    <cellStyle name="常规 3 9 7 2 2 2 3" xfId="29761"/>
    <cellStyle name="常规 3 9 7 2 2 3" xfId="29762"/>
    <cellStyle name="常规 3 9 7 2 2 3 2" xfId="29763"/>
    <cellStyle name="常规 3 9 7 2 2 4" xfId="29764"/>
    <cellStyle name="常规 3 9 7 2 3" xfId="29765"/>
    <cellStyle name="常规 3 9 7 2 3 2" xfId="29766"/>
    <cellStyle name="常规 3 9 7 2 3 2 2" xfId="29767"/>
    <cellStyle name="常规 3 9 7 2 3 3" xfId="29768"/>
    <cellStyle name="常规 3 9 7 2 4" xfId="29769"/>
    <cellStyle name="常规 3 9 7 2 4 2" xfId="29770"/>
    <cellStyle name="常规 3 9 7 2 5" xfId="29771"/>
    <cellStyle name="常规 3 9 7 3" xfId="29772"/>
    <cellStyle name="常规 3 9 7 3 2" xfId="29773"/>
    <cellStyle name="常规 3 9 7 3 2 2" xfId="29774"/>
    <cellStyle name="常规 3 9 7 3 2 2 2" xfId="29775"/>
    <cellStyle name="常规 3 9 7 3 2 2 2 2" xfId="29776"/>
    <cellStyle name="常规 3 9 7 3 2 2 3" xfId="29777"/>
    <cellStyle name="常规 3 9 7 3 2 3" xfId="29778"/>
    <cellStyle name="常规 3 9 7 3 2 3 2" xfId="29779"/>
    <cellStyle name="常规 3 9 7 3 2 4" xfId="29780"/>
    <cellStyle name="常规 3 9 7 3 3" xfId="29781"/>
    <cellStyle name="常规 3 9 7 3 3 2" xfId="29782"/>
    <cellStyle name="常规 3 9 7 3 3 2 2" xfId="29783"/>
    <cellStyle name="常规 3 9 7 3 3 3" xfId="29784"/>
    <cellStyle name="常规 3 9 7 3 4" xfId="29785"/>
    <cellStyle name="常规 3 9 7 3 4 2" xfId="29786"/>
    <cellStyle name="常规 3 9 7 3 5" xfId="29787"/>
    <cellStyle name="常规 3 9 7 4" xfId="29788"/>
    <cellStyle name="常规 3 9 7 4 2" xfId="29789"/>
    <cellStyle name="常规 3 9 7 4 2 2" xfId="29790"/>
    <cellStyle name="常规 3 9 7 4 2 2 2" xfId="29791"/>
    <cellStyle name="常规 3 9 7 4 2 3" xfId="29792"/>
    <cellStyle name="常规 3 9 7 4 3" xfId="29793"/>
    <cellStyle name="常规 3 9 7 4 3 2" xfId="29794"/>
    <cellStyle name="常规 3 9 7 4 4" xfId="29795"/>
    <cellStyle name="常规 3 9 7 5" xfId="29796"/>
    <cellStyle name="常规 3 9 7 5 2" xfId="29797"/>
    <cellStyle name="常规 3 9 7 5 2 2" xfId="29798"/>
    <cellStyle name="常规 3 9 7 5 3" xfId="29799"/>
    <cellStyle name="常规 3 9 7 6" xfId="29800"/>
    <cellStyle name="常规 3 9 7 6 2" xfId="29801"/>
    <cellStyle name="常规 3 9 7 7" xfId="29802"/>
    <cellStyle name="常规 3 9 8" xfId="29803"/>
    <cellStyle name="常规 3 9 8 2" xfId="29804"/>
    <cellStyle name="常规 3 9 8 2 2" xfId="29805"/>
    <cellStyle name="常规 3 9 8 2 2 2" xfId="29806"/>
    <cellStyle name="常规 3 9 8 2 2 2 2" xfId="29807"/>
    <cellStyle name="常规 3 9 8 2 2 3" xfId="29808"/>
    <cellStyle name="常规 3 9 8 2 3" xfId="29809"/>
    <cellStyle name="常规 3 9 8 2 3 2" xfId="29810"/>
    <cellStyle name="常规 3 9 8 2 4" xfId="29811"/>
    <cellStyle name="常规 3 9 8 3" xfId="29812"/>
    <cellStyle name="常规 3 9 8 3 2" xfId="29813"/>
    <cellStyle name="常规 3 9 8 3 2 2" xfId="29814"/>
    <cellStyle name="常规 3 9 8 3 3" xfId="29815"/>
    <cellStyle name="常规 3 9 8 4" xfId="29816"/>
    <cellStyle name="常规 3 9 8 4 2" xfId="29817"/>
    <cellStyle name="常规 3 9 8 5" xfId="29818"/>
    <cellStyle name="常规 3 9 9" xfId="29819"/>
    <cellStyle name="常规 3 9 9 2" xfId="29820"/>
    <cellStyle name="常规 3 9 9 2 2" xfId="29821"/>
    <cellStyle name="常规 3 9 9 2 2 2" xfId="29822"/>
    <cellStyle name="常规 3 9 9 2 2 2 2" xfId="29823"/>
    <cellStyle name="常规 3 9 9 2 2 3" xfId="29824"/>
    <cellStyle name="常规 3 9 9 2 3" xfId="29825"/>
    <cellStyle name="常规 3 9 9 2 3 2" xfId="29826"/>
    <cellStyle name="常规 3 9 9 2 4" xfId="29827"/>
    <cellStyle name="常规 3 9 9 3" xfId="29828"/>
    <cellStyle name="常规 3 9 9 3 2" xfId="29829"/>
    <cellStyle name="常规 3 9 9 3 2 2" xfId="29830"/>
    <cellStyle name="常规 3 9 9 3 3" xfId="29831"/>
    <cellStyle name="常规 3 9 9 4" xfId="29832"/>
    <cellStyle name="常规 3 9 9 4 2" xfId="29833"/>
    <cellStyle name="常规 3 9 9 5" xfId="29834"/>
    <cellStyle name="常规 30" xfId="29835"/>
    <cellStyle name="常规 30 10" xfId="29836"/>
    <cellStyle name="常规 30 10 2" xfId="29837"/>
    <cellStyle name="常规 30 11" xfId="29838"/>
    <cellStyle name="常规 30 12" xfId="29839"/>
    <cellStyle name="常规 30 2" xfId="29840"/>
    <cellStyle name="常规 30 2 2" xfId="29841"/>
    <cellStyle name="常规 30 2 2 2" xfId="29842"/>
    <cellStyle name="常规 30 2 2 2 2" xfId="29843"/>
    <cellStyle name="常规 30 2 2 2 2 2" xfId="29844"/>
    <cellStyle name="常规 30 2 2 2 2 2 2" xfId="29845"/>
    <cellStyle name="常规 30 2 2 2 2 2 2 2" xfId="29846"/>
    <cellStyle name="常规 30 2 2 2 2 2 3" xfId="29847"/>
    <cellStyle name="常规 30 2 2 2 2 3" xfId="29848"/>
    <cellStyle name="常规 30 2 2 2 2 3 2" xfId="29849"/>
    <cellStyle name="常规 30 2 2 2 2 4" xfId="29850"/>
    <cellStyle name="常规 30 2 2 2 3" xfId="29851"/>
    <cellStyle name="常规 30 2 2 2 3 2" xfId="29852"/>
    <cellStyle name="常规 30 2 2 2 3 2 2" xfId="29853"/>
    <cellStyle name="常规 30 2 2 2 3 3" xfId="29854"/>
    <cellStyle name="常规 30 2 2 2 4" xfId="29855"/>
    <cellStyle name="常规 30 2 2 2 4 2" xfId="29856"/>
    <cellStyle name="常规 30 2 2 2 5" xfId="29857"/>
    <cellStyle name="常规 30 2 2 3" xfId="29858"/>
    <cellStyle name="常规 30 2 2 3 2" xfId="29859"/>
    <cellStyle name="常规 30 2 2 3 2 2" xfId="29860"/>
    <cellStyle name="常规 30 2 2 3 2 2 2" xfId="29861"/>
    <cellStyle name="常规 30 2 2 3 2 2 2 2" xfId="29862"/>
    <cellStyle name="常规 30 2 2 3 2 2 3" xfId="29863"/>
    <cellStyle name="常规 30 2 2 3 2 3" xfId="29864"/>
    <cellStyle name="常规 30 2 2 3 2 3 2" xfId="29865"/>
    <cellStyle name="常规 30 2 2 3 2 4" xfId="29866"/>
    <cellStyle name="常规 30 2 2 3 3" xfId="29867"/>
    <cellStyle name="常规 30 2 2 3 3 2" xfId="29868"/>
    <cellStyle name="常规 30 2 2 3 3 2 2" xfId="29869"/>
    <cellStyle name="常规 30 2 2 3 3 3" xfId="29870"/>
    <cellStyle name="常规 30 2 2 3 4" xfId="29871"/>
    <cellStyle name="常规 30 2 2 3 4 2" xfId="29872"/>
    <cellStyle name="常规 30 2 2 3 5" xfId="29873"/>
    <cellStyle name="常规 30 2 2 4" xfId="29874"/>
    <cellStyle name="常规 30 2 2 4 2" xfId="29875"/>
    <cellStyle name="常规 30 2 2 4 2 2" xfId="29876"/>
    <cellStyle name="常规 30 2 2 4 2 2 2" xfId="29877"/>
    <cellStyle name="常规 30 2 2 4 2 3" xfId="29878"/>
    <cellStyle name="常规 30 2 2 4 3" xfId="29879"/>
    <cellStyle name="常规 30 2 2 4 3 2" xfId="29880"/>
    <cellStyle name="常规 30 2 2 4 4" xfId="29881"/>
    <cellStyle name="常规 30 2 2 5" xfId="29882"/>
    <cellStyle name="常规 30 2 2 5 2" xfId="29883"/>
    <cellStyle name="常规 30 2 2 5 2 2" xfId="29884"/>
    <cellStyle name="常规 30 2 2 5 3" xfId="29885"/>
    <cellStyle name="常规 30 2 2 6" xfId="29886"/>
    <cellStyle name="常规 30 2 2 6 2" xfId="29887"/>
    <cellStyle name="常规 30 2 2 7" xfId="29888"/>
    <cellStyle name="常规 30 2 3" xfId="29889"/>
    <cellStyle name="常规 30 2 3 2" xfId="29890"/>
    <cellStyle name="常规 30 2 3 2 2" xfId="29891"/>
    <cellStyle name="常规 30 2 3 2 2 2" xfId="29892"/>
    <cellStyle name="常规 30 2 3 2 2 2 2" xfId="29893"/>
    <cellStyle name="常规 30 2 3 2 2 3" xfId="29894"/>
    <cellStyle name="常规 30 2 3 2 3" xfId="29895"/>
    <cellStyle name="常规 30 2 3 2 3 2" xfId="29896"/>
    <cellStyle name="常规 30 2 3 2 4" xfId="29897"/>
    <cellStyle name="常规 30 2 3 3" xfId="29898"/>
    <cellStyle name="常规 30 2 3 3 2" xfId="29899"/>
    <cellStyle name="常规 30 2 3 3 2 2" xfId="29900"/>
    <cellStyle name="常规 30 2 3 3 3" xfId="29901"/>
    <cellStyle name="常规 30 2 3 4" xfId="29902"/>
    <cellStyle name="常规 30 2 3 4 2" xfId="29903"/>
    <cellStyle name="常规 30 2 3 5" xfId="29904"/>
    <cellStyle name="常规 30 2 4" xfId="29905"/>
    <cellStyle name="常规 30 2 4 2" xfId="29906"/>
    <cellStyle name="常规 30 2 4 2 2" xfId="29907"/>
    <cellStyle name="常规 30 2 4 2 2 2" xfId="29908"/>
    <cellStyle name="常规 30 2 4 2 2 2 2" xfId="29909"/>
    <cellStyle name="常规 30 2 4 2 2 3" xfId="29910"/>
    <cellStyle name="常规 30 2 4 2 3" xfId="29911"/>
    <cellStyle name="常规 30 2 4 2 3 2" xfId="29912"/>
    <cellStyle name="常规 30 2 4 2 4" xfId="29913"/>
    <cellStyle name="常规 30 2 4 3" xfId="29914"/>
    <cellStyle name="常规 30 2 4 3 2" xfId="29915"/>
    <cellStyle name="常规 30 2 4 3 2 2" xfId="29916"/>
    <cellStyle name="常规 30 2 4 3 3" xfId="29917"/>
    <cellStyle name="常规 30 2 4 4" xfId="29918"/>
    <cellStyle name="常规 30 2 4 4 2" xfId="29919"/>
    <cellStyle name="常规 30 2 4 5" xfId="29920"/>
    <cellStyle name="常规 30 2 5" xfId="29921"/>
    <cellStyle name="常规 30 2 5 2" xfId="29922"/>
    <cellStyle name="常规 30 2 5 2 2" xfId="29923"/>
    <cellStyle name="常规 30 2 5 2 2 2" xfId="29924"/>
    <cellStyle name="常规 30 2 5 2 3" xfId="29925"/>
    <cellStyle name="常规 30 2 5 3" xfId="29926"/>
    <cellStyle name="常规 30 2 5 3 2" xfId="29927"/>
    <cellStyle name="常规 30 2 5 4" xfId="29928"/>
    <cellStyle name="常规 30 2 6" xfId="29929"/>
    <cellStyle name="常规 30 2 6 2" xfId="29930"/>
    <cellStyle name="常规 30 2 6 2 2" xfId="29931"/>
    <cellStyle name="常规 30 2 6 3" xfId="29932"/>
    <cellStyle name="常规 30 2 7" xfId="29933"/>
    <cellStyle name="常规 30 2 7 2" xfId="29934"/>
    <cellStyle name="常规 30 2 8" xfId="29935"/>
    <cellStyle name="常规 30 3" xfId="29936"/>
    <cellStyle name="常规 30 3 2" xfId="29937"/>
    <cellStyle name="常规 30 3 2 2" xfId="29938"/>
    <cellStyle name="常规 30 3 2 2 2" xfId="29939"/>
    <cellStyle name="常规 30 3 2 2 2 2" xfId="29940"/>
    <cellStyle name="常规 30 3 2 2 2 2 2" xfId="29941"/>
    <cellStyle name="常规 30 3 2 2 2 3" xfId="29942"/>
    <cellStyle name="常规 30 3 2 2 3" xfId="29943"/>
    <cellStyle name="常规 30 3 2 2 3 2" xfId="29944"/>
    <cellStyle name="常规 30 3 2 2 4" xfId="29945"/>
    <cellStyle name="常规 30 3 2 3" xfId="29946"/>
    <cellStyle name="常规 30 3 2 3 2" xfId="29947"/>
    <cellStyle name="常规 30 3 2 3 2 2" xfId="29948"/>
    <cellStyle name="常规 30 3 2 3 3" xfId="29949"/>
    <cellStyle name="常规 30 3 2 4" xfId="29950"/>
    <cellStyle name="常规 30 3 2 4 2" xfId="29951"/>
    <cellStyle name="常规 30 3 2 5" xfId="29952"/>
    <cellStyle name="常规 30 3 3" xfId="29953"/>
    <cellStyle name="常规 30 3 3 2" xfId="29954"/>
    <cellStyle name="常规 30 3 3 2 2" xfId="29955"/>
    <cellStyle name="常规 30 3 3 2 2 2" xfId="29956"/>
    <cellStyle name="常规 30 3 3 2 2 2 2" xfId="29957"/>
    <cellStyle name="常规 30 3 3 2 2 3" xfId="29958"/>
    <cellStyle name="常规 30 3 3 2 3" xfId="29959"/>
    <cellStyle name="常规 30 3 3 2 3 2" xfId="29960"/>
    <cellStyle name="常规 30 3 3 2 4" xfId="29961"/>
    <cellStyle name="常规 30 3 3 3" xfId="29962"/>
    <cellStyle name="常规 30 3 3 3 2" xfId="29963"/>
    <cellStyle name="常规 30 3 3 3 2 2" xfId="29964"/>
    <cellStyle name="常规 30 3 3 3 3" xfId="29965"/>
    <cellStyle name="常规 30 3 3 4" xfId="29966"/>
    <cellStyle name="常规 30 3 3 4 2" xfId="29967"/>
    <cellStyle name="常规 30 3 3 5" xfId="29968"/>
    <cellStyle name="常规 30 3 4" xfId="29969"/>
    <cellStyle name="常规 30 3 4 2" xfId="29970"/>
    <cellStyle name="常规 30 3 4 2 2" xfId="29971"/>
    <cellStyle name="常规 30 3 4 2 2 2" xfId="29972"/>
    <cellStyle name="常规 30 3 4 2 3" xfId="29973"/>
    <cellStyle name="常规 30 3 4 3" xfId="29974"/>
    <cellStyle name="常规 30 3 4 3 2" xfId="29975"/>
    <cellStyle name="常规 30 3 4 4" xfId="29976"/>
    <cellStyle name="常规 30 3 5" xfId="29977"/>
    <cellStyle name="常规 30 3 5 2" xfId="29978"/>
    <cellStyle name="常规 30 3 5 2 2" xfId="29979"/>
    <cellStyle name="常规 30 3 5 3" xfId="29980"/>
    <cellStyle name="常规 30 3 6" xfId="29981"/>
    <cellStyle name="常规 30 3 6 2" xfId="29982"/>
    <cellStyle name="常规 30 3 7" xfId="29983"/>
    <cellStyle name="常规 30 4" xfId="29984"/>
    <cellStyle name="常规 30 4 2" xfId="29985"/>
    <cellStyle name="常规 30 4 2 2" xfId="29986"/>
    <cellStyle name="常规 30 4 2 2 2" xfId="29987"/>
    <cellStyle name="常规 30 4 2 2 2 2" xfId="29988"/>
    <cellStyle name="常规 30 4 2 2 3" xfId="29989"/>
    <cellStyle name="常规 30 4 2 3" xfId="29990"/>
    <cellStyle name="常规 30 4 2 3 2" xfId="29991"/>
    <cellStyle name="常规 30 4 2 4" xfId="29992"/>
    <cellStyle name="常规 30 4 3" xfId="29993"/>
    <cellStyle name="常规 30 4 3 2" xfId="29994"/>
    <cellStyle name="常规 30 4 3 2 2" xfId="29995"/>
    <cellStyle name="常规 30 4 3 3" xfId="29996"/>
    <cellStyle name="常规 30 4 4" xfId="29997"/>
    <cellStyle name="常规 30 4 4 2" xfId="29998"/>
    <cellStyle name="常规 30 4 5" xfId="29999"/>
    <cellStyle name="常规 30 5" xfId="30000"/>
    <cellStyle name="常规 30 5 2" xfId="30001"/>
    <cellStyle name="常规 30 5 2 2" xfId="30002"/>
    <cellStyle name="常规 30 5 2 2 2" xfId="30003"/>
    <cellStyle name="常规 30 5 2 2 2 2" xfId="30004"/>
    <cellStyle name="常规 30 5 2 2 3" xfId="30005"/>
    <cellStyle name="常规 30 5 2 3" xfId="30006"/>
    <cellStyle name="常规 30 5 2 3 2" xfId="30007"/>
    <cellStyle name="常规 30 5 2 4" xfId="30008"/>
    <cellStyle name="常规 30 5 3" xfId="30009"/>
    <cellStyle name="常规 30 5 3 2" xfId="30010"/>
    <cellStyle name="常规 30 5 3 2 2" xfId="30011"/>
    <cellStyle name="常规 30 5 3 3" xfId="30012"/>
    <cellStyle name="常规 30 5 4" xfId="30013"/>
    <cellStyle name="常规 30 5 4 2" xfId="30014"/>
    <cellStyle name="常规 30 5 5" xfId="30015"/>
    <cellStyle name="常规 30 6" xfId="30016"/>
    <cellStyle name="常规 30 6 2" xfId="30017"/>
    <cellStyle name="常规 30 6 2 2" xfId="30018"/>
    <cellStyle name="常规 30 6 2 2 2" xfId="30019"/>
    <cellStyle name="常规 30 6 2 2 2 2" xfId="30020"/>
    <cellStyle name="常规 30 6 2 2 3" xfId="30021"/>
    <cellStyle name="常规 30 6 2 3" xfId="30022"/>
    <cellStyle name="常规 30 6 2 3 2" xfId="30023"/>
    <cellStyle name="常规 30 6 2 4" xfId="30024"/>
    <cellStyle name="常规 30 6 3" xfId="30025"/>
    <cellStyle name="常规 30 6 3 2" xfId="30026"/>
    <cellStyle name="常规 30 6 3 2 2" xfId="30027"/>
    <cellStyle name="常规 30 6 3 3" xfId="30028"/>
    <cellStyle name="常规 30 6 4" xfId="30029"/>
    <cellStyle name="常规 30 6 4 2" xfId="30030"/>
    <cellStyle name="常规 30 6 5" xfId="30031"/>
    <cellStyle name="常规 30 7" xfId="30032"/>
    <cellStyle name="常规 30 7 2" xfId="30033"/>
    <cellStyle name="常规 30 7 2 2" xfId="30034"/>
    <cellStyle name="常规 30 7 2 2 2" xfId="30035"/>
    <cellStyle name="常规 30 7 2 2 2 2" xfId="30036"/>
    <cellStyle name="常规 30 7 2 2 3" xfId="30037"/>
    <cellStyle name="常规 30 7 2 3" xfId="30038"/>
    <cellStyle name="常规 30 7 2 3 2" xfId="30039"/>
    <cellStyle name="常规 30 7 2 4" xfId="30040"/>
    <cellStyle name="常规 30 7 3" xfId="30041"/>
    <cellStyle name="常规 30 7 3 2" xfId="30042"/>
    <cellStyle name="常规 30 7 3 2 2" xfId="30043"/>
    <cellStyle name="常规 30 7 3 3" xfId="30044"/>
    <cellStyle name="常规 30 7 4" xfId="30045"/>
    <cellStyle name="常规 30 7 4 2" xfId="30046"/>
    <cellStyle name="常规 30 7 5" xfId="30047"/>
    <cellStyle name="常规 30 8" xfId="30048"/>
    <cellStyle name="常规 30 8 2" xfId="30049"/>
    <cellStyle name="常规 30 8 2 2" xfId="30050"/>
    <cellStyle name="常规 30 8 2 2 2" xfId="30051"/>
    <cellStyle name="常规 30 8 2 3" xfId="30052"/>
    <cellStyle name="常规 30 8 3" xfId="30053"/>
    <cellStyle name="常规 30 8 3 2" xfId="30054"/>
    <cellStyle name="常规 30 8 4" xfId="30055"/>
    <cellStyle name="常规 30 9" xfId="30056"/>
    <cellStyle name="常规 30 9 2" xfId="30057"/>
    <cellStyle name="常规 30 9 2 2" xfId="30058"/>
    <cellStyle name="常规 30 9 3" xfId="30059"/>
    <cellStyle name="常规 31" xfId="30060"/>
    <cellStyle name="常规 31 10" xfId="30061"/>
    <cellStyle name="常规 31 10 2" xfId="30062"/>
    <cellStyle name="常规 31 11" xfId="30063"/>
    <cellStyle name="常规 31 12" xfId="30064"/>
    <cellStyle name="常规 31 2" xfId="30065"/>
    <cellStyle name="常规 31 2 2" xfId="30066"/>
    <cellStyle name="常规 31 2 2 2" xfId="30067"/>
    <cellStyle name="常规 31 2 2 2 2" xfId="30068"/>
    <cellStyle name="常规 31 2 2 2 2 2" xfId="30069"/>
    <cellStyle name="常规 31 2 2 2 2 2 2" xfId="30070"/>
    <cellStyle name="常规 31 2 2 2 2 2 2 2" xfId="30071"/>
    <cellStyle name="常规 31 2 2 2 2 2 3" xfId="30072"/>
    <cellStyle name="常规 31 2 2 2 2 3" xfId="30073"/>
    <cellStyle name="常规 31 2 2 2 2 3 2" xfId="30074"/>
    <cellStyle name="常规 31 2 2 2 2 4" xfId="30075"/>
    <cellStyle name="常规 31 2 2 2 3" xfId="30076"/>
    <cellStyle name="常规 31 2 2 2 3 2" xfId="30077"/>
    <cellStyle name="常规 31 2 2 2 3 2 2" xfId="30078"/>
    <cellStyle name="常规 31 2 2 2 3 3" xfId="30079"/>
    <cellStyle name="常规 31 2 2 2 4" xfId="30080"/>
    <cellStyle name="常规 31 2 2 2 4 2" xfId="30081"/>
    <cellStyle name="常规 31 2 2 2 5" xfId="30082"/>
    <cellStyle name="常规 31 2 2 3" xfId="30083"/>
    <cellStyle name="常规 31 2 2 3 2" xfId="30084"/>
    <cellStyle name="常规 31 2 2 3 2 2" xfId="30085"/>
    <cellStyle name="常规 31 2 2 3 2 2 2" xfId="30086"/>
    <cellStyle name="常规 31 2 2 3 2 2 2 2" xfId="30087"/>
    <cellStyle name="常规 31 2 2 3 2 2 3" xfId="30088"/>
    <cellStyle name="常规 31 2 2 3 2 3" xfId="30089"/>
    <cellStyle name="常规 31 2 2 3 2 3 2" xfId="30090"/>
    <cellStyle name="常规 31 2 2 3 2 4" xfId="30091"/>
    <cellStyle name="常规 31 2 2 3 3" xfId="30092"/>
    <cellStyle name="常规 31 2 2 3 3 2" xfId="30093"/>
    <cellStyle name="常规 31 2 2 3 3 2 2" xfId="30094"/>
    <cellStyle name="常规 31 2 2 3 3 3" xfId="30095"/>
    <cellStyle name="常规 31 2 2 3 4" xfId="30096"/>
    <cellStyle name="常规 31 2 2 3 4 2" xfId="30097"/>
    <cellStyle name="常规 31 2 2 3 5" xfId="30098"/>
    <cellStyle name="常规 31 2 2 4" xfId="30099"/>
    <cellStyle name="常规 31 2 2 4 2" xfId="30100"/>
    <cellStyle name="常规 31 2 2 4 2 2" xfId="30101"/>
    <cellStyle name="常规 31 2 2 4 2 2 2" xfId="30102"/>
    <cellStyle name="常规 31 2 2 4 2 3" xfId="30103"/>
    <cellStyle name="常规 31 2 2 4 3" xfId="30104"/>
    <cellStyle name="常规 31 2 2 4 3 2" xfId="30105"/>
    <cellStyle name="常规 31 2 2 4 4" xfId="30106"/>
    <cellStyle name="常规 31 2 2 5" xfId="30107"/>
    <cellStyle name="常规 31 2 2 5 2" xfId="30108"/>
    <cellStyle name="常规 31 2 2 5 2 2" xfId="30109"/>
    <cellStyle name="常规 31 2 2 5 3" xfId="30110"/>
    <cellStyle name="常规 31 2 2 6" xfId="30111"/>
    <cellStyle name="常规 31 2 2 6 2" xfId="30112"/>
    <cellStyle name="常规 31 2 2 7" xfId="30113"/>
    <cellStyle name="常规 31 2 3" xfId="30114"/>
    <cellStyle name="常规 31 2 3 2" xfId="30115"/>
    <cellStyle name="常规 31 2 3 2 2" xfId="30116"/>
    <cellStyle name="常规 31 2 3 2 2 2" xfId="30117"/>
    <cellStyle name="常规 31 2 3 2 2 2 2" xfId="30118"/>
    <cellStyle name="常规 31 2 3 2 2 3" xfId="30119"/>
    <cellStyle name="常规 31 2 3 2 3" xfId="30120"/>
    <cellStyle name="常规 31 2 3 2 3 2" xfId="30121"/>
    <cellStyle name="常规 31 2 3 2 4" xfId="30122"/>
    <cellStyle name="常规 31 2 3 3" xfId="30123"/>
    <cellStyle name="常规 31 2 3 3 2" xfId="30124"/>
    <cellStyle name="常规 31 2 3 3 2 2" xfId="30125"/>
    <cellStyle name="常规 31 2 3 3 3" xfId="30126"/>
    <cellStyle name="常规 31 2 3 4" xfId="30127"/>
    <cellStyle name="常规 31 2 3 4 2" xfId="30128"/>
    <cellStyle name="常规 31 2 3 5" xfId="30129"/>
    <cellStyle name="常规 31 2 4" xfId="30130"/>
    <cellStyle name="常规 31 2 4 2" xfId="30131"/>
    <cellStyle name="常规 31 2 4 2 2" xfId="30132"/>
    <cellStyle name="常规 31 2 4 2 2 2" xfId="30133"/>
    <cellStyle name="常规 31 2 4 2 2 2 2" xfId="30134"/>
    <cellStyle name="常规 31 2 4 2 2 3" xfId="30135"/>
    <cellStyle name="常规 31 2 4 2 3" xfId="30136"/>
    <cellStyle name="常规 31 2 4 2 3 2" xfId="30137"/>
    <cellStyle name="常规 31 2 4 2 4" xfId="30138"/>
    <cellStyle name="常规 31 2 4 3" xfId="30139"/>
    <cellStyle name="常规 31 2 4 3 2" xfId="30140"/>
    <cellStyle name="常规 31 2 4 3 2 2" xfId="30141"/>
    <cellStyle name="常规 31 2 4 3 3" xfId="30142"/>
    <cellStyle name="常规 31 2 4 4" xfId="30143"/>
    <cellStyle name="常规 31 2 4 4 2" xfId="30144"/>
    <cellStyle name="常规 31 2 4 5" xfId="30145"/>
    <cellStyle name="常规 31 2 5" xfId="30146"/>
    <cellStyle name="常规 31 2 5 2" xfId="30147"/>
    <cellStyle name="常规 31 2 5 2 2" xfId="30148"/>
    <cellStyle name="常规 31 2 5 2 2 2" xfId="30149"/>
    <cellStyle name="常规 31 2 5 2 3" xfId="30150"/>
    <cellStyle name="常规 31 2 5 3" xfId="30151"/>
    <cellStyle name="常规 31 2 5 3 2" xfId="30152"/>
    <cellStyle name="常规 31 2 5 4" xfId="30153"/>
    <cellStyle name="常规 31 2 6" xfId="30154"/>
    <cellStyle name="常规 31 2 6 2" xfId="30155"/>
    <cellStyle name="常规 31 2 6 2 2" xfId="30156"/>
    <cellStyle name="常规 31 2 6 3" xfId="30157"/>
    <cellStyle name="常规 31 2 7" xfId="30158"/>
    <cellStyle name="常规 31 2 7 2" xfId="30159"/>
    <cellStyle name="常规 31 2 8" xfId="30160"/>
    <cellStyle name="常规 31 3" xfId="30161"/>
    <cellStyle name="常规 31 3 2" xfId="30162"/>
    <cellStyle name="常规 31 3 2 2" xfId="30163"/>
    <cellStyle name="常规 31 3 2 2 2" xfId="30164"/>
    <cellStyle name="常规 31 3 2 2 2 2" xfId="30165"/>
    <cellStyle name="常规 31 3 2 2 2 2 2" xfId="30166"/>
    <cellStyle name="常规 31 3 2 2 2 3" xfId="30167"/>
    <cellStyle name="常规 31 3 2 2 3" xfId="30168"/>
    <cellStyle name="常规 31 3 2 2 3 2" xfId="30169"/>
    <cellStyle name="常规 31 3 2 2 4" xfId="30170"/>
    <cellStyle name="常规 31 3 2 3" xfId="30171"/>
    <cellStyle name="常规 31 3 2 3 2" xfId="30172"/>
    <cellStyle name="常规 31 3 2 3 2 2" xfId="30173"/>
    <cellStyle name="常规 31 3 2 3 3" xfId="30174"/>
    <cellStyle name="常规 31 3 2 4" xfId="30175"/>
    <cellStyle name="常规 31 3 2 4 2" xfId="30176"/>
    <cellStyle name="常规 31 3 2 5" xfId="30177"/>
    <cellStyle name="常规 31 3 3" xfId="30178"/>
    <cellStyle name="常规 31 3 3 2" xfId="30179"/>
    <cellStyle name="常规 31 3 3 2 2" xfId="30180"/>
    <cellStyle name="常规 31 3 3 2 2 2" xfId="30181"/>
    <cellStyle name="常规 31 3 3 2 2 2 2" xfId="30182"/>
    <cellStyle name="常规 31 3 3 2 2 3" xfId="30183"/>
    <cellStyle name="常规 31 3 3 2 3" xfId="30184"/>
    <cellStyle name="常规 31 3 3 2 3 2" xfId="30185"/>
    <cellStyle name="常规 31 3 3 2 4" xfId="30186"/>
    <cellStyle name="常规 31 3 3 3" xfId="30187"/>
    <cellStyle name="常规 31 3 3 3 2" xfId="30188"/>
    <cellStyle name="常规 31 3 3 3 2 2" xfId="30189"/>
    <cellStyle name="常规 31 3 3 3 3" xfId="30190"/>
    <cellStyle name="常规 31 3 3 4" xfId="30191"/>
    <cellStyle name="常规 31 3 3 4 2" xfId="30192"/>
    <cellStyle name="常规 31 3 3 5" xfId="30193"/>
    <cellStyle name="常规 31 3 4" xfId="30194"/>
    <cellStyle name="常规 31 3 4 2" xfId="30195"/>
    <cellStyle name="常规 31 3 4 2 2" xfId="30196"/>
    <cellStyle name="常规 31 3 4 2 2 2" xfId="30197"/>
    <cellStyle name="常规 31 3 4 2 3" xfId="30198"/>
    <cellStyle name="常规 31 3 4 3" xfId="30199"/>
    <cellStyle name="常规 31 3 4 3 2" xfId="30200"/>
    <cellStyle name="常规 31 3 4 4" xfId="30201"/>
    <cellStyle name="常规 31 3 5" xfId="30202"/>
    <cellStyle name="常规 31 3 5 2" xfId="30203"/>
    <cellStyle name="常规 31 3 5 2 2" xfId="30204"/>
    <cellStyle name="常规 31 3 5 3" xfId="30205"/>
    <cellStyle name="常规 31 3 6" xfId="30206"/>
    <cellStyle name="常规 31 3 6 2" xfId="30207"/>
    <cellStyle name="常规 31 3 7" xfId="30208"/>
    <cellStyle name="常规 31 4" xfId="30209"/>
    <cellStyle name="常规 31 4 2" xfId="30210"/>
    <cellStyle name="常规 31 4 2 2" xfId="30211"/>
    <cellStyle name="常规 31 4 2 2 2" xfId="30212"/>
    <cellStyle name="常规 31 4 2 2 2 2" xfId="30213"/>
    <cellStyle name="常规 31 4 2 2 3" xfId="30214"/>
    <cellStyle name="常规 31 4 2 3" xfId="30215"/>
    <cellStyle name="常规 31 4 2 3 2" xfId="30216"/>
    <cellStyle name="常规 31 4 2 4" xfId="30217"/>
    <cellStyle name="常规 31 4 3" xfId="30218"/>
    <cellStyle name="常规 31 4 3 2" xfId="30219"/>
    <cellStyle name="常规 31 4 3 2 2" xfId="30220"/>
    <cellStyle name="常规 31 4 3 3" xfId="30221"/>
    <cellStyle name="常规 31 4 4" xfId="30222"/>
    <cellStyle name="常规 31 4 4 2" xfId="30223"/>
    <cellStyle name="常规 31 4 5" xfId="30224"/>
    <cellStyle name="常规 31 5" xfId="30225"/>
    <cellStyle name="常规 31 5 2" xfId="30226"/>
    <cellStyle name="常规 31 5 2 2" xfId="30227"/>
    <cellStyle name="常规 31 5 2 2 2" xfId="30228"/>
    <cellStyle name="常规 31 5 2 2 2 2" xfId="30229"/>
    <cellStyle name="常规 31 5 2 2 3" xfId="30230"/>
    <cellStyle name="常规 31 5 2 3" xfId="30231"/>
    <cellStyle name="常规 31 5 2 3 2" xfId="30232"/>
    <cellStyle name="常规 31 5 2 4" xfId="30233"/>
    <cellStyle name="常规 31 5 3" xfId="30234"/>
    <cellStyle name="常规 31 5 3 2" xfId="30235"/>
    <cellStyle name="常规 31 5 3 2 2" xfId="30236"/>
    <cellStyle name="常规 31 5 3 3" xfId="30237"/>
    <cellStyle name="常规 31 5 4" xfId="30238"/>
    <cellStyle name="常规 31 5 4 2" xfId="30239"/>
    <cellStyle name="常规 31 5 5" xfId="30240"/>
    <cellStyle name="常规 31 6" xfId="30241"/>
    <cellStyle name="常规 31 6 2" xfId="30242"/>
    <cellStyle name="常规 31 6 2 2" xfId="30243"/>
    <cellStyle name="常规 31 6 2 2 2" xfId="30244"/>
    <cellStyle name="常规 31 6 2 2 2 2" xfId="30245"/>
    <cellStyle name="常规 31 6 2 2 3" xfId="30246"/>
    <cellStyle name="常规 31 6 2 3" xfId="30247"/>
    <cellStyle name="常规 31 6 2 3 2" xfId="30248"/>
    <cellStyle name="常规 31 6 2 4" xfId="30249"/>
    <cellStyle name="常规 31 6 3" xfId="30250"/>
    <cellStyle name="常规 31 6 3 2" xfId="30251"/>
    <cellStyle name="常规 31 6 3 2 2" xfId="30252"/>
    <cellStyle name="常规 31 6 3 3" xfId="30253"/>
    <cellStyle name="常规 31 6 4" xfId="30254"/>
    <cellStyle name="常规 31 6 4 2" xfId="30255"/>
    <cellStyle name="常规 31 6 5" xfId="30256"/>
    <cellStyle name="常规 31 7" xfId="30257"/>
    <cellStyle name="常规 31 7 2" xfId="30258"/>
    <cellStyle name="常规 31 7 2 2" xfId="30259"/>
    <cellStyle name="常规 31 7 2 2 2" xfId="30260"/>
    <cellStyle name="常规 31 7 2 2 2 2" xfId="30261"/>
    <cellStyle name="常规 31 7 2 2 3" xfId="30262"/>
    <cellStyle name="常规 31 7 2 3" xfId="30263"/>
    <cellStyle name="常规 31 7 2 3 2" xfId="30264"/>
    <cellStyle name="常规 31 7 2 4" xfId="30265"/>
    <cellStyle name="常规 31 7 3" xfId="30266"/>
    <cellStyle name="常规 31 7 3 2" xfId="30267"/>
    <cellStyle name="常规 31 7 3 2 2" xfId="30268"/>
    <cellStyle name="常规 31 7 3 3" xfId="30269"/>
    <cellStyle name="常规 31 7 4" xfId="30270"/>
    <cellStyle name="常规 31 7 4 2" xfId="30271"/>
    <cellStyle name="常规 31 7 5" xfId="30272"/>
    <cellStyle name="常规 31 8" xfId="30273"/>
    <cellStyle name="常规 31 8 2" xfId="30274"/>
    <cellStyle name="常规 31 8 2 2" xfId="30275"/>
    <cellStyle name="常规 31 8 2 2 2" xfId="30276"/>
    <cellStyle name="常规 31 8 2 3" xfId="30277"/>
    <cellStyle name="常规 31 8 3" xfId="30278"/>
    <cellStyle name="常规 31 8 3 2" xfId="30279"/>
    <cellStyle name="常规 31 8 4" xfId="30280"/>
    <cellStyle name="常规 31 9" xfId="30281"/>
    <cellStyle name="常规 31 9 2" xfId="30282"/>
    <cellStyle name="常规 31 9 2 2" xfId="30283"/>
    <cellStyle name="常规 31 9 3" xfId="30284"/>
    <cellStyle name="常规 32" xfId="30285"/>
    <cellStyle name="常规 32 10" xfId="30286"/>
    <cellStyle name="常规 32 10 2" xfId="30287"/>
    <cellStyle name="常规 32 11" xfId="30288"/>
    <cellStyle name="常规 32 12" xfId="30289"/>
    <cellStyle name="常规 32 2" xfId="30290"/>
    <cellStyle name="常规 32 2 2" xfId="30291"/>
    <cellStyle name="常规 32 2 2 2" xfId="30292"/>
    <cellStyle name="常规 32 2 2 2 2" xfId="30293"/>
    <cellStyle name="常规 32 2 2 2 2 2" xfId="30294"/>
    <cellStyle name="常规 32 2 2 2 2 2 2" xfId="30295"/>
    <cellStyle name="常规 32 2 2 2 2 2 2 2" xfId="30296"/>
    <cellStyle name="常规 32 2 2 2 2 2 3" xfId="30297"/>
    <cellStyle name="常规 32 2 2 2 2 3" xfId="30298"/>
    <cellStyle name="常规 32 2 2 2 2 3 2" xfId="30299"/>
    <cellStyle name="常规 32 2 2 2 2 4" xfId="30300"/>
    <cellStyle name="常规 32 2 2 2 3" xfId="30301"/>
    <cellStyle name="常规 32 2 2 2 3 2" xfId="30302"/>
    <cellStyle name="常规 32 2 2 2 3 2 2" xfId="30303"/>
    <cellStyle name="常规 32 2 2 2 3 3" xfId="30304"/>
    <cellStyle name="常规 32 2 2 2 4" xfId="30305"/>
    <cellStyle name="常规 32 2 2 2 4 2" xfId="30306"/>
    <cellStyle name="常规 32 2 2 2 5" xfId="30307"/>
    <cellStyle name="常规 32 2 2 3" xfId="30308"/>
    <cellStyle name="常规 32 2 2 3 2" xfId="30309"/>
    <cellStyle name="常规 32 2 2 3 2 2" xfId="30310"/>
    <cellStyle name="常规 32 2 2 3 2 2 2" xfId="30311"/>
    <cellStyle name="常规 32 2 2 3 2 2 2 2" xfId="30312"/>
    <cellStyle name="常规 32 2 2 3 2 2 3" xfId="30313"/>
    <cellStyle name="常规 32 2 2 3 2 3" xfId="30314"/>
    <cellStyle name="常规 32 2 2 3 2 3 2" xfId="30315"/>
    <cellStyle name="常规 32 2 2 3 2 4" xfId="30316"/>
    <cellStyle name="常规 32 2 2 3 3" xfId="30317"/>
    <cellStyle name="常规 32 2 2 3 3 2" xfId="30318"/>
    <cellStyle name="常规 32 2 2 3 3 2 2" xfId="30319"/>
    <cellStyle name="常规 32 2 2 3 3 3" xfId="30320"/>
    <cellStyle name="常规 32 2 2 3 4" xfId="30321"/>
    <cellStyle name="常规 32 2 2 3 4 2" xfId="30322"/>
    <cellStyle name="常规 32 2 2 3 5" xfId="30323"/>
    <cellStyle name="常规 32 2 2 4" xfId="30324"/>
    <cellStyle name="常规 32 2 2 4 2" xfId="30325"/>
    <cellStyle name="常规 32 2 2 4 2 2" xfId="30326"/>
    <cellStyle name="常规 32 2 2 4 2 2 2" xfId="30327"/>
    <cellStyle name="常规 32 2 2 4 2 3" xfId="30328"/>
    <cellStyle name="常规 32 2 2 4 3" xfId="30329"/>
    <cellStyle name="常规 32 2 2 4 3 2" xfId="30330"/>
    <cellStyle name="常规 32 2 2 4 4" xfId="30331"/>
    <cellStyle name="常规 32 2 2 5" xfId="30332"/>
    <cellStyle name="常规 32 2 2 5 2" xfId="30333"/>
    <cellStyle name="常规 32 2 2 5 2 2" xfId="30334"/>
    <cellStyle name="常规 32 2 2 5 3" xfId="30335"/>
    <cellStyle name="常规 32 2 2 6" xfId="30336"/>
    <cellStyle name="常规 32 2 2 6 2" xfId="30337"/>
    <cellStyle name="常规 32 2 2 7" xfId="30338"/>
    <cellStyle name="常规 32 2 3" xfId="30339"/>
    <cellStyle name="常规 32 2 3 2" xfId="30340"/>
    <cellStyle name="常规 32 2 3 2 2" xfId="30341"/>
    <cellStyle name="常规 32 2 3 2 2 2" xfId="30342"/>
    <cellStyle name="常规 32 2 3 2 2 2 2" xfId="30343"/>
    <cellStyle name="常规 32 2 3 2 2 3" xfId="30344"/>
    <cellStyle name="常规 32 2 3 2 3" xfId="30345"/>
    <cellStyle name="常规 32 2 3 2 3 2" xfId="30346"/>
    <cellStyle name="常规 32 2 3 2 4" xfId="30347"/>
    <cellStyle name="常规 32 2 3 3" xfId="30348"/>
    <cellStyle name="常规 32 2 3 3 2" xfId="30349"/>
    <cellStyle name="常规 32 2 3 3 2 2" xfId="30350"/>
    <cellStyle name="常规 32 2 3 3 3" xfId="30351"/>
    <cellStyle name="常规 32 2 3 4" xfId="30352"/>
    <cellStyle name="常规 32 2 3 4 2" xfId="30353"/>
    <cellStyle name="常规 32 2 3 5" xfId="30354"/>
    <cellStyle name="常规 32 2 4" xfId="30355"/>
    <cellStyle name="常规 32 2 4 2" xfId="30356"/>
    <cellStyle name="常规 32 2 4 2 2" xfId="30357"/>
    <cellStyle name="常规 32 2 4 2 2 2" xfId="30358"/>
    <cellStyle name="常规 32 2 4 2 2 2 2" xfId="30359"/>
    <cellStyle name="常规 32 2 4 2 2 3" xfId="30360"/>
    <cellStyle name="常规 32 2 4 2 3" xfId="30361"/>
    <cellStyle name="常规 32 2 4 2 3 2" xfId="30362"/>
    <cellStyle name="常规 32 2 4 2 4" xfId="30363"/>
    <cellStyle name="常规 32 2 4 3" xfId="30364"/>
    <cellStyle name="常规 32 2 4 3 2" xfId="30365"/>
    <cellStyle name="常规 32 2 4 3 2 2" xfId="30366"/>
    <cellStyle name="常规 32 2 4 3 3" xfId="30367"/>
    <cellStyle name="常规 32 2 4 4" xfId="30368"/>
    <cellStyle name="常规 32 2 4 4 2" xfId="30369"/>
    <cellStyle name="常规 32 2 4 5" xfId="30370"/>
    <cellStyle name="常规 32 2 5" xfId="30371"/>
    <cellStyle name="常规 32 2 5 2" xfId="30372"/>
    <cellStyle name="常规 32 2 5 2 2" xfId="30373"/>
    <cellStyle name="常规 32 2 5 2 2 2" xfId="30374"/>
    <cellStyle name="常规 32 2 5 2 3" xfId="30375"/>
    <cellStyle name="常规 32 2 5 3" xfId="30376"/>
    <cellStyle name="常规 32 2 5 3 2" xfId="30377"/>
    <cellStyle name="常规 32 2 5 4" xfId="30378"/>
    <cellStyle name="常规 32 2 6" xfId="30379"/>
    <cellStyle name="常规 32 2 6 2" xfId="30380"/>
    <cellStyle name="常规 32 2 6 2 2" xfId="30381"/>
    <cellStyle name="常规 32 2 6 3" xfId="30382"/>
    <cellStyle name="常规 32 2 7" xfId="30383"/>
    <cellStyle name="常规 32 2 7 2" xfId="30384"/>
    <cellStyle name="常规 32 2 8" xfId="30385"/>
    <cellStyle name="常规 32 3" xfId="30386"/>
    <cellStyle name="常规 32 3 2" xfId="30387"/>
    <cellStyle name="常规 32 3 2 2" xfId="30388"/>
    <cellStyle name="常规 32 3 2 2 2" xfId="30389"/>
    <cellStyle name="常规 32 3 2 2 2 2" xfId="30390"/>
    <cellStyle name="常规 32 3 2 2 2 2 2" xfId="30391"/>
    <cellStyle name="常规 32 3 2 2 2 3" xfId="30392"/>
    <cellStyle name="常规 32 3 2 2 3" xfId="30393"/>
    <cellStyle name="常规 32 3 2 2 3 2" xfId="30394"/>
    <cellStyle name="常规 32 3 2 2 4" xfId="30395"/>
    <cellStyle name="常规 32 3 2 3" xfId="30396"/>
    <cellStyle name="常规 32 3 2 3 2" xfId="30397"/>
    <cellStyle name="常规 32 3 2 3 2 2" xfId="30398"/>
    <cellStyle name="常规 32 3 2 3 3" xfId="30399"/>
    <cellStyle name="常规 32 3 2 4" xfId="30400"/>
    <cellStyle name="常规 32 3 2 4 2" xfId="30401"/>
    <cellStyle name="常规 32 3 2 5" xfId="30402"/>
    <cellStyle name="常规 32 3 3" xfId="30403"/>
    <cellStyle name="常规 32 3 3 2" xfId="30404"/>
    <cellStyle name="常规 32 3 3 2 2" xfId="30405"/>
    <cellStyle name="常规 32 3 3 2 2 2" xfId="30406"/>
    <cellStyle name="常规 32 3 3 2 2 2 2" xfId="30407"/>
    <cellStyle name="常规 32 3 3 2 2 3" xfId="30408"/>
    <cellStyle name="常规 32 3 3 2 3" xfId="30409"/>
    <cellStyle name="常规 32 3 3 2 3 2" xfId="30410"/>
    <cellStyle name="常规 32 3 3 2 4" xfId="30411"/>
    <cellStyle name="常规 32 3 3 3" xfId="30412"/>
    <cellStyle name="常规 32 3 3 3 2" xfId="30413"/>
    <cellStyle name="常规 32 3 3 3 2 2" xfId="30414"/>
    <cellStyle name="常规 32 3 3 3 3" xfId="30415"/>
    <cellStyle name="常规 32 3 3 4" xfId="30416"/>
    <cellStyle name="常规 32 3 3 4 2" xfId="30417"/>
    <cellStyle name="常规 32 3 3 5" xfId="30418"/>
    <cellStyle name="常规 32 3 4" xfId="30419"/>
    <cellStyle name="常规 32 3 4 2" xfId="30420"/>
    <cellStyle name="常规 32 3 4 2 2" xfId="30421"/>
    <cellStyle name="常规 32 3 4 2 2 2" xfId="30422"/>
    <cellStyle name="常规 32 3 4 2 3" xfId="30423"/>
    <cellStyle name="常规 32 3 4 3" xfId="30424"/>
    <cellStyle name="常规 32 3 4 3 2" xfId="30425"/>
    <cellStyle name="常规 32 3 4 4" xfId="30426"/>
    <cellStyle name="常规 32 3 5" xfId="30427"/>
    <cellStyle name="常规 32 3 5 2" xfId="30428"/>
    <cellStyle name="常规 32 3 5 2 2" xfId="30429"/>
    <cellStyle name="常规 32 3 5 3" xfId="30430"/>
    <cellStyle name="常规 32 3 6" xfId="30431"/>
    <cellStyle name="常规 32 3 6 2" xfId="30432"/>
    <cellStyle name="常规 32 3 7" xfId="30433"/>
    <cellStyle name="常规 32 4" xfId="30434"/>
    <cellStyle name="常规 32 4 2" xfId="30435"/>
    <cellStyle name="常规 32 4 2 2" xfId="30436"/>
    <cellStyle name="常规 32 4 2 2 2" xfId="30437"/>
    <cellStyle name="常规 32 4 2 2 2 2" xfId="30438"/>
    <cellStyle name="常规 32 4 2 2 3" xfId="30439"/>
    <cellStyle name="常规 32 4 2 3" xfId="30440"/>
    <cellStyle name="常规 32 4 2 3 2" xfId="30441"/>
    <cellStyle name="常规 32 4 2 4" xfId="30442"/>
    <cellStyle name="常规 32 4 3" xfId="30443"/>
    <cellStyle name="常规 32 4 3 2" xfId="30444"/>
    <cellStyle name="常规 32 4 3 2 2" xfId="30445"/>
    <cellStyle name="常规 32 4 3 3" xfId="30446"/>
    <cellStyle name="常规 32 4 4" xfId="30447"/>
    <cellStyle name="常规 32 4 4 2" xfId="30448"/>
    <cellStyle name="常规 32 4 5" xfId="30449"/>
    <cellStyle name="常规 32 5" xfId="30450"/>
    <cellStyle name="常规 32 5 2" xfId="30451"/>
    <cellStyle name="常规 32 5 2 2" xfId="30452"/>
    <cellStyle name="常规 32 5 2 2 2" xfId="30453"/>
    <cellStyle name="常规 32 5 2 2 2 2" xfId="30454"/>
    <cellStyle name="常规 32 5 2 2 3" xfId="30455"/>
    <cellStyle name="常规 32 5 2 3" xfId="30456"/>
    <cellStyle name="常规 32 5 2 3 2" xfId="30457"/>
    <cellStyle name="常规 32 5 2 4" xfId="30458"/>
    <cellStyle name="常规 32 5 3" xfId="30459"/>
    <cellStyle name="常规 32 5 3 2" xfId="30460"/>
    <cellStyle name="常规 32 5 3 2 2" xfId="30461"/>
    <cellStyle name="常规 32 5 3 3" xfId="30462"/>
    <cellStyle name="常规 32 5 4" xfId="30463"/>
    <cellStyle name="常规 32 5 4 2" xfId="30464"/>
    <cellStyle name="常规 32 5 5" xfId="30465"/>
    <cellStyle name="常规 32 6" xfId="30466"/>
    <cellStyle name="常规 32 6 2" xfId="30467"/>
    <cellStyle name="常规 32 6 2 2" xfId="30468"/>
    <cellStyle name="常规 32 6 2 2 2" xfId="30469"/>
    <cellStyle name="常规 32 6 2 2 2 2" xfId="30470"/>
    <cellStyle name="常规 32 6 2 2 3" xfId="30471"/>
    <cellStyle name="常规 32 6 2 3" xfId="30472"/>
    <cellStyle name="常规 32 6 2 3 2" xfId="30473"/>
    <cellStyle name="常规 32 6 2 4" xfId="30474"/>
    <cellStyle name="常规 32 6 3" xfId="30475"/>
    <cellStyle name="常规 32 6 3 2" xfId="30476"/>
    <cellStyle name="常规 32 6 3 2 2" xfId="30477"/>
    <cellStyle name="常规 32 6 3 3" xfId="30478"/>
    <cellStyle name="常规 32 6 4" xfId="30479"/>
    <cellStyle name="常规 32 6 4 2" xfId="30480"/>
    <cellStyle name="常规 32 6 5" xfId="30481"/>
    <cellStyle name="常规 32 7" xfId="30482"/>
    <cellStyle name="常规 32 7 2" xfId="30483"/>
    <cellStyle name="常规 32 7 2 2" xfId="30484"/>
    <cellStyle name="常规 32 7 2 2 2" xfId="30485"/>
    <cellStyle name="常规 32 7 2 2 2 2" xfId="30486"/>
    <cellStyle name="常规 32 7 2 2 3" xfId="30487"/>
    <cellStyle name="常规 32 7 2 3" xfId="30488"/>
    <cellStyle name="常规 32 7 2 3 2" xfId="30489"/>
    <cellStyle name="常规 32 7 2 4" xfId="30490"/>
    <cellStyle name="常规 32 7 3" xfId="30491"/>
    <cellStyle name="常规 32 7 3 2" xfId="30492"/>
    <cellStyle name="常规 32 7 3 2 2" xfId="30493"/>
    <cellStyle name="常规 32 7 3 3" xfId="30494"/>
    <cellStyle name="常规 32 7 4" xfId="30495"/>
    <cellStyle name="常规 32 7 4 2" xfId="30496"/>
    <cellStyle name="常规 32 7 5" xfId="30497"/>
    <cellStyle name="常规 32 8" xfId="30498"/>
    <cellStyle name="常规 32 8 2" xfId="30499"/>
    <cellStyle name="常规 32 8 2 2" xfId="30500"/>
    <cellStyle name="常规 32 8 2 2 2" xfId="30501"/>
    <cellStyle name="常规 32 8 2 3" xfId="30502"/>
    <cellStyle name="常规 32 8 3" xfId="30503"/>
    <cellStyle name="常规 32 8 3 2" xfId="30504"/>
    <cellStyle name="常规 32 8 4" xfId="30505"/>
    <cellStyle name="常规 32 9" xfId="30506"/>
    <cellStyle name="常规 32 9 2" xfId="30507"/>
    <cellStyle name="常规 32 9 2 2" xfId="30508"/>
    <cellStyle name="常规 32 9 3" xfId="30509"/>
    <cellStyle name="常规 33" xfId="30510"/>
    <cellStyle name="常规 33 10" xfId="30511"/>
    <cellStyle name="常规 33 10 2" xfId="30512"/>
    <cellStyle name="常规 33 11" xfId="30513"/>
    <cellStyle name="常规 33 12" xfId="30514"/>
    <cellStyle name="常规 33 2" xfId="30515"/>
    <cellStyle name="常规 33 2 2" xfId="30516"/>
    <cellStyle name="常规 33 2 2 2" xfId="30517"/>
    <cellStyle name="常规 33 2 2 2 2" xfId="30518"/>
    <cellStyle name="常规 33 2 2 2 2 2" xfId="30519"/>
    <cellStyle name="常规 33 2 2 2 2 2 2" xfId="30520"/>
    <cellStyle name="常规 33 2 2 2 2 2 2 2" xfId="30521"/>
    <cellStyle name="常规 33 2 2 2 2 2 3" xfId="30522"/>
    <cellStyle name="常规 33 2 2 2 2 3" xfId="30523"/>
    <cellStyle name="常规 33 2 2 2 2 3 2" xfId="30524"/>
    <cellStyle name="常规 33 2 2 2 2 4" xfId="30525"/>
    <cellStyle name="常规 33 2 2 2 3" xfId="30526"/>
    <cellStyle name="常规 33 2 2 2 3 2" xfId="30527"/>
    <cellStyle name="常规 33 2 2 2 3 2 2" xfId="30528"/>
    <cellStyle name="常规 33 2 2 2 3 3" xfId="30529"/>
    <cellStyle name="常规 33 2 2 2 4" xfId="30530"/>
    <cellStyle name="常规 33 2 2 2 4 2" xfId="30531"/>
    <cellStyle name="常规 33 2 2 2 5" xfId="30532"/>
    <cellStyle name="常规 33 2 2 3" xfId="30533"/>
    <cellStyle name="常规 33 2 2 3 2" xfId="30534"/>
    <cellStyle name="常规 33 2 2 3 2 2" xfId="30535"/>
    <cellStyle name="常规 33 2 2 3 2 2 2" xfId="30536"/>
    <cellStyle name="常规 33 2 2 3 2 2 2 2" xfId="30537"/>
    <cellStyle name="常规 33 2 2 3 2 2 3" xfId="30538"/>
    <cellStyle name="常规 33 2 2 3 2 3" xfId="30539"/>
    <cellStyle name="常规 33 2 2 3 2 3 2" xfId="30540"/>
    <cellStyle name="常规 33 2 2 3 2 4" xfId="30541"/>
    <cellStyle name="常规 33 2 2 3 3" xfId="30542"/>
    <cellStyle name="常规 33 2 2 3 3 2" xfId="30543"/>
    <cellStyle name="常规 33 2 2 3 3 2 2" xfId="30544"/>
    <cellStyle name="常规 33 2 2 3 3 3" xfId="30545"/>
    <cellStyle name="常规 33 2 2 3 4" xfId="30546"/>
    <cellStyle name="常规 33 2 2 3 4 2" xfId="30547"/>
    <cellStyle name="常规 33 2 2 3 5" xfId="30548"/>
    <cellStyle name="常规 33 2 2 4" xfId="30549"/>
    <cellStyle name="常规 33 2 2 4 2" xfId="30550"/>
    <cellStyle name="常规 33 2 2 4 2 2" xfId="30551"/>
    <cellStyle name="常规 33 2 2 4 2 2 2" xfId="30552"/>
    <cellStyle name="常规 33 2 2 4 2 3" xfId="30553"/>
    <cellStyle name="常规 33 2 2 4 3" xfId="30554"/>
    <cellStyle name="常规 33 2 2 4 3 2" xfId="30555"/>
    <cellStyle name="常规 33 2 2 4 4" xfId="30556"/>
    <cellStyle name="常规 33 2 2 5" xfId="30557"/>
    <cellStyle name="常规 33 2 2 5 2" xfId="30558"/>
    <cellStyle name="常规 33 2 2 5 2 2" xfId="30559"/>
    <cellStyle name="常规 33 2 2 5 3" xfId="30560"/>
    <cellStyle name="常规 33 2 2 6" xfId="30561"/>
    <cellStyle name="常规 33 2 2 6 2" xfId="30562"/>
    <cellStyle name="常规 33 2 2 7" xfId="30563"/>
    <cellStyle name="常规 33 2 3" xfId="30564"/>
    <cellStyle name="常规 33 2 3 2" xfId="30565"/>
    <cellStyle name="常规 33 2 3 2 2" xfId="30566"/>
    <cellStyle name="常规 33 2 3 2 2 2" xfId="30567"/>
    <cellStyle name="常规 33 2 3 2 2 2 2" xfId="30568"/>
    <cellStyle name="常规 33 2 3 2 2 3" xfId="30569"/>
    <cellStyle name="常规 33 2 3 2 3" xfId="30570"/>
    <cellStyle name="常规 33 2 3 2 3 2" xfId="30571"/>
    <cellStyle name="常规 33 2 3 2 4" xfId="30572"/>
    <cellStyle name="常规 33 2 3 3" xfId="30573"/>
    <cellStyle name="常规 33 2 3 3 2" xfId="30574"/>
    <cellStyle name="常规 33 2 3 3 2 2" xfId="30575"/>
    <cellStyle name="常规 33 2 3 3 3" xfId="30576"/>
    <cellStyle name="常规 33 2 3 4" xfId="30577"/>
    <cellStyle name="常规 33 2 3 4 2" xfId="30578"/>
    <cellStyle name="常规 33 2 3 5" xfId="30579"/>
    <cellStyle name="常规 33 2 4" xfId="30580"/>
    <cellStyle name="常规 33 2 4 2" xfId="30581"/>
    <cellStyle name="常规 33 2 4 2 2" xfId="30582"/>
    <cellStyle name="常规 33 2 4 2 2 2" xfId="30583"/>
    <cellStyle name="常规 33 2 4 2 2 2 2" xfId="30584"/>
    <cellStyle name="常规 33 2 4 2 2 3" xfId="30585"/>
    <cellStyle name="常规 33 2 4 2 3" xfId="30586"/>
    <cellStyle name="常规 33 2 4 2 3 2" xfId="30587"/>
    <cellStyle name="常规 33 2 4 2 4" xfId="30588"/>
    <cellStyle name="常规 33 2 4 3" xfId="30589"/>
    <cellStyle name="常规 33 2 4 3 2" xfId="30590"/>
    <cellStyle name="常规 33 2 4 3 2 2" xfId="30591"/>
    <cellStyle name="常规 33 2 4 3 3" xfId="30592"/>
    <cellStyle name="常规 33 2 4 4" xfId="30593"/>
    <cellStyle name="常规 33 2 4 4 2" xfId="30594"/>
    <cellStyle name="常规 33 2 4 5" xfId="30595"/>
    <cellStyle name="常规 33 2 5" xfId="30596"/>
    <cellStyle name="常规 33 2 5 2" xfId="30597"/>
    <cellStyle name="常规 33 2 5 2 2" xfId="30598"/>
    <cellStyle name="常规 33 2 5 2 2 2" xfId="30599"/>
    <cellStyle name="常规 33 2 5 2 3" xfId="30600"/>
    <cellStyle name="常规 33 2 5 3" xfId="30601"/>
    <cellStyle name="常规 33 2 5 3 2" xfId="30602"/>
    <cellStyle name="常规 33 2 5 4" xfId="30603"/>
    <cellStyle name="常规 33 2 6" xfId="30604"/>
    <cellStyle name="常规 33 2 6 2" xfId="30605"/>
    <cellStyle name="常规 33 2 6 2 2" xfId="30606"/>
    <cellStyle name="常规 33 2 6 3" xfId="30607"/>
    <cellStyle name="常规 33 2 7" xfId="30608"/>
    <cellStyle name="常规 33 2 7 2" xfId="30609"/>
    <cellStyle name="常规 33 2 8" xfId="30610"/>
    <cellStyle name="常规 33 3" xfId="30611"/>
    <cellStyle name="常规 33 3 2" xfId="30612"/>
    <cellStyle name="常规 33 3 2 2" xfId="30613"/>
    <cellStyle name="常规 33 3 2 2 2" xfId="30614"/>
    <cellStyle name="常规 33 3 2 2 2 2" xfId="30615"/>
    <cellStyle name="常规 33 3 2 2 2 2 2" xfId="30616"/>
    <cellStyle name="常规 33 3 2 2 2 3" xfId="30617"/>
    <cellStyle name="常规 33 3 2 2 3" xfId="30618"/>
    <cellStyle name="常规 33 3 2 2 3 2" xfId="30619"/>
    <cellStyle name="常规 33 3 2 2 4" xfId="30620"/>
    <cellStyle name="常规 33 3 2 3" xfId="30621"/>
    <cellStyle name="常规 33 3 2 3 2" xfId="30622"/>
    <cellStyle name="常规 33 3 2 3 2 2" xfId="30623"/>
    <cellStyle name="常规 33 3 2 3 3" xfId="30624"/>
    <cellStyle name="常规 33 3 2 4" xfId="30625"/>
    <cellStyle name="常规 33 3 2 4 2" xfId="30626"/>
    <cellStyle name="常规 33 3 2 5" xfId="30627"/>
    <cellStyle name="常规 33 3 3" xfId="30628"/>
    <cellStyle name="常规 33 3 3 2" xfId="30629"/>
    <cellStyle name="常规 33 3 3 2 2" xfId="30630"/>
    <cellStyle name="常规 33 3 3 2 2 2" xfId="30631"/>
    <cellStyle name="常规 33 3 3 2 2 2 2" xfId="30632"/>
    <cellStyle name="常规 33 3 3 2 2 3" xfId="30633"/>
    <cellStyle name="常规 33 3 3 2 3" xfId="30634"/>
    <cellStyle name="常规 33 3 3 2 3 2" xfId="30635"/>
    <cellStyle name="常规 33 3 3 2 4" xfId="30636"/>
    <cellStyle name="常规 33 3 3 3" xfId="30637"/>
    <cellStyle name="常规 33 3 3 3 2" xfId="30638"/>
    <cellStyle name="常规 33 3 3 3 2 2" xfId="30639"/>
    <cellStyle name="常规 33 3 3 3 3" xfId="30640"/>
    <cellStyle name="常规 33 3 3 4" xfId="30641"/>
    <cellStyle name="常规 33 3 3 4 2" xfId="30642"/>
    <cellStyle name="常规 33 3 3 5" xfId="30643"/>
    <cellStyle name="常规 33 3 4" xfId="30644"/>
    <cellStyle name="常规 33 3 4 2" xfId="30645"/>
    <cellStyle name="常规 33 3 4 2 2" xfId="30646"/>
    <cellStyle name="常规 33 3 4 2 2 2" xfId="30647"/>
    <cellStyle name="常规 33 3 4 2 3" xfId="30648"/>
    <cellStyle name="常规 33 3 4 3" xfId="30649"/>
    <cellStyle name="常规 33 3 4 3 2" xfId="30650"/>
    <cellStyle name="常规 33 3 4 4" xfId="30651"/>
    <cellStyle name="常规 33 3 5" xfId="30652"/>
    <cellStyle name="常规 33 3 5 2" xfId="30653"/>
    <cellStyle name="常规 33 3 5 2 2" xfId="30654"/>
    <cellStyle name="常规 33 3 5 3" xfId="30655"/>
    <cellStyle name="常规 33 3 6" xfId="30656"/>
    <cellStyle name="常规 33 3 6 2" xfId="30657"/>
    <cellStyle name="常规 33 3 7" xfId="30658"/>
    <cellStyle name="常规 33 4" xfId="30659"/>
    <cellStyle name="常规 33 4 2" xfId="30660"/>
    <cellStyle name="常规 33 4 2 2" xfId="30661"/>
    <cellStyle name="常规 33 4 2 2 2" xfId="30662"/>
    <cellStyle name="常规 33 4 2 2 2 2" xfId="30663"/>
    <cellStyle name="常规 33 4 2 2 3" xfId="30664"/>
    <cellStyle name="常规 33 4 2 3" xfId="30665"/>
    <cellStyle name="常规 33 4 2 3 2" xfId="30666"/>
    <cellStyle name="常规 33 4 2 4" xfId="30667"/>
    <cellStyle name="常规 33 4 3" xfId="30668"/>
    <cellStyle name="常规 33 4 3 2" xfId="30669"/>
    <cellStyle name="常规 33 4 3 2 2" xfId="30670"/>
    <cellStyle name="常规 33 4 3 3" xfId="30671"/>
    <cellStyle name="常规 33 4 4" xfId="30672"/>
    <cellStyle name="常规 33 4 4 2" xfId="30673"/>
    <cellStyle name="常规 33 4 5" xfId="30674"/>
    <cellStyle name="常规 33 5" xfId="30675"/>
    <cellStyle name="常规 33 5 2" xfId="30676"/>
    <cellStyle name="常规 33 5 2 2" xfId="30677"/>
    <cellStyle name="常规 33 5 2 2 2" xfId="30678"/>
    <cellStyle name="常规 33 5 2 2 2 2" xfId="30679"/>
    <cellStyle name="常规 33 5 2 2 3" xfId="30680"/>
    <cellStyle name="常规 33 5 2 3" xfId="30681"/>
    <cellStyle name="常规 33 5 2 3 2" xfId="30682"/>
    <cellStyle name="常规 33 5 2 4" xfId="30683"/>
    <cellStyle name="常规 33 5 3" xfId="30684"/>
    <cellStyle name="常规 33 5 3 2" xfId="30685"/>
    <cellStyle name="常规 33 5 3 2 2" xfId="30686"/>
    <cellStyle name="常规 33 5 3 3" xfId="30687"/>
    <cellStyle name="常规 33 5 4" xfId="30688"/>
    <cellStyle name="常规 33 5 4 2" xfId="30689"/>
    <cellStyle name="常规 33 5 5" xfId="30690"/>
    <cellStyle name="常规 33 6" xfId="30691"/>
    <cellStyle name="常规 33 6 2" xfId="30692"/>
    <cellStyle name="常规 33 6 2 2" xfId="30693"/>
    <cellStyle name="常规 33 6 2 2 2" xfId="30694"/>
    <cellStyle name="常规 33 6 2 2 2 2" xfId="30695"/>
    <cellStyle name="常规 33 6 2 2 3" xfId="30696"/>
    <cellStyle name="常规 33 6 2 3" xfId="30697"/>
    <cellStyle name="常规 33 6 2 3 2" xfId="30698"/>
    <cellStyle name="常规 33 6 2 4" xfId="30699"/>
    <cellStyle name="常规 33 6 3" xfId="30700"/>
    <cellStyle name="常规 33 6 3 2" xfId="30701"/>
    <cellStyle name="常规 33 6 3 2 2" xfId="30702"/>
    <cellStyle name="常规 33 6 3 3" xfId="30703"/>
    <cellStyle name="常规 33 6 4" xfId="30704"/>
    <cellStyle name="常规 33 6 4 2" xfId="30705"/>
    <cellStyle name="常规 33 6 5" xfId="30706"/>
    <cellStyle name="常规 33 7" xfId="30707"/>
    <cellStyle name="常规 33 7 2" xfId="30708"/>
    <cellStyle name="常规 33 7 2 2" xfId="30709"/>
    <cellStyle name="常规 33 7 2 2 2" xfId="30710"/>
    <cellStyle name="常规 33 7 2 2 2 2" xfId="30711"/>
    <cellStyle name="常规 33 7 2 2 3" xfId="30712"/>
    <cellStyle name="常规 33 7 2 3" xfId="30713"/>
    <cellStyle name="常规 33 7 2 3 2" xfId="30714"/>
    <cellStyle name="常规 33 7 2 4" xfId="30715"/>
    <cellStyle name="常规 33 7 3" xfId="30716"/>
    <cellStyle name="常规 33 7 3 2" xfId="30717"/>
    <cellStyle name="常规 33 7 3 2 2" xfId="30718"/>
    <cellStyle name="常规 33 7 3 3" xfId="30719"/>
    <cellStyle name="常规 33 7 4" xfId="30720"/>
    <cellStyle name="常规 33 7 4 2" xfId="30721"/>
    <cellStyle name="常规 33 7 5" xfId="30722"/>
    <cellStyle name="常规 33 8" xfId="30723"/>
    <cellStyle name="常规 33 8 2" xfId="30724"/>
    <cellStyle name="常规 33 8 2 2" xfId="30725"/>
    <cellStyle name="常规 33 8 2 2 2" xfId="30726"/>
    <cellStyle name="常规 33 8 2 3" xfId="30727"/>
    <cellStyle name="常规 33 8 3" xfId="30728"/>
    <cellStyle name="常规 33 8 3 2" xfId="30729"/>
    <cellStyle name="常规 33 8 4" xfId="30730"/>
    <cellStyle name="常规 33 9" xfId="30731"/>
    <cellStyle name="常规 33 9 2" xfId="30732"/>
    <cellStyle name="常规 33 9 2 2" xfId="30733"/>
    <cellStyle name="常规 33 9 3" xfId="30734"/>
    <cellStyle name="常规 34" xfId="30735"/>
    <cellStyle name="常规 34 10" xfId="30736"/>
    <cellStyle name="常规 34 10 2" xfId="30737"/>
    <cellStyle name="常规 34 11" xfId="30738"/>
    <cellStyle name="常规 34 12" xfId="30739"/>
    <cellStyle name="常规 34 2" xfId="30740"/>
    <cellStyle name="常规 34 2 2" xfId="30741"/>
    <cellStyle name="常规 34 2 2 2" xfId="30742"/>
    <cellStyle name="常规 34 2 2 2 2" xfId="30743"/>
    <cellStyle name="常规 34 2 2 2 2 2" xfId="30744"/>
    <cellStyle name="常规 34 2 2 2 2 2 2" xfId="30745"/>
    <cellStyle name="常规 34 2 2 2 2 2 2 2" xfId="30746"/>
    <cellStyle name="常规 34 2 2 2 2 2 3" xfId="30747"/>
    <cellStyle name="常规 34 2 2 2 2 3" xfId="30748"/>
    <cellStyle name="常规 34 2 2 2 2 3 2" xfId="30749"/>
    <cellStyle name="常规 34 2 2 2 2 4" xfId="30750"/>
    <cellStyle name="常规 34 2 2 2 3" xfId="30751"/>
    <cellStyle name="常规 34 2 2 2 3 2" xfId="30752"/>
    <cellStyle name="常规 34 2 2 2 3 2 2" xfId="30753"/>
    <cellStyle name="常规 34 2 2 2 3 3" xfId="30754"/>
    <cellStyle name="常规 34 2 2 2 4" xfId="30755"/>
    <cellStyle name="常规 34 2 2 2 4 2" xfId="30756"/>
    <cellStyle name="常规 34 2 2 2 5" xfId="30757"/>
    <cellStyle name="常规 34 2 2 3" xfId="30758"/>
    <cellStyle name="常规 34 2 2 3 2" xfId="30759"/>
    <cellStyle name="常规 34 2 2 3 2 2" xfId="30760"/>
    <cellStyle name="常规 34 2 2 3 2 2 2" xfId="30761"/>
    <cellStyle name="常规 34 2 2 3 2 2 2 2" xfId="30762"/>
    <cellStyle name="常规 34 2 2 3 2 2 3" xfId="30763"/>
    <cellStyle name="常规 34 2 2 3 2 3" xfId="30764"/>
    <cellStyle name="常规 34 2 2 3 2 3 2" xfId="30765"/>
    <cellStyle name="常规 34 2 2 3 2 4" xfId="30766"/>
    <cellStyle name="常规 34 2 2 3 3" xfId="30767"/>
    <cellStyle name="常规 34 2 2 3 3 2" xfId="30768"/>
    <cellStyle name="常规 34 2 2 3 3 2 2" xfId="30769"/>
    <cellStyle name="常规 34 2 2 3 3 3" xfId="30770"/>
    <cellStyle name="常规 34 2 2 3 4" xfId="30771"/>
    <cellStyle name="常规 34 2 2 3 4 2" xfId="30772"/>
    <cellStyle name="常规 34 2 2 3 5" xfId="30773"/>
    <cellStyle name="常规 34 2 2 4" xfId="30774"/>
    <cellStyle name="常规 34 2 2 4 2" xfId="30775"/>
    <cellStyle name="常规 34 2 2 4 2 2" xfId="30776"/>
    <cellStyle name="常规 34 2 2 4 2 2 2" xfId="30777"/>
    <cellStyle name="常规 34 2 2 4 2 3" xfId="30778"/>
    <cellStyle name="常规 34 2 2 4 3" xfId="30779"/>
    <cellStyle name="常规 34 2 2 4 3 2" xfId="30780"/>
    <cellStyle name="常规 34 2 2 4 4" xfId="30781"/>
    <cellStyle name="常规 34 2 2 5" xfId="30782"/>
    <cellStyle name="常规 34 2 2 5 2" xfId="30783"/>
    <cellStyle name="常规 34 2 2 5 2 2" xfId="30784"/>
    <cellStyle name="常规 34 2 2 5 3" xfId="30785"/>
    <cellStyle name="常规 34 2 2 6" xfId="30786"/>
    <cellStyle name="常规 34 2 2 6 2" xfId="30787"/>
    <cellStyle name="常规 34 2 2 7" xfId="30788"/>
    <cellStyle name="常规 34 2 3" xfId="30789"/>
    <cellStyle name="常规 34 2 3 2" xfId="30790"/>
    <cellStyle name="常规 34 2 3 2 2" xfId="30791"/>
    <cellStyle name="常规 34 2 3 2 2 2" xfId="30792"/>
    <cellStyle name="常规 34 2 3 2 2 2 2" xfId="30793"/>
    <cellStyle name="常规 34 2 3 2 2 3" xfId="30794"/>
    <cellStyle name="常规 34 2 3 2 3" xfId="30795"/>
    <cellStyle name="常规 34 2 3 2 3 2" xfId="30796"/>
    <cellStyle name="常规 34 2 3 2 4" xfId="30797"/>
    <cellStyle name="常规 34 2 3 3" xfId="30798"/>
    <cellStyle name="常规 34 2 3 3 2" xfId="30799"/>
    <cellStyle name="常规 34 2 3 3 2 2" xfId="30800"/>
    <cellStyle name="常规 34 2 3 3 3" xfId="30801"/>
    <cellStyle name="常规 34 2 3 4" xfId="30802"/>
    <cellStyle name="常规 34 2 3 4 2" xfId="30803"/>
    <cellStyle name="常规 34 2 3 5" xfId="30804"/>
    <cellStyle name="常规 34 2 4" xfId="30805"/>
    <cellStyle name="常规 34 2 4 2" xfId="30806"/>
    <cellStyle name="常规 34 2 4 2 2" xfId="30807"/>
    <cellStyle name="常规 34 2 4 2 2 2" xfId="30808"/>
    <cellStyle name="常规 34 2 4 2 2 2 2" xfId="30809"/>
    <cellStyle name="常规 34 2 4 2 2 3" xfId="30810"/>
    <cellStyle name="常规 34 2 4 2 3" xfId="30811"/>
    <cellStyle name="常规 34 2 4 2 3 2" xfId="30812"/>
    <cellStyle name="常规 34 2 4 2 4" xfId="30813"/>
    <cellStyle name="常规 34 2 4 3" xfId="30814"/>
    <cellStyle name="常规 34 2 4 3 2" xfId="30815"/>
    <cellStyle name="常规 34 2 4 3 2 2" xfId="30816"/>
    <cellStyle name="常规 34 2 4 3 3" xfId="30817"/>
    <cellStyle name="常规 34 2 4 4" xfId="30818"/>
    <cellStyle name="常规 34 2 4 4 2" xfId="30819"/>
    <cellStyle name="常规 34 2 4 5" xfId="30820"/>
    <cellStyle name="常规 34 2 5" xfId="30821"/>
    <cellStyle name="常规 34 2 5 2" xfId="30822"/>
    <cellStyle name="常规 34 2 5 2 2" xfId="30823"/>
    <cellStyle name="常规 34 2 5 2 2 2" xfId="30824"/>
    <cellStyle name="常规 34 2 5 2 3" xfId="30825"/>
    <cellStyle name="常规 34 2 5 3" xfId="30826"/>
    <cellStyle name="常规 34 2 5 3 2" xfId="30827"/>
    <cellStyle name="常规 34 2 5 4" xfId="30828"/>
    <cellStyle name="常规 34 2 6" xfId="30829"/>
    <cellStyle name="常规 34 2 6 2" xfId="30830"/>
    <cellStyle name="常规 34 2 6 2 2" xfId="30831"/>
    <cellStyle name="常规 34 2 6 3" xfId="30832"/>
    <cellStyle name="常规 34 2 7" xfId="30833"/>
    <cellStyle name="常规 34 2 7 2" xfId="30834"/>
    <cellStyle name="常规 34 2 8" xfId="30835"/>
    <cellStyle name="常规 34 3" xfId="30836"/>
    <cellStyle name="常规 34 3 2" xfId="30837"/>
    <cellStyle name="常规 34 3 2 2" xfId="30838"/>
    <cellStyle name="常规 34 3 2 2 2" xfId="30839"/>
    <cellStyle name="常规 34 3 2 2 2 2" xfId="30840"/>
    <cellStyle name="常规 34 3 2 2 2 2 2" xfId="30841"/>
    <cellStyle name="常规 34 3 2 2 2 3" xfId="30842"/>
    <cellStyle name="常规 34 3 2 2 3" xfId="30843"/>
    <cellStyle name="常规 34 3 2 2 3 2" xfId="30844"/>
    <cellStyle name="常规 34 3 2 2 4" xfId="30845"/>
    <cellStyle name="常规 34 3 2 3" xfId="30846"/>
    <cellStyle name="常规 34 3 2 3 2" xfId="30847"/>
    <cellStyle name="常规 34 3 2 3 2 2" xfId="30848"/>
    <cellStyle name="常规 34 3 2 3 3" xfId="30849"/>
    <cellStyle name="常规 34 3 2 4" xfId="30850"/>
    <cellStyle name="常规 34 3 2 4 2" xfId="30851"/>
    <cellStyle name="常规 34 3 2 5" xfId="30852"/>
    <cellStyle name="常规 34 3 3" xfId="30853"/>
    <cellStyle name="常规 34 3 3 2" xfId="30854"/>
    <cellStyle name="常规 34 3 3 2 2" xfId="30855"/>
    <cellStyle name="常规 34 3 3 2 2 2" xfId="30856"/>
    <cellStyle name="常规 34 3 3 2 2 2 2" xfId="30857"/>
    <cellStyle name="常规 34 3 3 2 2 3" xfId="30858"/>
    <cellStyle name="常规 34 3 3 2 3" xfId="30859"/>
    <cellStyle name="常规 34 3 3 2 3 2" xfId="30860"/>
    <cellStyle name="常规 34 3 3 2 4" xfId="30861"/>
    <cellStyle name="常规 34 3 3 3" xfId="30862"/>
    <cellStyle name="常规 34 3 3 3 2" xfId="30863"/>
    <cellStyle name="常规 34 3 3 3 2 2" xfId="30864"/>
    <cellStyle name="常规 34 3 3 3 3" xfId="30865"/>
    <cellStyle name="常规 34 3 3 4" xfId="30866"/>
    <cellStyle name="常规 34 3 3 4 2" xfId="30867"/>
    <cellStyle name="常规 34 3 3 5" xfId="30868"/>
    <cellStyle name="常规 34 3 4" xfId="30869"/>
    <cellStyle name="常规 34 3 4 2" xfId="30870"/>
    <cellStyle name="常规 34 3 4 2 2" xfId="30871"/>
    <cellStyle name="常规 34 3 4 2 2 2" xfId="30872"/>
    <cellStyle name="常规 34 3 4 2 3" xfId="30873"/>
    <cellStyle name="常规 34 3 4 3" xfId="30874"/>
    <cellStyle name="常规 34 3 4 3 2" xfId="30875"/>
    <cellStyle name="常规 34 3 4 4" xfId="30876"/>
    <cellStyle name="常规 34 3 5" xfId="30877"/>
    <cellStyle name="常规 34 3 5 2" xfId="30878"/>
    <cellStyle name="常规 34 3 5 2 2" xfId="30879"/>
    <cellStyle name="常规 34 3 5 3" xfId="30880"/>
    <cellStyle name="常规 34 3 6" xfId="30881"/>
    <cellStyle name="常规 34 3 6 2" xfId="30882"/>
    <cellStyle name="常规 34 3 7" xfId="30883"/>
    <cellStyle name="常规 34 4" xfId="30884"/>
    <cellStyle name="常规 34 4 2" xfId="30885"/>
    <cellStyle name="常规 34 4 2 2" xfId="30886"/>
    <cellStyle name="常规 34 4 2 2 2" xfId="30887"/>
    <cellStyle name="常规 34 4 2 2 2 2" xfId="30888"/>
    <cellStyle name="常规 34 4 2 2 3" xfId="30889"/>
    <cellStyle name="常规 34 4 2 3" xfId="30890"/>
    <cellStyle name="常规 34 4 2 3 2" xfId="30891"/>
    <cellStyle name="常规 34 4 2 4" xfId="30892"/>
    <cellStyle name="常规 34 4 3" xfId="30893"/>
    <cellStyle name="常规 34 4 3 2" xfId="30894"/>
    <cellStyle name="常规 34 4 3 2 2" xfId="30895"/>
    <cellStyle name="常规 34 4 3 3" xfId="30896"/>
    <cellStyle name="常规 34 4 4" xfId="30897"/>
    <cellStyle name="常规 34 4 4 2" xfId="30898"/>
    <cellStyle name="常规 34 4 5" xfId="30899"/>
    <cellStyle name="常规 34 5" xfId="30900"/>
    <cellStyle name="常规 34 5 2" xfId="30901"/>
    <cellStyle name="常规 34 5 2 2" xfId="30902"/>
    <cellStyle name="常规 34 5 2 2 2" xfId="30903"/>
    <cellStyle name="常规 34 5 2 2 2 2" xfId="30904"/>
    <cellStyle name="常规 34 5 2 2 3" xfId="30905"/>
    <cellStyle name="常规 34 5 2 3" xfId="30906"/>
    <cellStyle name="常规 34 5 2 3 2" xfId="30907"/>
    <cellStyle name="常规 34 5 2 4" xfId="30908"/>
    <cellStyle name="常规 34 5 3" xfId="30909"/>
    <cellStyle name="常规 34 5 3 2" xfId="30910"/>
    <cellStyle name="常规 34 5 3 2 2" xfId="30911"/>
    <cellStyle name="常规 34 5 3 3" xfId="30912"/>
    <cellStyle name="常规 34 5 4" xfId="30913"/>
    <cellStyle name="常规 34 5 4 2" xfId="30914"/>
    <cellStyle name="常规 34 5 5" xfId="30915"/>
    <cellStyle name="常规 34 6" xfId="30916"/>
    <cellStyle name="常规 34 6 2" xfId="30917"/>
    <cellStyle name="常规 34 6 2 2" xfId="30918"/>
    <cellStyle name="常规 34 6 2 2 2" xfId="30919"/>
    <cellStyle name="常规 34 6 2 2 2 2" xfId="30920"/>
    <cellStyle name="常规 34 6 2 2 3" xfId="30921"/>
    <cellStyle name="常规 34 6 2 3" xfId="30922"/>
    <cellStyle name="常规 34 6 2 3 2" xfId="30923"/>
    <cellStyle name="常规 34 6 2 4" xfId="30924"/>
    <cellStyle name="常规 34 6 3" xfId="30925"/>
    <cellStyle name="常规 34 6 3 2" xfId="30926"/>
    <cellStyle name="常规 34 6 3 2 2" xfId="30927"/>
    <cellStyle name="常规 34 6 3 3" xfId="30928"/>
    <cellStyle name="常规 34 6 4" xfId="30929"/>
    <cellStyle name="常规 34 6 4 2" xfId="30930"/>
    <cellStyle name="常规 34 6 5" xfId="30931"/>
    <cellStyle name="常规 34 7" xfId="30932"/>
    <cellStyle name="常规 34 7 2" xfId="30933"/>
    <cellStyle name="常规 34 7 2 2" xfId="30934"/>
    <cellStyle name="常规 34 7 2 2 2" xfId="30935"/>
    <cellStyle name="常规 34 7 2 2 2 2" xfId="30936"/>
    <cellStyle name="常规 34 7 2 2 3" xfId="30937"/>
    <cellStyle name="常规 34 7 2 3" xfId="30938"/>
    <cellStyle name="常规 34 7 2 3 2" xfId="30939"/>
    <cellStyle name="常规 34 7 2 4" xfId="30940"/>
    <cellStyle name="常规 34 7 3" xfId="30941"/>
    <cellStyle name="常规 34 7 3 2" xfId="30942"/>
    <cellStyle name="常规 34 7 3 2 2" xfId="30943"/>
    <cellStyle name="常规 34 7 3 3" xfId="30944"/>
    <cellStyle name="常规 34 7 4" xfId="30945"/>
    <cellStyle name="常规 34 7 4 2" xfId="30946"/>
    <cellStyle name="常规 34 7 5" xfId="30947"/>
    <cellStyle name="常规 34 8" xfId="30948"/>
    <cellStyle name="常规 34 8 2" xfId="30949"/>
    <cellStyle name="常规 34 8 2 2" xfId="30950"/>
    <cellStyle name="常规 34 8 2 2 2" xfId="30951"/>
    <cellStyle name="常规 34 8 2 3" xfId="30952"/>
    <cellStyle name="常规 34 8 3" xfId="30953"/>
    <cellStyle name="常规 34 8 3 2" xfId="30954"/>
    <cellStyle name="常规 34 8 4" xfId="30955"/>
    <cellStyle name="常规 34 9" xfId="30956"/>
    <cellStyle name="常规 34 9 2" xfId="30957"/>
    <cellStyle name="常规 34 9 2 2" xfId="30958"/>
    <cellStyle name="常规 34 9 3" xfId="30959"/>
    <cellStyle name="常规 35" xfId="30960"/>
    <cellStyle name="常规 35 10" xfId="30961"/>
    <cellStyle name="常规 35 10 2" xfId="30962"/>
    <cellStyle name="常规 35 11" xfId="30963"/>
    <cellStyle name="常规 35 12" xfId="30964"/>
    <cellStyle name="常规 35 2" xfId="30965"/>
    <cellStyle name="常规 35 2 2" xfId="30966"/>
    <cellStyle name="常规 35 2 2 2" xfId="30967"/>
    <cellStyle name="常规 35 2 2 2 2" xfId="30968"/>
    <cellStyle name="常规 35 2 2 2 2 2" xfId="30969"/>
    <cellStyle name="常规 35 2 2 2 2 2 2" xfId="30970"/>
    <cellStyle name="常规 35 2 2 2 2 2 2 2" xfId="30971"/>
    <cellStyle name="常规 35 2 2 2 2 2 3" xfId="30972"/>
    <cellStyle name="常规 35 2 2 2 2 3" xfId="30973"/>
    <cellStyle name="常规 35 2 2 2 2 3 2" xfId="30974"/>
    <cellStyle name="常规 35 2 2 2 2 4" xfId="30975"/>
    <cellStyle name="常规 35 2 2 2 3" xfId="30976"/>
    <cellStyle name="常规 35 2 2 2 3 2" xfId="30977"/>
    <cellStyle name="常规 35 2 2 2 3 2 2" xfId="30978"/>
    <cellStyle name="常规 35 2 2 2 3 3" xfId="30979"/>
    <cellStyle name="常规 35 2 2 2 4" xfId="30980"/>
    <cellStyle name="常规 35 2 2 2 4 2" xfId="30981"/>
    <cellStyle name="常规 35 2 2 2 5" xfId="30982"/>
    <cellStyle name="常规 35 2 2 3" xfId="30983"/>
    <cellStyle name="常规 35 2 2 3 2" xfId="30984"/>
    <cellStyle name="常规 35 2 2 3 2 2" xfId="30985"/>
    <cellStyle name="常规 35 2 2 3 2 2 2" xfId="30986"/>
    <cellStyle name="常规 35 2 2 3 2 2 2 2" xfId="30987"/>
    <cellStyle name="常规 35 2 2 3 2 2 3" xfId="30988"/>
    <cellStyle name="常规 35 2 2 3 2 3" xfId="30989"/>
    <cellStyle name="常规 35 2 2 3 2 3 2" xfId="30990"/>
    <cellStyle name="常规 35 2 2 3 2 4" xfId="30991"/>
    <cellStyle name="常规 35 2 2 3 3" xfId="30992"/>
    <cellStyle name="常规 35 2 2 3 3 2" xfId="30993"/>
    <cellStyle name="常规 35 2 2 3 3 2 2" xfId="30994"/>
    <cellStyle name="常规 35 2 2 3 3 3" xfId="30995"/>
    <cellStyle name="常规 35 2 2 3 4" xfId="30996"/>
    <cellStyle name="常规 35 2 2 3 4 2" xfId="30997"/>
    <cellStyle name="常规 35 2 2 3 5" xfId="30998"/>
    <cellStyle name="常规 35 2 2 4" xfId="30999"/>
    <cellStyle name="常规 35 2 2 4 2" xfId="31000"/>
    <cellStyle name="常规 35 2 2 4 2 2" xfId="31001"/>
    <cellStyle name="常规 35 2 2 4 2 2 2" xfId="31002"/>
    <cellStyle name="常规 35 2 2 4 2 3" xfId="31003"/>
    <cellStyle name="常规 35 2 2 4 3" xfId="31004"/>
    <cellStyle name="常规 35 2 2 4 3 2" xfId="31005"/>
    <cellStyle name="常规 35 2 2 4 4" xfId="31006"/>
    <cellStyle name="常规 35 2 2 5" xfId="31007"/>
    <cellStyle name="常规 35 2 2 5 2" xfId="31008"/>
    <cellStyle name="常规 35 2 2 5 2 2" xfId="31009"/>
    <cellStyle name="常规 35 2 2 5 3" xfId="31010"/>
    <cellStyle name="常规 35 2 2 6" xfId="31011"/>
    <cellStyle name="常规 35 2 2 6 2" xfId="31012"/>
    <cellStyle name="常规 35 2 2 7" xfId="31013"/>
    <cellStyle name="常规 35 2 3" xfId="31014"/>
    <cellStyle name="常规 35 2 3 2" xfId="31015"/>
    <cellStyle name="常规 35 2 3 2 2" xfId="31016"/>
    <cellStyle name="常规 35 2 3 2 2 2" xfId="31017"/>
    <cellStyle name="常规 35 2 3 2 2 2 2" xfId="31018"/>
    <cellStyle name="常规 35 2 3 2 2 3" xfId="31019"/>
    <cellStyle name="常规 35 2 3 2 3" xfId="31020"/>
    <cellStyle name="常规 35 2 3 2 3 2" xfId="31021"/>
    <cellStyle name="常规 35 2 3 2 4" xfId="31022"/>
    <cellStyle name="常规 35 2 3 3" xfId="31023"/>
    <cellStyle name="常规 35 2 3 3 2" xfId="31024"/>
    <cellStyle name="常规 35 2 3 3 2 2" xfId="31025"/>
    <cellStyle name="常规 35 2 3 3 3" xfId="31026"/>
    <cellStyle name="常规 35 2 3 4" xfId="31027"/>
    <cellStyle name="常规 35 2 3 4 2" xfId="31028"/>
    <cellStyle name="常规 35 2 3 5" xfId="31029"/>
    <cellStyle name="常规 35 2 4" xfId="31030"/>
    <cellStyle name="常规 35 2 4 2" xfId="31031"/>
    <cellStyle name="常规 35 2 4 2 2" xfId="31032"/>
    <cellStyle name="常规 35 2 4 2 2 2" xfId="31033"/>
    <cellStyle name="常规 35 2 4 2 2 2 2" xfId="31034"/>
    <cellStyle name="常规 35 2 4 2 2 3" xfId="31035"/>
    <cellStyle name="常规 35 2 4 2 3" xfId="31036"/>
    <cellStyle name="常规 35 2 4 2 3 2" xfId="31037"/>
    <cellStyle name="常规 35 2 4 2 4" xfId="31038"/>
    <cellStyle name="常规 35 2 4 3" xfId="31039"/>
    <cellStyle name="常规 35 2 4 3 2" xfId="31040"/>
    <cellStyle name="常规 35 2 4 3 2 2" xfId="31041"/>
    <cellStyle name="常规 35 2 4 3 3" xfId="31042"/>
    <cellStyle name="常规 35 2 4 4" xfId="31043"/>
    <cellStyle name="常规 35 2 4 4 2" xfId="31044"/>
    <cellStyle name="常规 35 2 4 5" xfId="31045"/>
    <cellStyle name="常规 35 2 5" xfId="31046"/>
    <cellStyle name="常规 35 2 5 2" xfId="31047"/>
    <cellStyle name="常规 35 2 5 2 2" xfId="31048"/>
    <cellStyle name="常规 35 2 5 2 2 2" xfId="31049"/>
    <cellStyle name="常规 35 2 5 2 3" xfId="31050"/>
    <cellStyle name="常规 35 2 5 3" xfId="31051"/>
    <cellStyle name="常规 35 2 5 3 2" xfId="31052"/>
    <cellStyle name="常规 35 2 5 4" xfId="31053"/>
    <cellStyle name="常规 35 2 6" xfId="31054"/>
    <cellStyle name="常规 35 2 6 2" xfId="31055"/>
    <cellStyle name="常规 35 2 6 2 2" xfId="31056"/>
    <cellStyle name="常规 35 2 6 3" xfId="31057"/>
    <cellStyle name="常规 35 2 7" xfId="31058"/>
    <cellStyle name="常规 35 2 7 2" xfId="31059"/>
    <cellStyle name="常规 35 2 8" xfId="31060"/>
    <cellStyle name="常规 35 3" xfId="31061"/>
    <cellStyle name="常规 35 3 2" xfId="31062"/>
    <cellStyle name="常规 35 3 2 2" xfId="31063"/>
    <cellStyle name="常规 35 3 2 2 2" xfId="31064"/>
    <cellStyle name="常规 35 3 2 2 2 2" xfId="31065"/>
    <cellStyle name="常规 35 3 2 2 2 2 2" xfId="31066"/>
    <cellStyle name="常规 35 3 2 2 2 3" xfId="31067"/>
    <cellStyle name="常规 35 3 2 2 3" xfId="31068"/>
    <cellStyle name="常规 35 3 2 2 3 2" xfId="31069"/>
    <cellStyle name="常规 35 3 2 2 4" xfId="31070"/>
    <cellStyle name="常规 35 3 2 3" xfId="31071"/>
    <cellStyle name="常规 35 3 2 3 2" xfId="31072"/>
    <cellStyle name="常规 35 3 2 3 2 2" xfId="31073"/>
    <cellStyle name="常规 35 3 2 3 3" xfId="31074"/>
    <cellStyle name="常规 35 3 2 4" xfId="31075"/>
    <cellStyle name="常规 35 3 2 4 2" xfId="31076"/>
    <cellStyle name="常规 35 3 2 5" xfId="31077"/>
    <cellStyle name="常规 35 3 3" xfId="31078"/>
    <cellStyle name="常规 35 3 3 2" xfId="31079"/>
    <cellStyle name="常规 35 3 3 2 2" xfId="31080"/>
    <cellStyle name="常规 35 3 3 2 2 2" xfId="31081"/>
    <cellStyle name="常规 35 3 3 2 2 2 2" xfId="31082"/>
    <cellStyle name="常规 35 3 3 2 2 3" xfId="31083"/>
    <cellStyle name="常规 35 3 3 2 3" xfId="31084"/>
    <cellStyle name="常规 35 3 3 2 3 2" xfId="31085"/>
    <cellStyle name="常规 35 3 3 2 4" xfId="31086"/>
    <cellStyle name="常规 35 3 3 3" xfId="31087"/>
    <cellStyle name="常规 35 3 3 3 2" xfId="31088"/>
    <cellStyle name="常规 35 3 3 3 2 2" xfId="31089"/>
    <cellStyle name="常规 35 3 3 3 3" xfId="31090"/>
    <cellStyle name="常规 35 3 3 4" xfId="31091"/>
    <cellStyle name="常规 35 3 3 4 2" xfId="31092"/>
    <cellStyle name="常规 35 3 3 5" xfId="31093"/>
    <cellStyle name="常规 35 3 4" xfId="31094"/>
    <cellStyle name="常规 35 3 4 2" xfId="31095"/>
    <cellStyle name="常规 35 3 4 2 2" xfId="31096"/>
    <cellStyle name="常规 35 3 4 2 2 2" xfId="31097"/>
    <cellStyle name="常规 35 3 4 2 3" xfId="31098"/>
    <cellStyle name="常规 35 3 4 3" xfId="31099"/>
    <cellStyle name="常规 35 3 4 3 2" xfId="31100"/>
    <cellStyle name="常规 35 3 4 4" xfId="31101"/>
    <cellStyle name="常规 35 3 5" xfId="31102"/>
    <cellStyle name="常规 35 3 5 2" xfId="31103"/>
    <cellStyle name="常规 35 3 5 2 2" xfId="31104"/>
    <cellStyle name="常规 35 3 5 3" xfId="31105"/>
    <cellStyle name="常规 35 3 6" xfId="31106"/>
    <cellStyle name="常规 35 3 6 2" xfId="31107"/>
    <cellStyle name="常规 35 3 7" xfId="31108"/>
    <cellStyle name="常规 35 4" xfId="31109"/>
    <cellStyle name="常规 35 4 2" xfId="31110"/>
    <cellStyle name="常规 35 4 2 2" xfId="31111"/>
    <cellStyle name="常规 35 4 2 2 2" xfId="31112"/>
    <cellStyle name="常规 35 4 2 2 2 2" xfId="31113"/>
    <cellStyle name="常规 35 4 2 2 3" xfId="31114"/>
    <cellStyle name="常规 35 4 2 3" xfId="31115"/>
    <cellStyle name="常规 35 4 2 3 2" xfId="31116"/>
    <cellStyle name="常规 35 4 2 4" xfId="31117"/>
    <cellStyle name="常规 35 4 3" xfId="31118"/>
    <cellStyle name="常规 35 4 3 2" xfId="31119"/>
    <cellStyle name="常规 35 4 3 2 2" xfId="31120"/>
    <cellStyle name="常规 35 4 3 3" xfId="31121"/>
    <cellStyle name="常规 35 4 4" xfId="31122"/>
    <cellStyle name="常规 35 4 4 2" xfId="31123"/>
    <cellStyle name="常规 35 4 5" xfId="31124"/>
    <cellStyle name="常规 35 5" xfId="31125"/>
    <cellStyle name="常规 35 5 2" xfId="31126"/>
    <cellStyle name="常规 35 5 2 2" xfId="31127"/>
    <cellStyle name="常规 35 5 2 2 2" xfId="31128"/>
    <cellStyle name="常规 35 5 2 2 2 2" xfId="31129"/>
    <cellStyle name="常规 35 5 2 2 3" xfId="31130"/>
    <cellStyle name="常规 35 5 2 3" xfId="31131"/>
    <cellStyle name="常规 35 5 2 3 2" xfId="31132"/>
    <cellStyle name="常规 35 5 2 4" xfId="31133"/>
    <cellStyle name="常规 35 5 3" xfId="31134"/>
    <cellStyle name="常规 35 5 3 2" xfId="31135"/>
    <cellStyle name="常规 35 5 3 2 2" xfId="31136"/>
    <cellStyle name="常规 35 5 3 3" xfId="31137"/>
    <cellStyle name="常规 35 5 4" xfId="31138"/>
    <cellStyle name="常规 35 5 4 2" xfId="31139"/>
    <cellStyle name="常规 35 5 5" xfId="31140"/>
    <cellStyle name="常规 35 6" xfId="31141"/>
    <cellStyle name="常规 35 6 2" xfId="31142"/>
    <cellStyle name="常规 35 6 2 2" xfId="31143"/>
    <cellStyle name="常规 35 6 2 2 2" xfId="31144"/>
    <cellStyle name="常规 35 6 2 2 2 2" xfId="31145"/>
    <cellStyle name="常规 35 6 2 2 3" xfId="31146"/>
    <cellStyle name="常规 35 6 2 3" xfId="31147"/>
    <cellStyle name="常规 35 6 2 3 2" xfId="31148"/>
    <cellStyle name="常规 35 6 2 4" xfId="31149"/>
    <cellStyle name="常规 35 6 3" xfId="31150"/>
    <cellStyle name="常规 35 6 3 2" xfId="31151"/>
    <cellStyle name="常规 35 6 3 2 2" xfId="31152"/>
    <cellStyle name="常规 35 6 3 3" xfId="31153"/>
    <cellStyle name="常规 35 6 4" xfId="31154"/>
    <cellStyle name="常规 35 6 4 2" xfId="31155"/>
    <cellStyle name="常规 35 6 5" xfId="31156"/>
    <cellStyle name="常规 35 7" xfId="31157"/>
    <cellStyle name="常规 35 7 2" xfId="31158"/>
    <cellStyle name="常规 35 7 2 2" xfId="31159"/>
    <cellStyle name="常规 35 7 2 2 2" xfId="31160"/>
    <cellStyle name="常规 35 7 2 2 2 2" xfId="31161"/>
    <cellStyle name="常规 35 7 2 2 3" xfId="31162"/>
    <cellStyle name="常规 35 7 2 3" xfId="31163"/>
    <cellStyle name="常规 35 7 2 3 2" xfId="31164"/>
    <cellStyle name="常规 35 7 2 4" xfId="31165"/>
    <cellStyle name="常规 35 7 3" xfId="31166"/>
    <cellStyle name="常规 35 7 3 2" xfId="31167"/>
    <cellStyle name="常规 35 7 3 2 2" xfId="31168"/>
    <cellStyle name="常规 35 7 3 3" xfId="31169"/>
    <cellStyle name="常规 35 7 4" xfId="31170"/>
    <cellStyle name="常规 35 7 4 2" xfId="31171"/>
    <cellStyle name="常规 35 7 5" xfId="31172"/>
    <cellStyle name="常规 35 8" xfId="31173"/>
    <cellStyle name="常规 35 8 2" xfId="31174"/>
    <cellStyle name="常规 35 8 2 2" xfId="31175"/>
    <cellStyle name="常规 35 8 2 2 2" xfId="31176"/>
    <cellStyle name="常规 35 8 2 3" xfId="31177"/>
    <cellStyle name="常规 35 8 3" xfId="31178"/>
    <cellStyle name="常规 35 8 3 2" xfId="31179"/>
    <cellStyle name="常规 35 8 4" xfId="31180"/>
    <cellStyle name="常规 35 9" xfId="31181"/>
    <cellStyle name="常规 35 9 2" xfId="31182"/>
    <cellStyle name="常规 35 9 2 2" xfId="31183"/>
    <cellStyle name="常规 35 9 3" xfId="31184"/>
    <cellStyle name="常规 36" xfId="31185"/>
    <cellStyle name="常规 36 10" xfId="31186"/>
    <cellStyle name="常规 36 10 2" xfId="31187"/>
    <cellStyle name="常规 36 11" xfId="31188"/>
    <cellStyle name="常规 36 12" xfId="31189"/>
    <cellStyle name="常规 36 2" xfId="31190"/>
    <cellStyle name="常规 36 2 2" xfId="31191"/>
    <cellStyle name="常规 36 2 2 2" xfId="31192"/>
    <cellStyle name="常规 36 2 2 2 2" xfId="31193"/>
    <cellStyle name="常规 36 2 2 2 2 2" xfId="31194"/>
    <cellStyle name="常规 36 2 2 2 2 2 2" xfId="31195"/>
    <cellStyle name="常规 36 2 2 2 2 2 2 2" xfId="31196"/>
    <cellStyle name="常规 36 2 2 2 2 2 3" xfId="31197"/>
    <cellStyle name="常规 36 2 2 2 2 3" xfId="31198"/>
    <cellStyle name="常规 36 2 2 2 2 3 2" xfId="31199"/>
    <cellStyle name="常规 36 2 2 2 2 4" xfId="31200"/>
    <cellStyle name="常规 36 2 2 2 3" xfId="31201"/>
    <cellStyle name="常规 36 2 2 2 3 2" xfId="31202"/>
    <cellStyle name="常规 36 2 2 2 3 2 2" xfId="31203"/>
    <cellStyle name="常规 36 2 2 2 3 3" xfId="31204"/>
    <cellStyle name="常规 36 2 2 2 4" xfId="31205"/>
    <cellStyle name="常规 36 2 2 2 4 2" xfId="31206"/>
    <cellStyle name="常规 36 2 2 2 5" xfId="31207"/>
    <cellStyle name="常规 36 2 2 3" xfId="31208"/>
    <cellStyle name="常规 36 2 2 3 2" xfId="31209"/>
    <cellStyle name="常规 36 2 2 3 2 2" xfId="31210"/>
    <cellStyle name="常规 36 2 2 3 2 2 2" xfId="31211"/>
    <cellStyle name="常规 36 2 2 3 2 2 2 2" xfId="31212"/>
    <cellStyle name="常规 36 2 2 3 2 2 3" xfId="31213"/>
    <cellStyle name="常规 36 2 2 3 2 3" xfId="31214"/>
    <cellStyle name="常规 36 2 2 3 2 3 2" xfId="31215"/>
    <cellStyle name="常规 36 2 2 3 2 4" xfId="31216"/>
    <cellStyle name="常规 36 2 2 3 3" xfId="31217"/>
    <cellStyle name="常规 36 2 2 3 3 2" xfId="31218"/>
    <cellStyle name="常规 36 2 2 3 3 2 2" xfId="31219"/>
    <cellStyle name="常规 36 2 2 3 3 3" xfId="31220"/>
    <cellStyle name="常规 36 2 2 3 4" xfId="31221"/>
    <cellStyle name="常规 36 2 2 3 4 2" xfId="31222"/>
    <cellStyle name="常规 36 2 2 3 5" xfId="31223"/>
    <cellStyle name="常规 36 2 2 4" xfId="31224"/>
    <cellStyle name="常规 36 2 2 4 2" xfId="31225"/>
    <cellStyle name="常规 36 2 2 4 2 2" xfId="31226"/>
    <cellStyle name="常规 36 2 2 4 2 2 2" xfId="31227"/>
    <cellStyle name="常规 36 2 2 4 2 3" xfId="31228"/>
    <cellStyle name="常规 36 2 2 4 3" xfId="31229"/>
    <cellStyle name="常规 36 2 2 4 3 2" xfId="31230"/>
    <cellStyle name="常规 36 2 2 4 4" xfId="31231"/>
    <cellStyle name="常规 36 2 2 5" xfId="31232"/>
    <cellStyle name="常规 36 2 2 5 2" xfId="31233"/>
    <cellStyle name="常规 36 2 2 5 2 2" xfId="31234"/>
    <cellStyle name="常规 36 2 2 5 3" xfId="31235"/>
    <cellStyle name="常规 36 2 2 6" xfId="31236"/>
    <cellStyle name="常规 36 2 2 6 2" xfId="31237"/>
    <cellStyle name="常规 36 2 2 7" xfId="31238"/>
    <cellStyle name="常规 36 2 3" xfId="31239"/>
    <cellStyle name="常规 36 2 3 2" xfId="31240"/>
    <cellStyle name="常规 36 2 3 2 2" xfId="31241"/>
    <cellStyle name="常规 36 2 3 2 2 2" xfId="31242"/>
    <cellStyle name="常规 36 2 3 2 2 2 2" xfId="31243"/>
    <cellStyle name="常规 36 2 3 2 2 3" xfId="31244"/>
    <cellStyle name="常规 36 2 3 2 3" xfId="31245"/>
    <cellStyle name="常规 36 2 3 2 3 2" xfId="31246"/>
    <cellStyle name="常规 36 2 3 2 4" xfId="31247"/>
    <cellStyle name="常规 36 2 3 3" xfId="31248"/>
    <cellStyle name="常规 36 2 3 3 2" xfId="31249"/>
    <cellStyle name="常规 36 2 3 3 2 2" xfId="31250"/>
    <cellStyle name="常规 36 2 3 3 3" xfId="31251"/>
    <cellStyle name="常规 36 2 3 4" xfId="31252"/>
    <cellStyle name="常规 36 2 3 4 2" xfId="31253"/>
    <cellStyle name="常规 36 2 3 5" xfId="31254"/>
    <cellStyle name="常规 36 2 4" xfId="31255"/>
    <cellStyle name="常规 36 2 4 2" xfId="31256"/>
    <cellStyle name="常规 36 2 4 2 2" xfId="31257"/>
    <cellStyle name="常规 36 2 4 2 2 2" xfId="31258"/>
    <cellStyle name="常规 36 2 4 2 2 2 2" xfId="31259"/>
    <cellStyle name="常规 36 2 4 2 2 3" xfId="31260"/>
    <cellStyle name="常规 36 2 4 2 3" xfId="31261"/>
    <cellStyle name="常规 36 2 4 2 3 2" xfId="31262"/>
    <cellStyle name="常规 36 2 4 2 4" xfId="31263"/>
    <cellStyle name="常规 36 2 4 3" xfId="31264"/>
    <cellStyle name="常规 36 2 4 3 2" xfId="31265"/>
    <cellStyle name="常规 36 2 4 3 2 2" xfId="31266"/>
    <cellStyle name="常规 36 2 4 3 3" xfId="31267"/>
    <cellStyle name="常规 36 2 4 4" xfId="31268"/>
    <cellStyle name="常规 36 2 4 4 2" xfId="31269"/>
    <cellStyle name="常规 36 2 4 5" xfId="31270"/>
    <cellStyle name="常规 36 2 5" xfId="31271"/>
    <cellStyle name="常规 36 2 5 2" xfId="31272"/>
    <cellStyle name="常规 36 2 5 2 2" xfId="31273"/>
    <cellStyle name="常规 36 2 5 2 2 2" xfId="31274"/>
    <cellStyle name="常规 36 2 5 2 3" xfId="31275"/>
    <cellStyle name="常规 36 2 5 3" xfId="31276"/>
    <cellStyle name="常规 36 2 5 3 2" xfId="31277"/>
    <cellStyle name="常规 36 2 5 4" xfId="31278"/>
    <cellStyle name="常规 36 2 6" xfId="31279"/>
    <cellStyle name="常规 36 2 6 2" xfId="31280"/>
    <cellStyle name="常规 36 2 6 2 2" xfId="31281"/>
    <cellStyle name="常规 36 2 6 3" xfId="31282"/>
    <cellStyle name="常规 36 2 7" xfId="31283"/>
    <cellStyle name="常规 36 2 7 2" xfId="31284"/>
    <cellStyle name="常规 36 2 8" xfId="31285"/>
    <cellStyle name="常规 36 3" xfId="31286"/>
    <cellStyle name="常规 36 3 2" xfId="31287"/>
    <cellStyle name="常规 36 3 2 2" xfId="31288"/>
    <cellStyle name="常规 36 3 2 2 2" xfId="31289"/>
    <cellStyle name="常规 36 3 2 2 2 2" xfId="31290"/>
    <cellStyle name="常规 36 3 2 2 2 2 2" xfId="31291"/>
    <cellStyle name="常规 36 3 2 2 2 3" xfId="31292"/>
    <cellStyle name="常规 36 3 2 2 3" xfId="31293"/>
    <cellStyle name="常规 36 3 2 2 3 2" xfId="31294"/>
    <cellStyle name="常规 36 3 2 2 4" xfId="31295"/>
    <cellStyle name="常规 36 3 2 3" xfId="31296"/>
    <cellStyle name="常规 36 3 2 3 2" xfId="31297"/>
    <cellStyle name="常规 36 3 2 3 2 2" xfId="31298"/>
    <cellStyle name="常规 36 3 2 3 3" xfId="31299"/>
    <cellStyle name="常规 36 3 2 4" xfId="31300"/>
    <cellStyle name="常规 36 3 2 4 2" xfId="31301"/>
    <cellStyle name="常规 36 3 2 5" xfId="31302"/>
    <cellStyle name="常规 36 3 3" xfId="31303"/>
    <cellStyle name="常规 36 3 3 2" xfId="31304"/>
    <cellStyle name="常规 36 3 3 2 2" xfId="31305"/>
    <cellStyle name="常规 36 3 3 2 2 2" xfId="31306"/>
    <cellStyle name="常规 36 3 3 2 2 2 2" xfId="31307"/>
    <cellStyle name="常规 36 3 3 2 2 3" xfId="31308"/>
    <cellStyle name="常规 36 3 3 2 3" xfId="31309"/>
    <cellStyle name="常规 36 3 3 2 3 2" xfId="31310"/>
    <cellStyle name="常规 36 3 3 2 4" xfId="31311"/>
    <cellStyle name="常规 36 3 3 3" xfId="31312"/>
    <cellStyle name="常规 36 3 3 3 2" xfId="31313"/>
    <cellStyle name="常规 36 3 3 3 2 2" xfId="31314"/>
    <cellStyle name="常规 36 3 3 3 3" xfId="31315"/>
    <cellStyle name="常规 36 3 3 4" xfId="31316"/>
    <cellStyle name="常规 36 3 3 4 2" xfId="31317"/>
    <cellStyle name="常规 36 3 3 5" xfId="31318"/>
    <cellStyle name="常规 36 3 4" xfId="31319"/>
    <cellStyle name="常规 36 3 4 2" xfId="31320"/>
    <cellStyle name="常规 36 3 4 2 2" xfId="31321"/>
    <cellStyle name="常规 36 3 4 2 2 2" xfId="31322"/>
    <cellStyle name="常规 36 3 4 2 3" xfId="31323"/>
    <cellStyle name="常规 36 3 4 3" xfId="31324"/>
    <cellStyle name="常规 36 3 4 3 2" xfId="31325"/>
    <cellStyle name="常规 36 3 4 4" xfId="31326"/>
    <cellStyle name="常规 36 3 5" xfId="31327"/>
    <cellStyle name="常规 36 3 5 2" xfId="31328"/>
    <cellStyle name="常规 36 3 5 2 2" xfId="31329"/>
    <cellStyle name="常规 36 3 5 3" xfId="31330"/>
    <cellStyle name="常规 36 3 6" xfId="31331"/>
    <cellStyle name="常规 36 3 6 2" xfId="31332"/>
    <cellStyle name="常规 36 3 7" xfId="31333"/>
    <cellStyle name="常规 36 4" xfId="31334"/>
    <cellStyle name="常规 36 4 2" xfId="31335"/>
    <cellStyle name="常规 36 4 2 2" xfId="31336"/>
    <cellStyle name="常规 36 4 2 2 2" xfId="31337"/>
    <cellStyle name="常规 36 4 2 2 2 2" xfId="31338"/>
    <cellStyle name="常规 36 4 2 2 3" xfId="31339"/>
    <cellStyle name="常规 36 4 2 3" xfId="31340"/>
    <cellStyle name="常规 36 4 2 3 2" xfId="31341"/>
    <cellStyle name="常规 36 4 2 4" xfId="31342"/>
    <cellStyle name="常规 36 4 3" xfId="31343"/>
    <cellStyle name="常规 36 4 3 2" xfId="31344"/>
    <cellStyle name="常规 36 4 3 2 2" xfId="31345"/>
    <cellStyle name="常规 36 4 3 3" xfId="31346"/>
    <cellStyle name="常规 36 4 4" xfId="31347"/>
    <cellStyle name="常规 36 4 4 2" xfId="31348"/>
    <cellStyle name="常规 36 4 5" xfId="31349"/>
    <cellStyle name="常规 36 5" xfId="31350"/>
    <cellStyle name="常规 36 5 2" xfId="31351"/>
    <cellStyle name="常规 36 5 2 2" xfId="31352"/>
    <cellStyle name="常规 36 5 2 2 2" xfId="31353"/>
    <cellStyle name="常规 36 5 2 2 2 2" xfId="31354"/>
    <cellStyle name="常规 36 5 2 2 3" xfId="31355"/>
    <cellStyle name="常规 36 5 2 3" xfId="31356"/>
    <cellStyle name="常规 36 5 2 3 2" xfId="31357"/>
    <cellStyle name="常规 36 5 2 4" xfId="31358"/>
    <cellStyle name="常规 36 5 3" xfId="31359"/>
    <cellStyle name="常规 36 5 3 2" xfId="31360"/>
    <cellStyle name="常规 36 5 3 2 2" xfId="31361"/>
    <cellStyle name="常规 36 5 3 3" xfId="31362"/>
    <cellStyle name="常规 36 5 4" xfId="31363"/>
    <cellStyle name="常规 36 5 4 2" xfId="31364"/>
    <cellStyle name="常规 36 5 5" xfId="31365"/>
    <cellStyle name="常规 36 6" xfId="31366"/>
    <cellStyle name="常规 36 6 2" xfId="31367"/>
    <cellStyle name="常规 36 6 2 2" xfId="31368"/>
    <cellStyle name="常规 36 6 2 2 2" xfId="31369"/>
    <cellStyle name="常规 36 6 2 2 2 2" xfId="31370"/>
    <cellStyle name="常规 36 6 2 2 3" xfId="31371"/>
    <cellStyle name="常规 36 6 2 3" xfId="31372"/>
    <cellStyle name="常规 36 6 2 3 2" xfId="31373"/>
    <cellStyle name="常规 36 6 2 4" xfId="31374"/>
    <cellStyle name="常规 36 6 3" xfId="31375"/>
    <cellStyle name="常规 36 6 3 2" xfId="31376"/>
    <cellStyle name="常规 36 6 3 2 2" xfId="31377"/>
    <cellStyle name="常规 36 6 3 3" xfId="31378"/>
    <cellStyle name="常规 36 6 4" xfId="31379"/>
    <cellStyle name="常规 36 6 4 2" xfId="31380"/>
    <cellStyle name="常规 36 6 5" xfId="31381"/>
    <cellStyle name="常规 36 7" xfId="31382"/>
    <cellStyle name="常规 36 7 2" xfId="31383"/>
    <cellStyle name="常规 36 7 2 2" xfId="31384"/>
    <cellStyle name="常规 36 7 2 2 2" xfId="31385"/>
    <cellStyle name="常规 36 7 2 2 2 2" xfId="31386"/>
    <cellStyle name="常规 36 7 2 2 3" xfId="31387"/>
    <cellStyle name="常规 36 7 2 3" xfId="31388"/>
    <cellStyle name="常规 36 7 2 3 2" xfId="31389"/>
    <cellStyle name="常规 36 7 2 4" xfId="31390"/>
    <cellStyle name="常规 36 7 3" xfId="31391"/>
    <cellStyle name="常规 36 7 3 2" xfId="31392"/>
    <cellStyle name="常规 36 7 3 2 2" xfId="31393"/>
    <cellStyle name="常规 36 7 3 3" xfId="31394"/>
    <cellStyle name="常规 36 7 4" xfId="31395"/>
    <cellStyle name="常规 36 7 4 2" xfId="31396"/>
    <cellStyle name="常规 36 7 5" xfId="31397"/>
    <cellStyle name="常规 36 8" xfId="31398"/>
    <cellStyle name="常规 36 8 2" xfId="31399"/>
    <cellStyle name="常规 36 8 2 2" xfId="31400"/>
    <cellStyle name="常规 36 8 2 2 2" xfId="31401"/>
    <cellStyle name="常规 36 8 2 3" xfId="31402"/>
    <cellStyle name="常规 36 8 3" xfId="31403"/>
    <cellStyle name="常规 36 8 3 2" xfId="31404"/>
    <cellStyle name="常规 36 8 4" xfId="31405"/>
    <cellStyle name="常规 36 9" xfId="31406"/>
    <cellStyle name="常规 36 9 2" xfId="31407"/>
    <cellStyle name="常规 36 9 2 2" xfId="31408"/>
    <cellStyle name="常规 36 9 3" xfId="31409"/>
    <cellStyle name="常规 37" xfId="31410"/>
    <cellStyle name="常规 37 10" xfId="31411"/>
    <cellStyle name="常规 37 10 2" xfId="31412"/>
    <cellStyle name="常规 37 11" xfId="31413"/>
    <cellStyle name="常规 37 12" xfId="31414"/>
    <cellStyle name="常规 37 13" xfId="31415"/>
    <cellStyle name="常规 37 13 2" xfId="31416"/>
    <cellStyle name="常规 37 13 3" xfId="31417"/>
    <cellStyle name="常规 37 13 3 2" xfId="31418"/>
    <cellStyle name="常规 37 13 3 2 2" xfId="31419"/>
    <cellStyle name="常规 37 13 3 2 2 2" xfId="31420"/>
    <cellStyle name="常规 37 13 3 2 2 2 2" xfId="31421"/>
    <cellStyle name="常规 37 13 3 2 2 2 2 2" xfId="31422"/>
    <cellStyle name="常规 37 13 3 2 2 2 2 2 2" xfId="31423"/>
    <cellStyle name="常规 37 13 3 2 2 2 2 2 2 2" xfId="54724"/>
    <cellStyle name="常规 37 13 3 2 2 2 2 2 2 3" xfId="54725"/>
    <cellStyle name="常规 37 13 3 2 2 2 2 2 2 3 2" xfId="54791"/>
    <cellStyle name="常规 37 13 3 2 2 2 2 2 2 3 2 2" xfId="54809"/>
    <cellStyle name="常规 37 13 3 2 2 2 2 2 2 3 2 2 2" xfId="55264"/>
    <cellStyle name="常规 37 13 3 2 2 2 2 2 2 3 2 3" xfId="54815"/>
    <cellStyle name="常规 37 2" xfId="31424"/>
    <cellStyle name="常规 37 2 2" xfId="31425"/>
    <cellStyle name="常规 37 2 2 2" xfId="31426"/>
    <cellStyle name="常规 37 2 2 2 2" xfId="31427"/>
    <cellStyle name="常规 37 2 2 2 2 2" xfId="31428"/>
    <cellStyle name="常规 37 2 2 2 2 2 2" xfId="31429"/>
    <cellStyle name="常规 37 2 2 2 2 2 2 2" xfId="31430"/>
    <cellStyle name="常规 37 2 2 2 2 2 3" xfId="31431"/>
    <cellStyle name="常规 37 2 2 2 2 3" xfId="31432"/>
    <cellStyle name="常规 37 2 2 2 2 3 2" xfId="31433"/>
    <cellStyle name="常规 37 2 2 2 2 4" xfId="31434"/>
    <cellStyle name="常规 37 2 2 2 3" xfId="31435"/>
    <cellStyle name="常规 37 2 2 2 3 2" xfId="31436"/>
    <cellStyle name="常规 37 2 2 2 3 2 2" xfId="31437"/>
    <cellStyle name="常规 37 2 2 2 3 3" xfId="31438"/>
    <cellStyle name="常规 37 2 2 2 4" xfId="31439"/>
    <cellStyle name="常规 37 2 2 2 4 2" xfId="31440"/>
    <cellStyle name="常规 37 2 2 2 5" xfId="31441"/>
    <cellStyle name="常规 37 2 2 3" xfId="31442"/>
    <cellStyle name="常规 37 2 2 3 2" xfId="31443"/>
    <cellStyle name="常规 37 2 2 3 2 2" xfId="31444"/>
    <cellStyle name="常规 37 2 2 3 2 2 2" xfId="31445"/>
    <cellStyle name="常规 37 2 2 3 2 2 2 2" xfId="31446"/>
    <cellStyle name="常规 37 2 2 3 2 2 3" xfId="31447"/>
    <cellStyle name="常规 37 2 2 3 2 3" xfId="31448"/>
    <cellStyle name="常规 37 2 2 3 2 3 2" xfId="31449"/>
    <cellStyle name="常规 37 2 2 3 2 4" xfId="31450"/>
    <cellStyle name="常规 37 2 2 3 3" xfId="31451"/>
    <cellStyle name="常规 37 2 2 3 3 2" xfId="31452"/>
    <cellStyle name="常规 37 2 2 3 3 2 2" xfId="31453"/>
    <cellStyle name="常规 37 2 2 3 3 3" xfId="31454"/>
    <cellStyle name="常规 37 2 2 3 4" xfId="31455"/>
    <cellStyle name="常规 37 2 2 3 4 2" xfId="31456"/>
    <cellStyle name="常规 37 2 2 3 5" xfId="31457"/>
    <cellStyle name="常规 37 2 2 4" xfId="31458"/>
    <cellStyle name="常规 37 2 2 4 2" xfId="31459"/>
    <cellStyle name="常规 37 2 2 4 2 2" xfId="31460"/>
    <cellStyle name="常规 37 2 2 4 2 2 2" xfId="31461"/>
    <cellStyle name="常规 37 2 2 4 2 3" xfId="31462"/>
    <cellStyle name="常规 37 2 2 4 3" xfId="31463"/>
    <cellStyle name="常规 37 2 2 4 3 2" xfId="31464"/>
    <cellStyle name="常规 37 2 2 4 4" xfId="31465"/>
    <cellStyle name="常规 37 2 2 5" xfId="31466"/>
    <cellStyle name="常规 37 2 2 5 2" xfId="31467"/>
    <cellStyle name="常规 37 2 2 5 2 2" xfId="31468"/>
    <cellStyle name="常规 37 2 2 5 3" xfId="31469"/>
    <cellStyle name="常规 37 2 2 6" xfId="31470"/>
    <cellStyle name="常规 37 2 2 6 2" xfId="31471"/>
    <cellStyle name="常规 37 2 2 7" xfId="31472"/>
    <cellStyle name="常规 37 2 3" xfId="31473"/>
    <cellStyle name="常规 37 2 3 2" xfId="31474"/>
    <cellStyle name="常规 37 2 3 2 2" xfId="31475"/>
    <cellStyle name="常规 37 2 3 2 2 2" xfId="31476"/>
    <cellStyle name="常规 37 2 3 2 2 2 2" xfId="31477"/>
    <cellStyle name="常规 37 2 3 2 2 3" xfId="31478"/>
    <cellStyle name="常规 37 2 3 2 3" xfId="31479"/>
    <cellStyle name="常规 37 2 3 2 3 2" xfId="31480"/>
    <cellStyle name="常规 37 2 3 2 4" xfId="31481"/>
    <cellStyle name="常规 37 2 3 3" xfId="31482"/>
    <cellStyle name="常规 37 2 3 3 2" xfId="31483"/>
    <cellStyle name="常规 37 2 3 3 2 2" xfId="31484"/>
    <cellStyle name="常规 37 2 3 3 3" xfId="31485"/>
    <cellStyle name="常规 37 2 3 4" xfId="31486"/>
    <cellStyle name="常规 37 2 3 4 2" xfId="31487"/>
    <cellStyle name="常规 37 2 3 5" xfId="31488"/>
    <cellStyle name="常规 37 2 4" xfId="31489"/>
    <cellStyle name="常规 37 2 4 2" xfId="31490"/>
    <cellStyle name="常规 37 2 4 2 2" xfId="31491"/>
    <cellStyle name="常规 37 2 4 2 2 2" xfId="31492"/>
    <cellStyle name="常规 37 2 4 2 2 2 2" xfId="31493"/>
    <cellStyle name="常规 37 2 4 2 2 3" xfId="31494"/>
    <cellStyle name="常规 37 2 4 2 3" xfId="31495"/>
    <cellStyle name="常规 37 2 4 2 3 2" xfId="31496"/>
    <cellStyle name="常规 37 2 4 2 4" xfId="31497"/>
    <cellStyle name="常规 37 2 4 3" xfId="31498"/>
    <cellStyle name="常规 37 2 4 3 2" xfId="31499"/>
    <cellStyle name="常规 37 2 4 3 2 2" xfId="31500"/>
    <cellStyle name="常规 37 2 4 3 3" xfId="31501"/>
    <cellStyle name="常规 37 2 4 4" xfId="31502"/>
    <cellStyle name="常规 37 2 4 4 2" xfId="31503"/>
    <cellStyle name="常规 37 2 4 5" xfId="31504"/>
    <cellStyle name="常规 37 2 5" xfId="31505"/>
    <cellStyle name="常规 37 2 5 2" xfId="31506"/>
    <cellStyle name="常规 37 2 5 2 2" xfId="31507"/>
    <cellStyle name="常规 37 2 5 2 2 2" xfId="31508"/>
    <cellStyle name="常规 37 2 5 2 3" xfId="31509"/>
    <cellStyle name="常规 37 2 5 3" xfId="31510"/>
    <cellStyle name="常规 37 2 5 3 2" xfId="31511"/>
    <cellStyle name="常规 37 2 5 4" xfId="31512"/>
    <cellStyle name="常规 37 2 6" xfId="31513"/>
    <cellStyle name="常规 37 2 6 2" xfId="31514"/>
    <cellStyle name="常规 37 2 6 2 2" xfId="31515"/>
    <cellStyle name="常规 37 2 6 3" xfId="31516"/>
    <cellStyle name="常规 37 2 7" xfId="31517"/>
    <cellStyle name="常规 37 2 7 2" xfId="31518"/>
    <cellStyle name="常规 37 2 8" xfId="31519"/>
    <cellStyle name="常规 37 3" xfId="31520"/>
    <cellStyle name="常规 37 3 2" xfId="31521"/>
    <cellStyle name="常规 37 3 2 2" xfId="31522"/>
    <cellStyle name="常规 37 3 2 2 2" xfId="31523"/>
    <cellStyle name="常规 37 3 2 2 2 2" xfId="31524"/>
    <cellStyle name="常规 37 3 2 2 2 2 2" xfId="31525"/>
    <cellStyle name="常规 37 3 2 2 2 3" xfId="31526"/>
    <cellStyle name="常规 37 3 2 2 3" xfId="31527"/>
    <cellStyle name="常规 37 3 2 2 3 2" xfId="31528"/>
    <cellStyle name="常规 37 3 2 2 4" xfId="31529"/>
    <cellStyle name="常规 37 3 2 3" xfId="31530"/>
    <cellStyle name="常规 37 3 2 3 2" xfId="31531"/>
    <cellStyle name="常规 37 3 2 3 2 2" xfId="31532"/>
    <cellStyle name="常规 37 3 2 3 3" xfId="31533"/>
    <cellStyle name="常规 37 3 2 4" xfId="31534"/>
    <cellStyle name="常规 37 3 2 4 2" xfId="31535"/>
    <cellStyle name="常规 37 3 2 5" xfId="31536"/>
    <cellStyle name="常规 37 3 3" xfId="31537"/>
    <cellStyle name="常规 37 3 3 2" xfId="31538"/>
    <cellStyle name="常规 37 3 3 2 2" xfId="31539"/>
    <cellStyle name="常规 37 3 3 2 2 2" xfId="31540"/>
    <cellStyle name="常规 37 3 3 2 2 2 2" xfId="31541"/>
    <cellStyle name="常规 37 3 3 2 2 3" xfId="31542"/>
    <cellStyle name="常规 37 3 3 2 3" xfId="31543"/>
    <cellStyle name="常规 37 3 3 2 3 2" xfId="31544"/>
    <cellStyle name="常规 37 3 3 2 4" xfId="31545"/>
    <cellStyle name="常规 37 3 3 3" xfId="31546"/>
    <cellStyle name="常规 37 3 3 3 2" xfId="31547"/>
    <cellStyle name="常规 37 3 3 3 2 2" xfId="31548"/>
    <cellStyle name="常规 37 3 3 3 3" xfId="31549"/>
    <cellStyle name="常规 37 3 3 4" xfId="31550"/>
    <cellStyle name="常规 37 3 3 4 2" xfId="31551"/>
    <cellStyle name="常规 37 3 3 5" xfId="31552"/>
    <cellStyle name="常规 37 3 4" xfId="31553"/>
    <cellStyle name="常规 37 3 4 2" xfId="31554"/>
    <cellStyle name="常规 37 3 4 2 2" xfId="31555"/>
    <cellStyle name="常规 37 3 4 2 2 2" xfId="31556"/>
    <cellStyle name="常规 37 3 4 2 3" xfId="31557"/>
    <cellStyle name="常规 37 3 4 3" xfId="31558"/>
    <cellStyle name="常规 37 3 4 3 2" xfId="31559"/>
    <cellStyle name="常规 37 3 4 4" xfId="31560"/>
    <cellStyle name="常规 37 3 5" xfId="31561"/>
    <cellStyle name="常规 37 3 5 2" xfId="31562"/>
    <cellStyle name="常规 37 3 5 2 2" xfId="31563"/>
    <cellStyle name="常规 37 3 5 3" xfId="31564"/>
    <cellStyle name="常规 37 3 6" xfId="31565"/>
    <cellStyle name="常规 37 3 6 2" xfId="31566"/>
    <cellStyle name="常规 37 3 7" xfId="31567"/>
    <cellStyle name="常规 37 4" xfId="31568"/>
    <cellStyle name="常规 37 4 2" xfId="31569"/>
    <cellStyle name="常规 37 4 2 2" xfId="31570"/>
    <cellStyle name="常规 37 4 2 2 2" xfId="31571"/>
    <cellStyle name="常规 37 4 2 2 2 2" xfId="31572"/>
    <cellStyle name="常规 37 4 2 2 3" xfId="31573"/>
    <cellStyle name="常规 37 4 2 3" xfId="31574"/>
    <cellStyle name="常规 37 4 2 3 2" xfId="31575"/>
    <cellStyle name="常规 37 4 2 4" xfId="31576"/>
    <cellStyle name="常规 37 4 3" xfId="31577"/>
    <cellStyle name="常规 37 4 3 2" xfId="31578"/>
    <cellStyle name="常规 37 4 3 2 2" xfId="31579"/>
    <cellStyle name="常规 37 4 3 3" xfId="31580"/>
    <cellStyle name="常规 37 4 4" xfId="31581"/>
    <cellStyle name="常规 37 4 4 2" xfId="31582"/>
    <cellStyle name="常规 37 4 5" xfId="31583"/>
    <cellStyle name="常规 37 5" xfId="31584"/>
    <cellStyle name="常规 37 5 2" xfId="31585"/>
    <cellStyle name="常规 37 5 2 2" xfId="31586"/>
    <cellStyle name="常规 37 5 2 2 2" xfId="31587"/>
    <cellStyle name="常规 37 5 2 2 2 2" xfId="31588"/>
    <cellStyle name="常规 37 5 2 2 3" xfId="31589"/>
    <cellStyle name="常规 37 5 2 3" xfId="31590"/>
    <cellStyle name="常规 37 5 2 3 2" xfId="31591"/>
    <cellStyle name="常规 37 5 2 4" xfId="31592"/>
    <cellStyle name="常规 37 5 3" xfId="31593"/>
    <cellStyle name="常规 37 5 3 2" xfId="31594"/>
    <cellStyle name="常规 37 5 3 2 2" xfId="31595"/>
    <cellStyle name="常规 37 5 3 3" xfId="31596"/>
    <cellStyle name="常规 37 5 4" xfId="31597"/>
    <cellStyle name="常规 37 5 4 2" xfId="31598"/>
    <cellStyle name="常规 37 5 5" xfId="31599"/>
    <cellStyle name="常规 37 6" xfId="31600"/>
    <cellStyle name="常规 37 6 2" xfId="31601"/>
    <cellStyle name="常规 37 6 2 2" xfId="31602"/>
    <cellStyle name="常规 37 6 2 2 2" xfId="31603"/>
    <cellStyle name="常规 37 6 2 2 2 2" xfId="31604"/>
    <cellStyle name="常规 37 6 2 2 3" xfId="31605"/>
    <cellStyle name="常规 37 6 2 3" xfId="31606"/>
    <cellStyle name="常规 37 6 2 3 2" xfId="31607"/>
    <cellStyle name="常规 37 6 2 4" xfId="31608"/>
    <cellStyle name="常规 37 6 3" xfId="31609"/>
    <cellStyle name="常规 37 6 3 2" xfId="31610"/>
    <cellStyle name="常规 37 6 3 2 2" xfId="31611"/>
    <cellStyle name="常规 37 6 3 3" xfId="31612"/>
    <cellStyle name="常规 37 6 4" xfId="31613"/>
    <cellStyle name="常规 37 6 4 2" xfId="31614"/>
    <cellStyle name="常规 37 6 5" xfId="31615"/>
    <cellStyle name="常规 37 7" xfId="31616"/>
    <cellStyle name="常规 37 7 2" xfId="31617"/>
    <cellStyle name="常规 37 7 2 2" xfId="31618"/>
    <cellStyle name="常规 37 7 2 2 2" xfId="31619"/>
    <cellStyle name="常规 37 7 2 2 2 2" xfId="31620"/>
    <cellStyle name="常规 37 7 2 2 3" xfId="31621"/>
    <cellStyle name="常规 37 7 2 3" xfId="31622"/>
    <cellStyle name="常规 37 7 2 3 2" xfId="31623"/>
    <cellStyle name="常规 37 7 2 4" xfId="31624"/>
    <cellStyle name="常规 37 7 3" xfId="31625"/>
    <cellStyle name="常规 37 7 3 2" xfId="31626"/>
    <cellStyle name="常规 37 7 3 2 2" xfId="31627"/>
    <cellStyle name="常规 37 7 3 3" xfId="31628"/>
    <cellStyle name="常规 37 7 4" xfId="31629"/>
    <cellStyle name="常规 37 7 4 2" xfId="31630"/>
    <cellStyle name="常规 37 7 5" xfId="31631"/>
    <cellStyle name="常规 37 8" xfId="31632"/>
    <cellStyle name="常规 37 8 2" xfId="31633"/>
    <cellStyle name="常规 37 8 2 2" xfId="31634"/>
    <cellStyle name="常规 37 8 2 2 2" xfId="31635"/>
    <cellStyle name="常规 37 8 2 3" xfId="31636"/>
    <cellStyle name="常规 37 8 3" xfId="31637"/>
    <cellStyle name="常规 37 8 3 2" xfId="31638"/>
    <cellStyle name="常规 37 8 4" xfId="31639"/>
    <cellStyle name="常规 37 9" xfId="31640"/>
    <cellStyle name="常规 37 9 2" xfId="31641"/>
    <cellStyle name="常规 37 9 2 2" xfId="31642"/>
    <cellStyle name="常规 37 9 3" xfId="31643"/>
    <cellStyle name="常规 38" xfId="31644"/>
    <cellStyle name="常规 38 10" xfId="31645"/>
    <cellStyle name="常规 38 10 2" xfId="31646"/>
    <cellStyle name="常规 38 11" xfId="31647"/>
    <cellStyle name="常规 38 12" xfId="31648"/>
    <cellStyle name="常规 38 2" xfId="31649"/>
    <cellStyle name="常规 38 2 2" xfId="31650"/>
    <cellStyle name="常规 38 2 2 2" xfId="31651"/>
    <cellStyle name="常规 38 2 2 2 2" xfId="31652"/>
    <cellStyle name="常规 38 2 2 2 2 2" xfId="31653"/>
    <cellStyle name="常规 38 2 2 2 2 2 2" xfId="31654"/>
    <cellStyle name="常规 38 2 2 2 2 2 2 2" xfId="31655"/>
    <cellStyle name="常规 38 2 2 2 2 2 3" xfId="31656"/>
    <cellStyle name="常规 38 2 2 2 2 3" xfId="31657"/>
    <cellStyle name="常规 38 2 2 2 2 3 2" xfId="31658"/>
    <cellStyle name="常规 38 2 2 2 2 4" xfId="31659"/>
    <cellStyle name="常规 38 2 2 2 3" xfId="31660"/>
    <cellStyle name="常规 38 2 2 2 3 2" xfId="31661"/>
    <cellStyle name="常规 38 2 2 2 3 2 2" xfId="31662"/>
    <cellStyle name="常规 38 2 2 2 3 3" xfId="31663"/>
    <cellStyle name="常规 38 2 2 2 4" xfId="31664"/>
    <cellStyle name="常规 38 2 2 2 4 2" xfId="31665"/>
    <cellStyle name="常规 38 2 2 2 5" xfId="31666"/>
    <cellStyle name="常规 38 2 2 3" xfId="31667"/>
    <cellStyle name="常规 38 2 2 3 2" xfId="31668"/>
    <cellStyle name="常规 38 2 2 3 2 2" xfId="31669"/>
    <cellStyle name="常规 38 2 2 3 2 2 2" xfId="31670"/>
    <cellStyle name="常规 38 2 2 3 2 2 2 2" xfId="31671"/>
    <cellStyle name="常规 38 2 2 3 2 2 3" xfId="31672"/>
    <cellStyle name="常规 38 2 2 3 2 3" xfId="31673"/>
    <cellStyle name="常规 38 2 2 3 2 3 2" xfId="31674"/>
    <cellStyle name="常规 38 2 2 3 2 4" xfId="31675"/>
    <cellStyle name="常规 38 2 2 3 3" xfId="31676"/>
    <cellStyle name="常规 38 2 2 3 3 2" xfId="31677"/>
    <cellStyle name="常规 38 2 2 3 3 2 2" xfId="31678"/>
    <cellStyle name="常规 38 2 2 3 3 3" xfId="31679"/>
    <cellStyle name="常规 38 2 2 3 4" xfId="31680"/>
    <cellStyle name="常规 38 2 2 3 4 2" xfId="31681"/>
    <cellStyle name="常规 38 2 2 3 5" xfId="31682"/>
    <cellStyle name="常规 38 2 2 4" xfId="31683"/>
    <cellStyle name="常规 38 2 2 4 2" xfId="31684"/>
    <cellStyle name="常规 38 2 2 4 2 2" xfId="31685"/>
    <cellStyle name="常规 38 2 2 4 2 2 2" xfId="31686"/>
    <cellStyle name="常规 38 2 2 4 2 3" xfId="31687"/>
    <cellStyle name="常规 38 2 2 4 3" xfId="31688"/>
    <cellStyle name="常规 38 2 2 4 3 2" xfId="31689"/>
    <cellStyle name="常规 38 2 2 4 4" xfId="31690"/>
    <cellStyle name="常规 38 2 2 5" xfId="31691"/>
    <cellStyle name="常规 38 2 2 5 2" xfId="31692"/>
    <cellStyle name="常规 38 2 2 5 2 2" xfId="31693"/>
    <cellStyle name="常规 38 2 2 5 3" xfId="31694"/>
    <cellStyle name="常规 38 2 2 6" xfId="31695"/>
    <cellStyle name="常规 38 2 2 6 2" xfId="31696"/>
    <cellStyle name="常规 38 2 2 7" xfId="31697"/>
    <cellStyle name="常规 38 2 3" xfId="31698"/>
    <cellStyle name="常规 38 2 3 2" xfId="31699"/>
    <cellStyle name="常规 38 2 3 2 2" xfId="31700"/>
    <cellStyle name="常规 38 2 3 2 2 2" xfId="31701"/>
    <cellStyle name="常规 38 2 3 2 2 2 2" xfId="31702"/>
    <cellStyle name="常规 38 2 3 2 2 3" xfId="31703"/>
    <cellStyle name="常规 38 2 3 2 3" xfId="31704"/>
    <cellStyle name="常规 38 2 3 2 3 2" xfId="31705"/>
    <cellStyle name="常规 38 2 3 2 4" xfId="31706"/>
    <cellStyle name="常规 38 2 3 3" xfId="31707"/>
    <cellStyle name="常规 38 2 3 3 2" xfId="31708"/>
    <cellStyle name="常规 38 2 3 3 2 2" xfId="31709"/>
    <cellStyle name="常规 38 2 3 3 3" xfId="31710"/>
    <cellStyle name="常规 38 2 3 4" xfId="31711"/>
    <cellStyle name="常规 38 2 3 4 2" xfId="31712"/>
    <cellStyle name="常规 38 2 3 5" xfId="31713"/>
    <cellStyle name="常规 38 2 4" xfId="31714"/>
    <cellStyle name="常规 38 2 4 2" xfId="31715"/>
    <cellStyle name="常规 38 2 4 2 2" xfId="31716"/>
    <cellStyle name="常规 38 2 4 2 2 2" xfId="31717"/>
    <cellStyle name="常规 38 2 4 2 2 2 2" xfId="31718"/>
    <cellStyle name="常规 38 2 4 2 2 3" xfId="31719"/>
    <cellStyle name="常规 38 2 4 2 3" xfId="31720"/>
    <cellStyle name="常规 38 2 4 2 3 2" xfId="31721"/>
    <cellStyle name="常规 38 2 4 2 4" xfId="31722"/>
    <cellStyle name="常规 38 2 4 3" xfId="31723"/>
    <cellStyle name="常规 38 2 4 3 2" xfId="31724"/>
    <cellStyle name="常规 38 2 4 3 2 2" xfId="31725"/>
    <cellStyle name="常规 38 2 4 3 3" xfId="31726"/>
    <cellStyle name="常规 38 2 4 4" xfId="31727"/>
    <cellStyle name="常规 38 2 4 4 2" xfId="31728"/>
    <cellStyle name="常规 38 2 4 5" xfId="31729"/>
    <cellStyle name="常规 38 2 5" xfId="31730"/>
    <cellStyle name="常规 38 2 5 2" xfId="31731"/>
    <cellStyle name="常规 38 2 5 2 2" xfId="31732"/>
    <cellStyle name="常规 38 2 5 2 2 2" xfId="31733"/>
    <cellStyle name="常规 38 2 5 2 3" xfId="31734"/>
    <cellStyle name="常规 38 2 5 3" xfId="31735"/>
    <cellStyle name="常规 38 2 5 3 2" xfId="31736"/>
    <cellStyle name="常规 38 2 5 4" xfId="31737"/>
    <cellStyle name="常规 38 2 6" xfId="31738"/>
    <cellStyle name="常规 38 2 6 2" xfId="31739"/>
    <cellStyle name="常规 38 2 6 2 2" xfId="31740"/>
    <cellStyle name="常规 38 2 6 3" xfId="31741"/>
    <cellStyle name="常规 38 2 7" xfId="31742"/>
    <cellStyle name="常规 38 2 7 2" xfId="31743"/>
    <cellStyle name="常规 38 2 8" xfId="31744"/>
    <cellStyle name="常规 38 3" xfId="31745"/>
    <cellStyle name="常规 38 3 2" xfId="31746"/>
    <cellStyle name="常规 38 3 2 2" xfId="31747"/>
    <cellStyle name="常规 38 3 2 2 2" xfId="31748"/>
    <cellStyle name="常规 38 3 2 2 2 2" xfId="31749"/>
    <cellStyle name="常规 38 3 2 2 2 2 2" xfId="31750"/>
    <cellStyle name="常规 38 3 2 2 2 3" xfId="31751"/>
    <cellStyle name="常规 38 3 2 2 3" xfId="31752"/>
    <cellStyle name="常规 38 3 2 2 3 2" xfId="31753"/>
    <cellStyle name="常规 38 3 2 2 4" xfId="31754"/>
    <cellStyle name="常规 38 3 2 3" xfId="31755"/>
    <cellStyle name="常规 38 3 2 3 2" xfId="31756"/>
    <cellStyle name="常规 38 3 2 3 2 2" xfId="31757"/>
    <cellStyle name="常规 38 3 2 3 3" xfId="31758"/>
    <cellStyle name="常规 38 3 2 4" xfId="31759"/>
    <cellStyle name="常规 38 3 2 4 2" xfId="31760"/>
    <cellStyle name="常规 38 3 2 5" xfId="31761"/>
    <cellStyle name="常规 38 3 3" xfId="31762"/>
    <cellStyle name="常规 38 3 3 2" xfId="31763"/>
    <cellStyle name="常规 38 3 3 2 2" xfId="31764"/>
    <cellStyle name="常规 38 3 3 2 2 2" xfId="31765"/>
    <cellStyle name="常规 38 3 3 2 2 2 2" xfId="31766"/>
    <cellStyle name="常规 38 3 3 2 2 3" xfId="31767"/>
    <cellStyle name="常规 38 3 3 2 3" xfId="31768"/>
    <cellStyle name="常规 38 3 3 2 3 2" xfId="31769"/>
    <cellStyle name="常规 38 3 3 2 4" xfId="31770"/>
    <cellStyle name="常规 38 3 3 3" xfId="31771"/>
    <cellStyle name="常规 38 3 3 3 2" xfId="31772"/>
    <cellStyle name="常规 38 3 3 3 2 2" xfId="31773"/>
    <cellStyle name="常规 38 3 3 3 3" xfId="31774"/>
    <cellStyle name="常规 38 3 3 4" xfId="31775"/>
    <cellStyle name="常规 38 3 3 4 2" xfId="31776"/>
    <cellStyle name="常规 38 3 3 5" xfId="31777"/>
    <cellStyle name="常规 38 3 4" xfId="31778"/>
    <cellStyle name="常规 38 3 4 2" xfId="31779"/>
    <cellStyle name="常规 38 3 4 2 2" xfId="31780"/>
    <cellStyle name="常规 38 3 4 2 2 2" xfId="31781"/>
    <cellStyle name="常规 38 3 4 2 3" xfId="31782"/>
    <cellStyle name="常规 38 3 4 3" xfId="31783"/>
    <cellStyle name="常规 38 3 4 3 2" xfId="31784"/>
    <cellStyle name="常规 38 3 4 4" xfId="31785"/>
    <cellStyle name="常规 38 3 5" xfId="31786"/>
    <cellStyle name="常规 38 3 5 2" xfId="31787"/>
    <cellStyle name="常规 38 3 5 2 2" xfId="31788"/>
    <cellStyle name="常规 38 3 5 3" xfId="31789"/>
    <cellStyle name="常规 38 3 6" xfId="31790"/>
    <cellStyle name="常规 38 3 6 2" xfId="31791"/>
    <cellStyle name="常规 38 3 7" xfId="31792"/>
    <cellStyle name="常规 38 4" xfId="31793"/>
    <cellStyle name="常规 38 4 2" xfId="31794"/>
    <cellStyle name="常规 38 4 2 2" xfId="31795"/>
    <cellStyle name="常规 38 4 2 2 2" xfId="31796"/>
    <cellStyle name="常规 38 4 2 2 2 2" xfId="31797"/>
    <cellStyle name="常规 38 4 2 2 3" xfId="31798"/>
    <cellStyle name="常规 38 4 2 3" xfId="31799"/>
    <cellStyle name="常规 38 4 2 3 2" xfId="31800"/>
    <cellStyle name="常规 38 4 2 4" xfId="31801"/>
    <cellStyle name="常规 38 4 3" xfId="31802"/>
    <cellStyle name="常规 38 4 3 2" xfId="31803"/>
    <cellStyle name="常规 38 4 3 2 2" xfId="31804"/>
    <cellStyle name="常规 38 4 3 3" xfId="31805"/>
    <cellStyle name="常规 38 4 4" xfId="31806"/>
    <cellStyle name="常规 38 4 4 2" xfId="31807"/>
    <cellStyle name="常规 38 4 5" xfId="31808"/>
    <cellStyle name="常规 38 5" xfId="31809"/>
    <cellStyle name="常规 38 5 2" xfId="31810"/>
    <cellStyle name="常规 38 5 2 2" xfId="31811"/>
    <cellStyle name="常规 38 5 2 2 2" xfId="31812"/>
    <cellStyle name="常规 38 5 2 2 2 2" xfId="31813"/>
    <cellStyle name="常规 38 5 2 2 3" xfId="31814"/>
    <cellStyle name="常规 38 5 2 3" xfId="31815"/>
    <cellStyle name="常规 38 5 2 3 2" xfId="31816"/>
    <cellStyle name="常规 38 5 2 4" xfId="31817"/>
    <cellStyle name="常规 38 5 3" xfId="31818"/>
    <cellStyle name="常规 38 5 3 2" xfId="31819"/>
    <cellStyle name="常规 38 5 3 2 2" xfId="31820"/>
    <cellStyle name="常规 38 5 3 3" xfId="31821"/>
    <cellStyle name="常规 38 5 4" xfId="31822"/>
    <cellStyle name="常规 38 5 4 2" xfId="31823"/>
    <cellStyle name="常规 38 5 5" xfId="31824"/>
    <cellStyle name="常规 38 6" xfId="31825"/>
    <cellStyle name="常规 38 6 2" xfId="31826"/>
    <cellStyle name="常规 38 6 2 2" xfId="31827"/>
    <cellStyle name="常规 38 6 2 2 2" xfId="31828"/>
    <cellStyle name="常规 38 6 2 2 2 2" xfId="31829"/>
    <cellStyle name="常规 38 6 2 2 3" xfId="31830"/>
    <cellStyle name="常规 38 6 2 3" xfId="31831"/>
    <cellStyle name="常规 38 6 2 3 2" xfId="31832"/>
    <cellStyle name="常规 38 6 2 4" xfId="31833"/>
    <cellStyle name="常规 38 6 3" xfId="31834"/>
    <cellStyle name="常规 38 6 3 2" xfId="31835"/>
    <cellStyle name="常规 38 6 3 2 2" xfId="31836"/>
    <cellStyle name="常规 38 6 3 3" xfId="31837"/>
    <cellStyle name="常规 38 6 4" xfId="31838"/>
    <cellStyle name="常规 38 6 4 2" xfId="31839"/>
    <cellStyle name="常规 38 6 5" xfId="31840"/>
    <cellStyle name="常规 38 7" xfId="31841"/>
    <cellStyle name="常规 38 7 2" xfId="31842"/>
    <cellStyle name="常规 38 7 2 2" xfId="31843"/>
    <cellStyle name="常规 38 7 2 2 2" xfId="31844"/>
    <cellStyle name="常规 38 7 2 2 2 2" xfId="31845"/>
    <cellStyle name="常规 38 7 2 2 3" xfId="31846"/>
    <cellStyle name="常规 38 7 2 3" xfId="31847"/>
    <cellStyle name="常规 38 7 2 3 2" xfId="31848"/>
    <cellStyle name="常规 38 7 2 4" xfId="31849"/>
    <cellStyle name="常规 38 7 3" xfId="31850"/>
    <cellStyle name="常规 38 7 3 2" xfId="31851"/>
    <cellStyle name="常规 38 7 3 2 2" xfId="31852"/>
    <cellStyle name="常规 38 7 3 3" xfId="31853"/>
    <cellStyle name="常规 38 7 4" xfId="31854"/>
    <cellStyle name="常规 38 7 4 2" xfId="31855"/>
    <cellStyle name="常规 38 7 5" xfId="31856"/>
    <cellStyle name="常规 38 8" xfId="31857"/>
    <cellStyle name="常规 38 8 2" xfId="31858"/>
    <cellStyle name="常规 38 8 2 2" xfId="31859"/>
    <cellStyle name="常规 38 8 2 2 2" xfId="31860"/>
    <cellStyle name="常规 38 8 2 3" xfId="31861"/>
    <cellStyle name="常规 38 8 3" xfId="31862"/>
    <cellStyle name="常规 38 8 3 2" xfId="31863"/>
    <cellStyle name="常规 38 8 4" xfId="31864"/>
    <cellStyle name="常规 38 9" xfId="31865"/>
    <cellStyle name="常规 38 9 2" xfId="31866"/>
    <cellStyle name="常规 38 9 2 2" xfId="31867"/>
    <cellStyle name="常规 38 9 3" xfId="31868"/>
    <cellStyle name="常规 39" xfId="31869"/>
    <cellStyle name="常规 39 10" xfId="31870"/>
    <cellStyle name="常规 39 10 2" xfId="31871"/>
    <cellStyle name="常规 39 11" xfId="31872"/>
    <cellStyle name="常规 39 12" xfId="31873"/>
    <cellStyle name="常规 39 2" xfId="31874"/>
    <cellStyle name="常规 39 2 2" xfId="31875"/>
    <cellStyle name="常规 39 2 2 2" xfId="31876"/>
    <cellStyle name="常规 39 2 2 2 2" xfId="31877"/>
    <cellStyle name="常规 39 2 2 2 2 2" xfId="31878"/>
    <cellStyle name="常规 39 2 2 2 2 2 2" xfId="31879"/>
    <cellStyle name="常规 39 2 2 2 2 2 2 2" xfId="31880"/>
    <cellStyle name="常规 39 2 2 2 2 2 3" xfId="31881"/>
    <cellStyle name="常规 39 2 2 2 2 3" xfId="31882"/>
    <cellStyle name="常规 39 2 2 2 2 3 2" xfId="31883"/>
    <cellStyle name="常规 39 2 2 2 2 4" xfId="31884"/>
    <cellStyle name="常规 39 2 2 2 3" xfId="31885"/>
    <cellStyle name="常规 39 2 2 2 3 2" xfId="31886"/>
    <cellStyle name="常规 39 2 2 2 3 2 2" xfId="31887"/>
    <cellStyle name="常规 39 2 2 2 3 3" xfId="31888"/>
    <cellStyle name="常规 39 2 2 2 4" xfId="31889"/>
    <cellStyle name="常规 39 2 2 2 4 2" xfId="31890"/>
    <cellStyle name="常规 39 2 2 2 5" xfId="31891"/>
    <cellStyle name="常规 39 2 2 3" xfId="31892"/>
    <cellStyle name="常规 39 2 2 3 2" xfId="31893"/>
    <cellStyle name="常规 39 2 2 3 2 2" xfId="31894"/>
    <cellStyle name="常规 39 2 2 3 2 2 2" xfId="31895"/>
    <cellStyle name="常规 39 2 2 3 2 2 2 2" xfId="31896"/>
    <cellStyle name="常规 39 2 2 3 2 2 3" xfId="31897"/>
    <cellStyle name="常规 39 2 2 3 2 3" xfId="31898"/>
    <cellStyle name="常规 39 2 2 3 2 3 2" xfId="31899"/>
    <cellStyle name="常规 39 2 2 3 2 4" xfId="31900"/>
    <cellStyle name="常规 39 2 2 3 3" xfId="31901"/>
    <cellStyle name="常规 39 2 2 3 3 2" xfId="31902"/>
    <cellStyle name="常规 39 2 2 3 3 2 2" xfId="31903"/>
    <cellStyle name="常规 39 2 2 3 3 3" xfId="31904"/>
    <cellStyle name="常规 39 2 2 3 4" xfId="31905"/>
    <cellStyle name="常规 39 2 2 3 4 2" xfId="31906"/>
    <cellStyle name="常规 39 2 2 3 5" xfId="31907"/>
    <cellStyle name="常规 39 2 2 4" xfId="31908"/>
    <cellStyle name="常规 39 2 2 4 2" xfId="31909"/>
    <cellStyle name="常规 39 2 2 4 2 2" xfId="31910"/>
    <cellStyle name="常规 39 2 2 4 2 2 2" xfId="31911"/>
    <cellStyle name="常规 39 2 2 4 2 3" xfId="31912"/>
    <cellStyle name="常规 39 2 2 4 3" xfId="31913"/>
    <cellStyle name="常规 39 2 2 4 3 2" xfId="31914"/>
    <cellStyle name="常规 39 2 2 4 4" xfId="31915"/>
    <cellStyle name="常规 39 2 2 5" xfId="31916"/>
    <cellStyle name="常规 39 2 2 5 2" xfId="31917"/>
    <cellStyle name="常规 39 2 2 5 2 2" xfId="31918"/>
    <cellStyle name="常规 39 2 2 5 3" xfId="31919"/>
    <cellStyle name="常规 39 2 2 6" xfId="31920"/>
    <cellStyle name="常规 39 2 2 6 2" xfId="31921"/>
    <cellStyle name="常规 39 2 2 7" xfId="31922"/>
    <cellStyle name="常规 39 2 3" xfId="31923"/>
    <cellStyle name="常规 39 2 3 2" xfId="31924"/>
    <cellStyle name="常规 39 2 3 2 2" xfId="31925"/>
    <cellStyle name="常规 39 2 3 2 2 2" xfId="31926"/>
    <cellStyle name="常规 39 2 3 2 2 2 2" xfId="31927"/>
    <cellStyle name="常规 39 2 3 2 2 3" xfId="31928"/>
    <cellStyle name="常规 39 2 3 2 3" xfId="31929"/>
    <cellStyle name="常规 39 2 3 2 3 2" xfId="31930"/>
    <cellStyle name="常规 39 2 3 2 4" xfId="31931"/>
    <cellStyle name="常规 39 2 3 3" xfId="31932"/>
    <cellStyle name="常规 39 2 3 3 2" xfId="31933"/>
    <cellStyle name="常规 39 2 3 3 2 2" xfId="31934"/>
    <cellStyle name="常规 39 2 3 3 3" xfId="31935"/>
    <cellStyle name="常规 39 2 3 4" xfId="31936"/>
    <cellStyle name="常规 39 2 3 4 2" xfId="31937"/>
    <cellStyle name="常规 39 2 3 5" xfId="31938"/>
    <cellStyle name="常规 39 2 4" xfId="31939"/>
    <cellStyle name="常规 39 2 4 2" xfId="31940"/>
    <cellStyle name="常规 39 2 4 2 2" xfId="31941"/>
    <cellStyle name="常规 39 2 4 2 2 2" xfId="31942"/>
    <cellStyle name="常规 39 2 4 2 2 2 2" xfId="31943"/>
    <cellStyle name="常规 39 2 4 2 2 3" xfId="31944"/>
    <cellStyle name="常规 39 2 4 2 3" xfId="31945"/>
    <cellStyle name="常规 39 2 4 2 3 2" xfId="31946"/>
    <cellStyle name="常规 39 2 4 2 4" xfId="31947"/>
    <cellStyle name="常规 39 2 4 3" xfId="31948"/>
    <cellStyle name="常规 39 2 4 3 2" xfId="31949"/>
    <cellStyle name="常规 39 2 4 3 2 2" xfId="31950"/>
    <cellStyle name="常规 39 2 4 3 3" xfId="31951"/>
    <cellStyle name="常规 39 2 4 4" xfId="31952"/>
    <cellStyle name="常规 39 2 4 4 2" xfId="31953"/>
    <cellStyle name="常规 39 2 4 5" xfId="31954"/>
    <cellStyle name="常规 39 2 5" xfId="31955"/>
    <cellStyle name="常规 39 2 5 2" xfId="31956"/>
    <cellStyle name="常规 39 2 5 2 2" xfId="31957"/>
    <cellStyle name="常规 39 2 5 2 2 2" xfId="31958"/>
    <cellStyle name="常规 39 2 5 2 3" xfId="31959"/>
    <cellStyle name="常规 39 2 5 3" xfId="31960"/>
    <cellStyle name="常规 39 2 5 3 2" xfId="31961"/>
    <cellStyle name="常规 39 2 5 4" xfId="31962"/>
    <cellStyle name="常规 39 2 6" xfId="31963"/>
    <cellStyle name="常规 39 2 6 2" xfId="31964"/>
    <cellStyle name="常规 39 2 6 2 2" xfId="31965"/>
    <cellStyle name="常规 39 2 6 3" xfId="31966"/>
    <cellStyle name="常规 39 2 7" xfId="31967"/>
    <cellStyle name="常规 39 2 7 2" xfId="31968"/>
    <cellStyle name="常规 39 2 8" xfId="31969"/>
    <cellStyle name="常规 39 3" xfId="31970"/>
    <cellStyle name="常规 39 3 2" xfId="31971"/>
    <cellStyle name="常规 39 3 2 2" xfId="31972"/>
    <cellStyle name="常规 39 3 2 2 2" xfId="31973"/>
    <cellStyle name="常规 39 3 2 2 2 2" xfId="31974"/>
    <cellStyle name="常规 39 3 2 2 2 2 2" xfId="31975"/>
    <cellStyle name="常规 39 3 2 2 2 3" xfId="31976"/>
    <cellStyle name="常规 39 3 2 2 3" xfId="31977"/>
    <cellStyle name="常规 39 3 2 2 3 2" xfId="31978"/>
    <cellStyle name="常规 39 3 2 2 4" xfId="31979"/>
    <cellStyle name="常规 39 3 2 3" xfId="31980"/>
    <cellStyle name="常规 39 3 2 3 2" xfId="31981"/>
    <cellStyle name="常规 39 3 2 3 2 2" xfId="31982"/>
    <cellStyle name="常规 39 3 2 3 3" xfId="31983"/>
    <cellStyle name="常规 39 3 2 4" xfId="31984"/>
    <cellStyle name="常规 39 3 2 4 2" xfId="31985"/>
    <cellStyle name="常规 39 3 2 5" xfId="31986"/>
    <cellStyle name="常规 39 3 3" xfId="31987"/>
    <cellStyle name="常规 39 3 3 2" xfId="31988"/>
    <cellStyle name="常规 39 3 3 2 2" xfId="31989"/>
    <cellStyle name="常规 39 3 3 2 2 2" xfId="31990"/>
    <cellStyle name="常规 39 3 3 2 2 2 2" xfId="31991"/>
    <cellStyle name="常规 39 3 3 2 2 3" xfId="31992"/>
    <cellStyle name="常规 39 3 3 2 3" xfId="31993"/>
    <cellStyle name="常规 39 3 3 2 3 2" xfId="31994"/>
    <cellStyle name="常规 39 3 3 2 4" xfId="31995"/>
    <cellStyle name="常规 39 3 3 3" xfId="31996"/>
    <cellStyle name="常规 39 3 3 3 2" xfId="31997"/>
    <cellStyle name="常规 39 3 3 3 2 2" xfId="31998"/>
    <cellStyle name="常规 39 3 3 3 3" xfId="31999"/>
    <cellStyle name="常规 39 3 3 4" xfId="32000"/>
    <cellStyle name="常规 39 3 3 4 2" xfId="32001"/>
    <cellStyle name="常规 39 3 3 5" xfId="32002"/>
    <cellStyle name="常规 39 3 4" xfId="32003"/>
    <cellStyle name="常规 39 3 4 2" xfId="32004"/>
    <cellStyle name="常规 39 3 4 2 2" xfId="32005"/>
    <cellStyle name="常规 39 3 4 2 2 2" xfId="32006"/>
    <cellStyle name="常规 39 3 4 2 3" xfId="32007"/>
    <cellStyle name="常规 39 3 4 3" xfId="32008"/>
    <cellStyle name="常规 39 3 4 3 2" xfId="32009"/>
    <cellStyle name="常规 39 3 4 4" xfId="32010"/>
    <cellStyle name="常规 39 3 5" xfId="32011"/>
    <cellStyle name="常规 39 3 5 2" xfId="32012"/>
    <cellStyle name="常规 39 3 5 2 2" xfId="32013"/>
    <cellStyle name="常规 39 3 5 3" xfId="32014"/>
    <cellStyle name="常规 39 3 6" xfId="32015"/>
    <cellStyle name="常规 39 3 6 2" xfId="32016"/>
    <cellStyle name="常规 39 3 7" xfId="32017"/>
    <cellStyle name="常规 39 4" xfId="32018"/>
    <cellStyle name="常规 39 4 2" xfId="32019"/>
    <cellStyle name="常规 39 4 2 2" xfId="32020"/>
    <cellStyle name="常规 39 4 2 2 2" xfId="32021"/>
    <cellStyle name="常规 39 4 2 2 2 2" xfId="32022"/>
    <cellStyle name="常规 39 4 2 2 3" xfId="32023"/>
    <cellStyle name="常规 39 4 2 3" xfId="32024"/>
    <cellStyle name="常规 39 4 2 3 2" xfId="32025"/>
    <cellStyle name="常规 39 4 2 4" xfId="32026"/>
    <cellStyle name="常规 39 4 3" xfId="32027"/>
    <cellStyle name="常规 39 4 3 2" xfId="32028"/>
    <cellStyle name="常规 39 4 3 2 2" xfId="32029"/>
    <cellStyle name="常规 39 4 3 3" xfId="32030"/>
    <cellStyle name="常规 39 4 4" xfId="32031"/>
    <cellStyle name="常规 39 4 4 2" xfId="32032"/>
    <cellStyle name="常规 39 4 5" xfId="32033"/>
    <cellStyle name="常规 39 5" xfId="32034"/>
    <cellStyle name="常规 39 5 2" xfId="32035"/>
    <cellStyle name="常规 39 5 2 2" xfId="32036"/>
    <cellStyle name="常规 39 5 2 2 2" xfId="32037"/>
    <cellStyle name="常规 39 5 2 2 2 2" xfId="32038"/>
    <cellStyle name="常规 39 5 2 2 3" xfId="32039"/>
    <cellStyle name="常规 39 5 2 3" xfId="32040"/>
    <cellStyle name="常规 39 5 2 3 2" xfId="32041"/>
    <cellStyle name="常规 39 5 2 4" xfId="32042"/>
    <cellStyle name="常规 39 5 3" xfId="32043"/>
    <cellStyle name="常规 39 5 3 2" xfId="32044"/>
    <cellStyle name="常规 39 5 3 2 2" xfId="32045"/>
    <cellStyle name="常规 39 5 3 3" xfId="32046"/>
    <cellStyle name="常规 39 5 4" xfId="32047"/>
    <cellStyle name="常规 39 5 4 2" xfId="32048"/>
    <cellStyle name="常规 39 5 5" xfId="32049"/>
    <cellStyle name="常规 39 6" xfId="32050"/>
    <cellStyle name="常规 39 6 2" xfId="32051"/>
    <cellStyle name="常规 39 6 2 2" xfId="32052"/>
    <cellStyle name="常规 39 6 2 2 2" xfId="32053"/>
    <cellStyle name="常规 39 6 2 2 2 2" xfId="32054"/>
    <cellStyle name="常规 39 6 2 2 3" xfId="32055"/>
    <cellStyle name="常规 39 6 2 3" xfId="32056"/>
    <cellStyle name="常规 39 6 2 3 2" xfId="32057"/>
    <cellStyle name="常规 39 6 2 4" xfId="32058"/>
    <cellStyle name="常规 39 6 3" xfId="32059"/>
    <cellStyle name="常规 39 6 3 2" xfId="32060"/>
    <cellStyle name="常规 39 6 3 2 2" xfId="32061"/>
    <cellStyle name="常规 39 6 3 3" xfId="32062"/>
    <cellStyle name="常规 39 6 4" xfId="32063"/>
    <cellStyle name="常规 39 6 4 2" xfId="32064"/>
    <cellStyle name="常规 39 6 5" xfId="32065"/>
    <cellStyle name="常规 39 7" xfId="32066"/>
    <cellStyle name="常规 39 7 2" xfId="32067"/>
    <cellStyle name="常规 39 7 2 2" xfId="32068"/>
    <cellStyle name="常规 39 7 2 2 2" xfId="32069"/>
    <cellStyle name="常规 39 7 2 2 2 2" xfId="32070"/>
    <cellStyle name="常规 39 7 2 2 3" xfId="32071"/>
    <cellStyle name="常规 39 7 2 3" xfId="32072"/>
    <cellStyle name="常规 39 7 2 3 2" xfId="32073"/>
    <cellStyle name="常规 39 7 2 4" xfId="32074"/>
    <cellStyle name="常规 39 7 3" xfId="32075"/>
    <cellStyle name="常规 39 7 3 2" xfId="32076"/>
    <cellStyle name="常规 39 7 3 2 2" xfId="32077"/>
    <cellStyle name="常规 39 7 3 3" xfId="32078"/>
    <cellStyle name="常规 39 7 4" xfId="32079"/>
    <cellStyle name="常规 39 7 4 2" xfId="32080"/>
    <cellStyle name="常规 39 7 5" xfId="32081"/>
    <cellStyle name="常规 39 8" xfId="32082"/>
    <cellStyle name="常规 39 8 2" xfId="32083"/>
    <cellStyle name="常规 39 8 2 2" xfId="32084"/>
    <cellStyle name="常规 39 8 2 2 2" xfId="32085"/>
    <cellStyle name="常规 39 8 2 3" xfId="32086"/>
    <cellStyle name="常规 39 8 3" xfId="32087"/>
    <cellStyle name="常规 39 8 3 2" xfId="32088"/>
    <cellStyle name="常规 39 8 4" xfId="32089"/>
    <cellStyle name="常规 39 9" xfId="32090"/>
    <cellStyle name="常规 39 9 2" xfId="32091"/>
    <cellStyle name="常规 39 9 2 2" xfId="32092"/>
    <cellStyle name="常规 39 9 3" xfId="32093"/>
    <cellStyle name="常规 4" xfId="32094"/>
    <cellStyle name="常规 4 10" xfId="32095"/>
    <cellStyle name="常规 4 11" xfId="32096"/>
    <cellStyle name="常规 4 12" xfId="32097"/>
    <cellStyle name="常规 4 12 2" xfId="32098"/>
    <cellStyle name="常规 4 12 2 2" xfId="32099"/>
    <cellStyle name="常规 4 12 2 2 2" xfId="32100"/>
    <cellStyle name="常规 4 12 2 2 2 2" xfId="32101"/>
    <cellStyle name="常规 4 12 2 2 3" xfId="32102"/>
    <cellStyle name="常规 4 12 2 3" xfId="32103"/>
    <cellStyle name="常规 4 12 2 3 2" xfId="32104"/>
    <cellStyle name="常规 4 12 2 4" xfId="32105"/>
    <cellStyle name="常规 4 12 3" xfId="32106"/>
    <cellStyle name="常规 4 12 3 2" xfId="32107"/>
    <cellStyle name="常规 4 12 3 2 2" xfId="32108"/>
    <cellStyle name="常规 4 12 3 3" xfId="32109"/>
    <cellStyle name="常规 4 12 4" xfId="32110"/>
    <cellStyle name="常规 4 12 4 2" xfId="32111"/>
    <cellStyle name="常规 4 12 5" xfId="32112"/>
    <cellStyle name="常规 4 13" xfId="32113"/>
    <cellStyle name="常规 4 14" xfId="55127"/>
    <cellStyle name="常规 4 2" xfId="32114"/>
    <cellStyle name="常规 4 2 2" xfId="32115"/>
    <cellStyle name="常规 4 2 2 2" xfId="32116"/>
    <cellStyle name="常规 4 2 3" xfId="32117"/>
    <cellStyle name="常规 4 2 3 2" xfId="32118"/>
    <cellStyle name="常规 4 2 4" xfId="32119"/>
    <cellStyle name="常规 4 2 4 2" xfId="32120"/>
    <cellStyle name="常规 4 2 4 2 2" xfId="32121"/>
    <cellStyle name="常规 4 2 4 3" xfId="32122"/>
    <cellStyle name="常规 4 2 4 3 2" xfId="32123"/>
    <cellStyle name="常规 4 2 4 4" xfId="32124"/>
    <cellStyle name="常规 4 2 5" xfId="32125"/>
    <cellStyle name="常规 4 3" xfId="32126"/>
    <cellStyle name="常规 4 3 2" xfId="32127"/>
    <cellStyle name="常规 4 4" xfId="32128"/>
    <cellStyle name="常规 4 4 2" xfId="32129"/>
    <cellStyle name="常规 4 4 2 2" xfId="32130"/>
    <cellStyle name="常规 4 4 3" xfId="32131"/>
    <cellStyle name="常规 4 5" xfId="32132"/>
    <cellStyle name="常规 4 6" xfId="32133"/>
    <cellStyle name="常规 4 7" xfId="32134"/>
    <cellStyle name="常规 4 7 10" xfId="32135"/>
    <cellStyle name="常规 4 7 10 2" xfId="32136"/>
    <cellStyle name="常规 4 7 10 2 2" xfId="32137"/>
    <cellStyle name="常规 4 7 10 2 2 2" xfId="32138"/>
    <cellStyle name="常规 4 7 10 2 3" xfId="32139"/>
    <cellStyle name="常规 4 7 10 3" xfId="32140"/>
    <cellStyle name="常规 4 7 10 3 2" xfId="32141"/>
    <cellStyle name="常规 4 7 10 4" xfId="32142"/>
    <cellStyle name="常规 4 7 11" xfId="32143"/>
    <cellStyle name="常规 4 7 11 2" xfId="32144"/>
    <cellStyle name="常规 4 7 11 2 2" xfId="32145"/>
    <cellStyle name="常规 4 7 11 3" xfId="32146"/>
    <cellStyle name="常规 4 7 12" xfId="32147"/>
    <cellStyle name="常规 4 7 12 2" xfId="32148"/>
    <cellStyle name="常规 4 7 13" xfId="32149"/>
    <cellStyle name="常规 4 7 2" xfId="32150"/>
    <cellStyle name="常规 4 7 2 10" xfId="32151"/>
    <cellStyle name="常规 4 7 2 10 2" xfId="32152"/>
    <cellStyle name="常规 4 7 2 10 2 2" xfId="32153"/>
    <cellStyle name="常规 4 7 2 10 3" xfId="32154"/>
    <cellStyle name="常规 4 7 2 11" xfId="32155"/>
    <cellStyle name="常规 4 7 2 11 2" xfId="32156"/>
    <cellStyle name="常规 4 7 2 12" xfId="32157"/>
    <cellStyle name="常规 4 7 2 2" xfId="32158"/>
    <cellStyle name="常规 4 7 2 2 10" xfId="32159"/>
    <cellStyle name="常规 4 7 2 2 10 2" xfId="32160"/>
    <cellStyle name="常规 4 7 2 2 11" xfId="32161"/>
    <cellStyle name="常规 4 7 2 2 2" xfId="32162"/>
    <cellStyle name="常规 4 7 2 2 2 2" xfId="32163"/>
    <cellStyle name="常规 4 7 2 2 2 2 2" xfId="32164"/>
    <cellStyle name="常规 4 7 2 2 2 2 2 2" xfId="32165"/>
    <cellStyle name="常规 4 7 2 2 2 2 2 2 2" xfId="32166"/>
    <cellStyle name="常规 4 7 2 2 2 2 2 2 2 2" xfId="32167"/>
    <cellStyle name="常规 4 7 2 2 2 2 2 2 2 2 2" xfId="32168"/>
    <cellStyle name="常规 4 7 2 2 2 2 2 2 2 2 2 2" xfId="32169"/>
    <cellStyle name="常规 4 7 2 2 2 2 2 2 2 2 3" xfId="32170"/>
    <cellStyle name="常规 4 7 2 2 2 2 2 2 2 3" xfId="32171"/>
    <cellStyle name="常规 4 7 2 2 2 2 2 2 2 3 2" xfId="32172"/>
    <cellStyle name="常规 4 7 2 2 2 2 2 2 2 4" xfId="32173"/>
    <cellStyle name="常规 4 7 2 2 2 2 2 2 3" xfId="32174"/>
    <cellStyle name="常规 4 7 2 2 2 2 2 2 3 2" xfId="32175"/>
    <cellStyle name="常规 4 7 2 2 2 2 2 2 3 2 2" xfId="32176"/>
    <cellStyle name="常规 4 7 2 2 2 2 2 2 3 3" xfId="32177"/>
    <cellStyle name="常规 4 7 2 2 2 2 2 2 4" xfId="32178"/>
    <cellStyle name="常规 4 7 2 2 2 2 2 2 4 2" xfId="32179"/>
    <cellStyle name="常规 4 7 2 2 2 2 2 2 5" xfId="32180"/>
    <cellStyle name="常规 4 7 2 2 2 2 2 3" xfId="32181"/>
    <cellStyle name="常规 4 7 2 2 2 2 2 3 2" xfId="32182"/>
    <cellStyle name="常规 4 7 2 2 2 2 2 3 2 2" xfId="32183"/>
    <cellStyle name="常规 4 7 2 2 2 2 2 3 2 2 2" xfId="32184"/>
    <cellStyle name="常规 4 7 2 2 2 2 2 3 2 2 2 2" xfId="32185"/>
    <cellStyle name="常规 4 7 2 2 2 2 2 3 2 2 3" xfId="32186"/>
    <cellStyle name="常规 4 7 2 2 2 2 2 3 2 3" xfId="32187"/>
    <cellStyle name="常规 4 7 2 2 2 2 2 3 2 3 2" xfId="32188"/>
    <cellStyle name="常规 4 7 2 2 2 2 2 3 2 4" xfId="32189"/>
    <cellStyle name="常规 4 7 2 2 2 2 2 3 3" xfId="32190"/>
    <cellStyle name="常规 4 7 2 2 2 2 2 3 3 2" xfId="32191"/>
    <cellStyle name="常规 4 7 2 2 2 2 2 3 3 2 2" xfId="32192"/>
    <cellStyle name="常规 4 7 2 2 2 2 2 3 3 3" xfId="32193"/>
    <cellStyle name="常规 4 7 2 2 2 2 2 3 4" xfId="32194"/>
    <cellStyle name="常规 4 7 2 2 2 2 2 3 4 2" xfId="32195"/>
    <cellStyle name="常规 4 7 2 2 2 2 2 3 5" xfId="32196"/>
    <cellStyle name="常规 4 7 2 2 2 2 2 4" xfId="32197"/>
    <cellStyle name="常规 4 7 2 2 2 2 2 4 2" xfId="32198"/>
    <cellStyle name="常规 4 7 2 2 2 2 2 4 2 2" xfId="32199"/>
    <cellStyle name="常规 4 7 2 2 2 2 2 4 2 2 2" xfId="32200"/>
    <cellStyle name="常规 4 7 2 2 2 2 2 4 2 3" xfId="32201"/>
    <cellStyle name="常规 4 7 2 2 2 2 2 4 3" xfId="32202"/>
    <cellStyle name="常规 4 7 2 2 2 2 2 4 3 2" xfId="32203"/>
    <cellStyle name="常规 4 7 2 2 2 2 2 4 4" xfId="32204"/>
    <cellStyle name="常规 4 7 2 2 2 2 2 5" xfId="32205"/>
    <cellStyle name="常规 4 7 2 2 2 2 2 5 2" xfId="32206"/>
    <cellStyle name="常规 4 7 2 2 2 2 2 5 2 2" xfId="32207"/>
    <cellStyle name="常规 4 7 2 2 2 2 2 5 3" xfId="32208"/>
    <cellStyle name="常规 4 7 2 2 2 2 2 6" xfId="32209"/>
    <cellStyle name="常规 4 7 2 2 2 2 2 6 2" xfId="32210"/>
    <cellStyle name="常规 4 7 2 2 2 2 2 7" xfId="32211"/>
    <cellStyle name="常规 4 7 2 2 2 2 3" xfId="32212"/>
    <cellStyle name="常规 4 7 2 2 2 2 3 2" xfId="32213"/>
    <cellStyle name="常规 4 7 2 2 2 2 3 2 2" xfId="32214"/>
    <cellStyle name="常规 4 7 2 2 2 2 3 2 2 2" xfId="32215"/>
    <cellStyle name="常规 4 7 2 2 2 2 3 2 2 2 2" xfId="32216"/>
    <cellStyle name="常规 4 7 2 2 2 2 3 2 2 3" xfId="32217"/>
    <cellStyle name="常规 4 7 2 2 2 2 3 2 3" xfId="32218"/>
    <cellStyle name="常规 4 7 2 2 2 2 3 2 3 2" xfId="32219"/>
    <cellStyle name="常规 4 7 2 2 2 2 3 2 4" xfId="32220"/>
    <cellStyle name="常规 4 7 2 2 2 2 3 3" xfId="32221"/>
    <cellStyle name="常规 4 7 2 2 2 2 3 3 2" xfId="32222"/>
    <cellStyle name="常规 4 7 2 2 2 2 3 3 2 2" xfId="32223"/>
    <cellStyle name="常规 4 7 2 2 2 2 3 3 3" xfId="32224"/>
    <cellStyle name="常规 4 7 2 2 2 2 3 4" xfId="32225"/>
    <cellStyle name="常规 4 7 2 2 2 2 3 4 2" xfId="32226"/>
    <cellStyle name="常规 4 7 2 2 2 2 3 5" xfId="32227"/>
    <cellStyle name="常规 4 7 2 2 2 2 4" xfId="32228"/>
    <cellStyle name="常规 4 7 2 2 2 2 4 2" xfId="32229"/>
    <cellStyle name="常规 4 7 2 2 2 2 4 2 2" xfId="32230"/>
    <cellStyle name="常规 4 7 2 2 2 2 4 2 2 2" xfId="32231"/>
    <cellStyle name="常规 4 7 2 2 2 2 4 2 2 2 2" xfId="32232"/>
    <cellStyle name="常规 4 7 2 2 2 2 4 2 2 3" xfId="32233"/>
    <cellStyle name="常规 4 7 2 2 2 2 4 2 3" xfId="32234"/>
    <cellStyle name="常规 4 7 2 2 2 2 4 2 3 2" xfId="32235"/>
    <cellStyle name="常规 4 7 2 2 2 2 4 2 4" xfId="32236"/>
    <cellStyle name="常规 4 7 2 2 2 2 4 3" xfId="32237"/>
    <cellStyle name="常规 4 7 2 2 2 2 4 3 2" xfId="32238"/>
    <cellStyle name="常规 4 7 2 2 2 2 4 3 2 2" xfId="32239"/>
    <cellStyle name="常规 4 7 2 2 2 2 4 3 3" xfId="32240"/>
    <cellStyle name="常规 4 7 2 2 2 2 4 4" xfId="32241"/>
    <cellStyle name="常规 4 7 2 2 2 2 4 4 2" xfId="32242"/>
    <cellStyle name="常规 4 7 2 2 2 2 4 5" xfId="32243"/>
    <cellStyle name="常规 4 7 2 2 2 2 5" xfId="32244"/>
    <cellStyle name="常规 4 7 2 2 2 2 5 2" xfId="32245"/>
    <cellStyle name="常规 4 7 2 2 2 2 5 2 2" xfId="32246"/>
    <cellStyle name="常规 4 7 2 2 2 2 5 2 2 2" xfId="32247"/>
    <cellStyle name="常规 4 7 2 2 2 2 5 2 3" xfId="32248"/>
    <cellStyle name="常规 4 7 2 2 2 2 5 3" xfId="32249"/>
    <cellStyle name="常规 4 7 2 2 2 2 5 3 2" xfId="32250"/>
    <cellStyle name="常规 4 7 2 2 2 2 5 4" xfId="32251"/>
    <cellStyle name="常规 4 7 2 2 2 2 6" xfId="32252"/>
    <cellStyle name="常规 4 7 2 2 2 2 6 2" xfId="32253"/>
    <cellStyle name="常规 4 7 2 2 2 2 6 2 2" xfId="32254"/>
    <cellStyle name="常规 4 7 2 2 2 2 6 3" xfId="32255"/>
    <cellStyle name="常规 4 7 2 2 2 2 7" xfId="32256"/>
    <cellStyle name="常规 4 7 2 2 2 2 7 2" xfId="32257"/>
    <cellStyle name="常规 4 7 2 2 2 2 8" xfId="32258"/>
    <cellStyle name="常规 4 7 2 2 2 3" xfId="32259"/>
    <cellStyle name="常规 4 7 2 2 2 3 2" xfId="32260"/>
    <cellStyle name="常规 4 7 2 2 2 3 2 2" xfId="32261"/>
    <cellStyle name="常规 4 7 2 2 2 3 2 2 2" xfId="32262"/>
    <cellStyle name="常规 4 7 2 2 2 3 2 2 2 2" xfId="32263"/>
    <cellStyle name="常规 4 7 2 2 2 3 2 2 2 2 2" xfId="32264"/>
    <cellStyle name="常规 4 7 2 2 2 3 2 2 2 3" xfId="32265"/>
    <cellStyle name="常规 4 7 2 2 2 3 2 2 3" xfId="32266"/>
    <cellStyle name="常规 4 7 2 2 2 3 2 2 3 2" xfId="32267"/>
    <cellStyle name="常规 4 7 2 2 2 3 2 2 4" xfId="32268"/>
    <cellStyle name="常规 4 7 2 2 2 3 2 3" xfId="32269"/>
    <cellStyle name="常规 4 7 2 2 2 3 2 3 2" xfId="32270"/>
    <cellStyle name="常规 4 7 2 2 2 3 2 3 2 2" xfId="32271"/>
    <cellStyle name="常规 4 7 2 2 2 3 2 3 3" xfId="32272"/>
    <cellStyle name="常规 4 7 2 2 2 3 2 4" xfId="32273"/>
    <cellStyle name="常规 4 7 2 2 2 3 2 4 2" xfId="32274"/>
    <cellStyle name="常规 4 7 2 2 2 3 2 5" xfId="32275"/>
    <cellStyle name="常规 4 7 2 2 2 3 3" xfId="32276"/>
    <cellStyle name="常规 4 7 2 2 2 3 3 2" xfId="32277"/>
    <cellStyle name="常规 4 7 2 2 2 3 3 2 2" xfId="32278"/>
    <cellStyle name="常规 4 7 2 2 2 3 3 2 2 2" xfId="32279"/>
    <cellStyle name="常规 4 7 2 2 2 3 3 2 2 2 2" xfId="32280"/>
    <cellStyle name="常规 4 7 2 2 2 3 3 2 2 3" xfId="32281"/>
    <cellStyle name="常规 4 7 2 2 2 3 3 2 3" xfId="32282"/>
    <cellStyle name="常规 4 7 2 2 2 3 3 2 3 2" xfId="32283"/>
    <cellStyle name="常规 4 7 2 2 2 3 3 2 4" xfId="32284"/>
    <cellStyle name="常规 4 7 2 2 2 3 3 3" xfId="32285"/>
    <cellStyle name="常规 4 7 2 2 2 3 3 3 2" xfId="32286"/>
    <cellStyle name="常规 4 7 2 2 2 3 3 3 2 2" xfId="32287"/>
    <cellStyle name="常规 4 7 2 2 2 3 3 3 3" xfId="32288"/>
    <cellStyle name="常规 4 7 2 2 2 3 3 4" xfId="32289"/>
    <cellStyle name="常规 4 7 2 2 2 3 3 4 2" xfId="32290"/>
    <cellStyle name="常规 4 7 2 2 2 3 3 5" xfId="32291"/>
    <cellStyle name="常规 4 7 2 2 2 3 4" xfId="32292"/>
    <cellStyle name="常规 4 7 2 2 2 3 4 2" xfId="32293"/>
    <cellStyle name="常规 4 7 2 2 2 3 4 2 2" xfId="32294"/>
    <cellStyle name="常规 4 7 2 2 2 3 4 2 2 2" xfId="32295"/>
    <cellStyle name="常规 4 7 2 2 2 3 4 2 3" xfId="32296"/>
    <cellStyle name="常规 4 7 2 2 2 3 4 3" xfId="32297"/>
    <cellStyle name="常规 4 7 2 2 2 3 4 3 2" xfId="32298"/>
    <cellStyle name="常规 4 7 2 2 2 3 4 4" xfId="32299"/>
    <cellStyle name="常规 4 7 2 2 2 3 5" xfId="32300"/>
    <cellStyle name="常规 4 7 2 2 2 3 5 2" xfId="32301"/>
    <cellStyle name="常规 4 7 2 2 2 3 5 2 2" xfId="32302"/>
    <cellStyle name="常规 4 7 2 2 2 3 5 3" xfId="32303"/>
    <cellStyle name="常规 4 7 2 2 2 3 6" xfId="32304"/>
    <cellStyle name="常规 4 7 2 2 2 3 6 2" xfId="32305"/>
    <cellStyle name="常规 4 7 2 2 2 3 7" xfId="32306"/>
    <cellStyle name="常规 4 7 2 2 2 4" xfId="32307"/>
    <cellStyle name="常规 4 7 2 2 2 4 2" xfId="32308"/>
    <cellStyle name="常规 4 7 2 2 2 4 2 2" xfId="32309"/>
    <cellStyle name="常规 4 7 2 2 2 4 2 2 2" xfId="32310"/>
    <cellStyle name="常规 4 7 2 2 2 4 2 2 2 2" xfId="32311"/>
    <cellStyle name="常规 4 7 2 2 2 4 2 2 3" xfId="32312"/>
    <cellStyle name="常规 4 7 2 2 2 4 2 3" xfId="32313"/>
    <cellStyle name="常规 4 7 2 2 2 4 2 3 2" xfId="32314"/>
    <cellStyle name="常规 4 7 2 2 2 4 2 4" xfId="32315"/>
    <cellStyle name="常规 4 7 2 2 2 4 3" xfId="32316"/>
    <cellStyle name="常规 4 7 2 2 2 4 3 2" xfId="32317"/>
    <cellStyle name="常规 4 7 2 2 2 4 3 2 2" xfId="32318"/>
    <cellStyle name="常规 4 7 2 2 2 4 3 3" xfId="32319"/>
    <cellStyle name="常规 4 7 2 2 2 4 4" xfId="32320"/>
    <cellStyle name="常规 4 7 2 2 2 4 4 2" xfId="32321"/>
    <cellStyle name="常规 4 7 2 2 2 4 5" xfId="32322"/>
    <cellStyle name="常规 4 7 2 2 2 5" xfId="32323"/>
    <cellStyle name="常规 4 7 2 2 2 5 2" xfId="32324"/>
    <cellStyle name="常规 4 7 2 2 2 5 2 2" xfId="32325"/>
    <cellStyle name="常规 4 7 2 2 2 5 2 2 2" xfId="32326"/>
    <cellStyle name="常规 4 7 2 2 2 5 2 2 2 2" xfId="32327"/>
    <cellStyle name="常规 4 7 2 2 2 5 2 2 3" xfId="32328"/>
    <cellStyle name="常规 4 7 2 2 2 5 2 3" xfId="32329"/>
    <cellStyle name="常规 4 7 2 2 2 5 2 3 2" xfId="32330"/>
    <cellStyle name="常规 4 7 2 2 2 5 2 4" xfId="32331"/>
    <cellStyle name="常规 4 7 2 2 2 5 3" xfId="32332"/>
    <cellStyle name="常规 4 7 2 2 2 5 3 2" xfId="32333"/>
    <cellStyle name="常规 4 7 2 2 2 5 3 2 2" xfId="32334"/>
    <cellStyle name="常规 4 7 2 2 2 5 3 3" xfId="32335"/>
    <cellStyle name="常规 4 7 2 2 2 5 4" xfId="32336"/>
    <cellStyle name="常规 4 7 2 2 2 5 4 2" xfId="32337"/>
    <cellStyle name="常规 4 7 2 2 2 5 5" xfId="32338"/>
    <cellStyle name="常规 4 7 2 2 2 6" xfId="32339"/>
    <cellStyle name="常规 4 7 2 2 2 6 2" xfId="32340"/>
    <cellStyle name="常规 4 7 2 2 2 6 2 2" xfId="32341"/>
    <cellStyle name="常规 4 7 2 2 2 6 2 2 2" xfId="32342"/>
    <cellStyle name="常规 4 7 2 2 2 6 2 3" xfId="32343"/>
    <cellStyle name="常规 4 7 2 2 2 6 3" xfId="32344"/>
    <cellStyle name="常规 4 7 2 2 2 6 3 2" xfId="32345"/>
    <cellStyle name="常规 4 7 2 2 2 6 4" xfId="32346"/>
    <cellStyle name="常规 4 7 2 2 2 7" xfId="32347"/>
    <cellStyle name="常规 4 7 2 2 2 7 2" xfId="32348"/>
    <cellStyle name="常规 4 7 2 2 2 7 2 2" xfId="32349"/>
    <cellStyle name="常规 4 7 2 2 2 7 3" xfId="32350"/>
    <cellStyle name="常规 4 7 2 2 2 8" xfId="32351"/>
    <cellStyle name="常规 4 7 2 2 2 8 2" xfId="32352"/>
    <cellStyle name="常规 4 7 2 2 2 9" xfId="32353"/>
    <cellStyle name="常规 4 7 2 2 3" xfId="32354"/>
    <cellStyle name="常规 4 7 2 2 3 2" xfId="32355"/>
    <cellStyle name="常规 4 7 2 2 3 2 2" xfId="32356"/>
    <cellStyle name="常规 4 7 2 2 3 2 2 2" xfId="32357"/>
    <cellStyle name="常规 4 7 2 2 3 2 2 2 2" xfId="32358"/>
    <cellStyle name="常规 4 7 2 2 3 2 2 2 2 2" xfId="32359"/>
    <cellStyle name="常规 4 7 2 2 3 2 2 2 2 2 2" xfId="32360"/>
    <cellStyle name="常规 4 7 2 2 3 2 2 2 2 2 2 2" xfId="32361"/>
    <cellStyle name="常规 4 7 2 2 3 2 2 2 2 2 3" xfId="32362"/>
    <cellStyle name="常规 4 7 2 2 3 2 2 2 2 3" xfId="32363"/>
    <cellStyle name="常规 4 7 2 2 3 2 2 2 2 3 2" xfId="32364"/>
    <cellStyle name="常规 4 7 2 2 3 2 2 2 2 4" xfId="32365"/>
    <cellStyle name="常规 4 7 2 2 3 2 2 2 3" xfId="32366"/>
    <cellStyle name="常规 4 7 2 2 3 2 2 2 3 2" xfId="32367"/>
    <cellStyle name="常规 4 7 2 2 3 2 2 2 3 2 2" xfId="32368"/>
    <cellStyle name="常规 4 7 2 2 3 2 2 2 3 3" xfId="32369"/>
    <cellStyle name="常规 4 7 2 2 3 2 2 2 4" xfId="32370"/>
    <cellStyle name="常规 4 7 2 2 3 2 2 2 4 2" xfId="32371"/>
    <cellStyle name="常规 4 7 2 2 3 2 2 2 5" xfId="32372"/>
    <cellStyle name="常规 4 7 2 2 3 2 2 3" xfId="32373"/>
    <cellStyle name="常规 4 7 2 2 3 2 2 3 2" xfId="32374"/>
    <cellStyle name="常规 4 7 2 2 3 2 2 3 2 2" xfId="32375"/>
    <cellStyle name="常规 4 7 2 2 3 2 2 3 2 2 2" xfId="32376"/>
    <cellStyle name="常规 4 7 2 2 3 2 2 3 2 2 2 2" xfId="32377"/>
    <cellStyle name="常规 4 7 2 2 3 2 2 3 2 2 3" xfId="32378"/>
    <cellStyle name="常规 4 7 2 2 3 2 2 3 2 3" xfId="32379"/>
    <cellStyle name="常规 4 7 2 2 3 2 2 3 2 3 2" xfId="32380"/>
    <cellStyle name="常规 4 7 2 2 3 2 2 3 2 4" xfId="32381"/>
    <cellStyle name="常规 4 7 2 2 3 2 2 3 3" xfId="32382"/>
    <cellStyle name="常规 4 7 2 2 3 2 2 3 3 2" xfId="32383"/>
    <cellStyle name="常规 4 7 2 2 3 2 2 3 3 2 2" xfId="32384"/>
    <cellStyle name="常规 4 7 2 2 3 2 2 3 3 3" xfId="32385"/>
    <cellStyle name="常规 4 7 2 2 3 2 2 3 4" xfId="32386"/>
    <cellStyle name="常规 4 7 2 2 3 2 2 3 4 2" xfId="32387"/>
    <cellStyle name="常规 4 7 2 2 3 2 2 3 5" xfId="32388"/>
    <cellStyle name="常规 4 7 2 2 3 2 2 4" xfId="32389"/>
    <cellStyle name="常规 4 7 2 2 3 2 2 4 2" xfId="32390"/>
    <cellStyle name="常规 4 7 2 2 3 2 2 4 2 2" xfId="32391"/>
    <cellStyle name="常规 4 7 2 2 3 2 2 4 2 2 2" xfId="32392"/>
    <cellStyle name="常规 4 7 2 2 3 2 2 4 2 3" xfId="32393"/>
    <cellStyle name="常规 4 7 2 2 3 2 2 4 3" xfId="32394"/>
    <cellStyle name="常规 4 7 2 2 3 2 2 4 3 2" xfId="32395"/>
    <cellStyle name="常规 4 7 2 2 3 2 2 4 4" xfId="32396"/>
    <cellStyle name="常规 4 7 2 2 3 2 2 5" xfId="32397"/>
    <cellStyle name="常规 4 7 2 2 3 2 2 5 2" xfId="32398"/>
    <cellStyle name="常规 4 7 2 2 3 2 2 5 2 2" xfId="32399"/>
    <cellStyle name="常规 4 7 2 2 3 2 2 5 3" xfId="32400"/>
    <cellStyle name="常规 4 7 2 2 3 2 2 6" xfId="32401"/>
    <cellStyle name="常规 4 7 2 2 3 2 2 6 2" xfId="32402"/>
    <cellStyle name="常规 4 7 2 2 3 2 2 7" xfId="32403"/>
    <cellStyle name="常规 4 7 2 2 3 2 3" xfId="32404"/>
    <cellStyle name="常规 4 7 2 2 3 2 3 2" xfId="32405"/>
    <cellStyle name="常规 4 7 2 2 3 2 3 2 2" xfId="32406"/>
    <cellStyle name="常规 4 7 2 2 3 2 3 2 2 2" xfId="32407"/>
    <cellStyle name="常规 4 7 2 2 3 2 3 2 2 2 2" xfId="32408"/>
    <cellStyle name="常规 4 7 2 2 3 2 3 2 2 3" xfId="32409"/>
    <cellStyle name="常规 4 7 2 2 3 2 3 2 3" xfId="32410"/>
    <cellStyle name="常规 4 7 2 2 3 2 3 2 3 2" xfId="32411"/>
    <cellStyle name="常规 4 7 2 2 3 2 3 2 4" xfId="32412"/>
    <cellStyle name="常规 4 7 2 2 3 2 3 3" xfId="32413"/>
    <cellStyle name="常规 4 7 2 2 3 2 3 3 2" xfId="32414"/>
    <cellStyle name="常规 4 7 2 2 3 2 3 3 2 2" xfId="32415"/>
    <cellStyle name="常规 4 7 2 2 3 2 3 3 3" xfId="32416"/>
    <cellStyle name="常规 4 7 2 2 3 2 3 4" xfId="32417"/>
    <cellStyle name="常规 4 7 2 2 3 2 3 4 2" xfId="32418"/>
    <cellStyle name="常规 4 7 2 2 3 2 3 5" xfId="32419"/>
    <cellStyle name="常规 4 7 2 2 3 2 4" xfId="32420"/>
    <cellStyle name="常规 4 7 2 2 3 2 4 2" xfId="32421"/>
    <cellStyle name="常规 4 7 2 2 3 2 4 2 2" xfId="32422"/>
    <cellStyle name="常规 4 7 2 2 3 2 4 2 2 2" xfId="32423"/>
    <cellStyle name="常规 4 7 2 2 3 2 4 2 2 2 2" xfId="32424"/>
    <cellStyle name="常规 4 7 2 2 3 2 4 2 2 3" xfId="32425"/>
    <cellStyle name="常规 4 7 2 2 3 2 4 2 3" xfId="32426"/>
    <cellStyle name="常规 4 7 2 2 3 2 4 2 3 2" xfId="32427"/>
    <cellStyle name="常规 4 7 2 2 3 2 4 2 4" xfId="32428"/>
    <cellStyle name="常规 4 7 2 2 3 2 4 3" xfId="32429"/>
    <cellStyle name="常规 4 7 2 2 3 2 4 3 2" xfId="32430"/>
    <cellStyle name="常规 4 7 2 2 3 2 4 3 2 2" xfId="32431"/>
    <cellStyle name="常规 4 7 2 2 3 2 4 3 3" xfId="32432"/>
    <cellStyle name="常规 4 7 2 2 3 2 4 4" xfId="32433"/>
    <cellStyle name="常规 4 7 2 2 3 2 4 4 2" xfId="32434"/>
    <cellStyle name="常规 4 7 2 2 3 2 4 5" xfId="32435"/>
    <cellStyle name="常规 4 7 2 2 3 2 5" xfId="32436"/>
    <cellStyle name="常规 4 7 2 2 3 2 5 2" xfId="32437"/>
    <cellStyle name="常规 4 7 2 2 3 2 5 2 2" xfId="32438"/>
    <cellStyle name="常规 4 7 2 2 3 2 5 2 2 2" xfId="32439"/>
    <cellStyle name="常规 4 7 2 2 3 2 5 2 3" xfId="32440"/>
    <cellStyle name="常规 4 7 2 2 3 2 5 3" xfId="32441"/>
    <cellStyle name="常规 4 7 2 2 3 2 5 3 2" xfId="32442"/>
    <cellStyle name="常规 4 7 2 2 3 2 5 4" xfId="32443"/>
    <cellStyle name="常规 4 7 2 2 3 2 6" xfId="32444"/>
    <cellStyle name="常规 4 7 2 2 3 2 6 2" xfId="32445"/>
    <cellStyle name="常规 4 7 2 2 3 2 6 2 2" xfId="32446"/>
    <cellStyle name="常规 4 7 2 2 3 2 6 3" xfId="32447"/>
    <cellStyle name="常规 4 7 2 2 3 2 7" xfId="32448"/>
    <cellStyle name="常规 4 7 2 2 3 2 7 2" xfId="32449"/>
    <cellStyle name="常规 4 7 2 2 3 2 8" xfId="32450"/>
    <cellStyle name="常规 4 7 2 2 3 3" xfId="32451"/>
    <cellStyle name="常规 4 7 2 2 3 3 2" xfId="32452"/>
    <cellStyle name="常规 4 7 2 2 3 3 2 2" xfId="32453"/>
    <cellStyle name="常规 4 7 2 2 3 3 2 2 2" xfId="32454"/>
    <cellStyle name="常规 4 7 2 2 3 3 2 2 2 2" xfId="32455"/>
    <cellStyle name="常规 4 7 2 2 3 3 2 2 2 2 2" xfId="32456"/>
    <cellStyle name="常规 4 7 2 2 3 3 2 2 2 3" xfId="32457"/>
    <cellStyle name="常规 4 7 2 2 3 3 2 2 3" xfId="32458"/>
    <cellStyle name="常规 4 7 2 2 3 3 2 2 3 2" xfId="32459"/>
    <cellStyle name="常规 4 7 2 2 3 3 2 2 4" xfId="32460"/>
    <cellStyle name="常规 4 7 2 2 3 3 2 3" xfId="32461"/>
    <cellStyle name="常规 4 7 2 2 3 3 2 3 2" xfId="32462"/>
    <cellStyle name="常规 4 7 2 2 3 3 2 3 2 2" xfId="32463"/>
    <cellStyle name="常规 4 7 2 2 3 3 2 3 3" xfId="32464"/>
    <cellStyle name="常规 4 7 2 2 3 3 2 4" xfId="32465"/>
    <cellStyle name="常规 4 7 2 2 3 3 2 4 2" xfId="32466"/>
    <cellStyle name="常规 4 7 2 2 3 3 2 5" xfId="32467"/>
    <cellStyle name="常规 4 7 2 2 3 3 3" xfId="32468"/>
    <cellStyle name="常规 4 7 2 2 3 3 3 2" xfId="32469"/>
    <cellStyle name="常规 4 7 2 2 3 3 3 2 2" xfId="32470"/>
    <cellStyle name="常规 4 7 2 2 3 3 3 2 2 2" xfId="32471"/>
    <cellStyle name="常规 4 7 2 2 3 3 3 2 2 2 2" xfId="32472"/>
    <cellStyle name="常规 4 7 2 2 3 3 3 2 2 3" xfId="32473"/>
    <cellStyle name="常规 4 7 2 2 3 3 3 2 3" xfId="32474"/>
    <cellStyle name="常规 4 7 2 2 3 3 3 2 3 2" xfId="32475"/>
    <cellStyle name="常规 4 7 2 2 3 3 3 2 4" xfId="32476"/>
    <cellStyle name="常规 4 7 2 2 3 3 3 3" xfId="32477"/>
    <cellStyle name="常规 4 7 2 2 3 3 3 3 2" xfId="32478"/>
    <cellStyle name="常规 4 7 2 2 3 3 3 3 2 2" xfId="32479"/>
    <cellStyle name="常规 4 7 2 2 3 3 3 3 3" xfId="32480"/>
    <cellStyle name="常规 4 7 2 2 3 3 3 4" xfId="32481"/>
    <cellStyle name="常规 4 7 2 2 3 3 3 4 2" xfId="32482"/>
    <cellStyle name="常规 4 7 2 2 3 3 3 5" xfId="32483"/>
    <cellStyle name="常规 4 7 2 2 3 3 4" xfId="32484"/>
    <cellStyle name="常规 4 7 2 2 3 3 4 2" xfId="32485"/>
    <cellStyle name="常规 4 7 2 2 3 3 4 2 2" xfId="32486"/>
    <cellStyle name="常规 4 7 2 2 3 3 4 2 2 2" xfId="32487"/>
    <cellStyle name="常规 4 7 2 2 3 3 4 2 3" xfId="32488"/>
    <cellStyle name="常规 4 7 2 2 3 3 4 3" xfId="32489"/>
    <cellStyle name="常规 4 7 2 2 3 3 4 3 2" xfId="32490"/>
    <cellStyle name="常规 4 7 2 2 3 3 4 4" xfId="32491"/>
    <cellStyle name="常规 4 7 2 2 3 3 5" xfId="32492"/>
    <cellStyle name="常规 4 7 2 2 3 3 5 2" xfId="32493"/>
    <cellStyle name="常规 4 7 2 2 3 3 5 2 2" xfId="32494"/>
    <cellStyle name="常规 4 7 2 2 3 3 5 3" xfId="32495"/>
    <cellStyle name="常规 4 7 2 2 3 3 6" xfId="32496"/>
    <cellStyle name="常规 4 7 2 2 3 3 6 2" xfId="32497"/>
    <cellStyle name="常规 4 7 2 2 3 3 7" xfId="32498"/>
    <cellStyle name="常规 4 7 2 2 3 4" xfId="32499"/>
    <cellStyle name="常规 4 7 2 2 3 4 2" xfId="32500"/>
    <cellStyle name="常规 4 7 2 2 3 4 2 2" xfId="32501"/>
    <cellStyle name="常规 4 7 2 2 3 4 2 2 2" xfId="32502"/>
    <cellStyle name="常规 4 7 2 2 3 4 2 2 2 2" xfId="32503"/>
    <cellStyle name="常规 4 7 2 2 3 4 2 2 3" xfId="32504"/>
    <cellStyle name="常规 4 7 2 2 3 4 2 3" xfId="32505"/>
    <cellStyle name="常规 4 7 2 2 3 4 2 3 2" xfId="32506"/>
    <cellStyle name="常规 4 7 2 2 3 4 2 4" xfId="32507"/>
    <cellStyle name="常规 4 7 2 2 3 4 3" xfId="32508"/>
    <cellStyle name="常规 4 7 2 2 3 4 3 2" xfId="32509"/>
    <cellStyle name="常规 4 7 2 2 3 4 3 2 2" xfId="32510"/>
    <cellStyle name="常规 4 7 2 2 3 4 3 3" xfId="32511"/>
    <cellStyle name="常规 4 7 2 2 3 4 4" xfId="32512"/>
    <cellStyle name="常规 4 7 2 2 3 4 4 2" xfId="32513"/>
    <cellStyle name="常规 4 7 2 2 3 4 5" xfId="32514"/>
    <cellStyle name="常规 4 7 2 2 3 5" xfId="32515"/>
    <cellStyle name="常规 4 7 2 2 3 5 2" xfId="32516"/>
    <cellStyle name="常规 4 7 2 2 3 5 2 2" xfId="32517"/>
    <cellStyle name="常规 4 7 2 2 3 5 2 2 2" xfId="32518"/>
    <cellStyle name="常规 4 7 2 2 3 5 2 2 2 2" xfId="32519"/>
    <cellStyle name="常规 4 7 2 2 3 5 2 2 3" xfId="32520"/>
    <cellStyle name="常规 4 7 2 2 3 5 2 3" xfId="32521"/>
    <cellStyle name="常规 4 7 2 2 3 5 2 3 2" xfId="32522"/>
    <cellStyle name="常规 4 7 2 2 3 5 2 4" xfId="32523"/>
    <cellStyle name="常规 4 7 2 2 3 5 3" xfId="32524"/>
    <cellStyle name="常规 4 7 2 2 3 5 3 2" xfId="32525"/>
    <cellStyle name="常规 4 7 2 2 3 5 3 2 2" xfId="32526"/>
    <cellStyle name="常规 4 7 2 2 3 5 3 3" xfId="32527"/>
    <cellStyle name="常规 4 7 2 2 3 5 4" xfId="32528"/>
    <cellStyle name="常规 4 7 2 2 3 5 4 2" xfId="32529"/>
    <cellStyle name="常规 4 7 2 2 3 5 5" xfId="32530"/>
    <cellStyle name="常规 4 7 2 2 3 6" xfId="32531"/>
    <cellStyle name="常规 4 7 2 2 3 6 2" xfId="32532"/>
    <cellStyle name="常规 4 7 2 2 3 6 2 2" xfId="32533"/>
    <cellStyle name="常规 4 7 2 2 3 6 2 2 2" xfId="32534"/>
    <cellStyle name="常规 4 7 2 2 3 6 2 3" xfId="32535"/>
    <cellStyle name="常规 4 7 2 2 3 6 3" xfId="32536"/>
    <cellStyle name="常规 4 7 2 2 3 6 3 2" xfId="32537"/>
    <cellStyle name="常规 4 7 2 2 3 6 4" xfId="32538"/>
    <cellStyle name="常规 4 7 2 2 3 7" xfId="32539"/>
    <cellStyle name="常规 4 7 2 2 3 7 2" xfId="32540"/>
    <cellStyle name="常规 4 7 2 2 3 7 2 2" xfId="32541"/>
    <cellStyle name="常规 4 7 2 2 3 7 3" xfId="32542"/>
    <cellStyle name="常规 4 7 2 2 3 8" xfId="32543"/>
    <cellStyle name="常规 4 7 2 2 3 8 2" xfId="32544"/>
    <cellStyle name="常规 4 7 2 2 3 9" xfId="32545"/>
    <cellStyle name="常规 4 7 2 2 4" xfId="32546"/>
    <cellStyle name="常规 4 7 2 2 4 2" xfId="32547"/>
    <cellStyle name="常规 4 7 2 2 4 2 2" xfId="32548"/>
    <cellStyle name="常规 4 7 2 2 4 2 2 2" xfId="32549"/>
    <cellStyle name="常规 4 7 2 2 4 2 2 2 2" xfId="32550"/>
    <cellStyle name="常规 4 7 2 2 4 2 2 2 2 2" xfId="32551"/>
    <cellStyle name="常规 4 7 2 2 4 2 2 2 2 2 2" xfId="32552"/>
    <cellStyle name="常规 4 7 2 2 4 2 2 2 2 3" xfId="32553"/>
    <cellStyle name="常规 4 7 2 2 4 2 2 2 3" xfId="32554"/>
    <cellStyle name="常规 4 7 2 2 4 2 2 2 3 2" xfId="32555"/>
    <cellStyle name="常规 4 7 2 2 4 2 2 2 4" xfId="32556"/>
    <cellStyle name="常规 4 7 2 2 4 2 2 3" xfId="32557"/>
    <cellStyle name="常规 4 7 2 2 4 2 2 3 2" xfId="32558"/>
    <cellStyle name="常规 4 7 2 2 4 2 2 3 2 2" xfId="32559"/>
    <cellStyle name="常规 4 7 2 2 4 2 2 3 3" xfId="32560"/>
    <cellStyle name="常规 4 7 2 2 4 2 2 4" xfId="32561"/>
    <cellStyle name="常规 4 7 2 2 4 2 2 4 2" xfId="32562"/>
    <cellStyle name="常规 4 7 2 2 4 2 2 5" xfId="32563"/>
    <cellStyle name="常规 4 7 2 2 4 2 3" xfId="32564"/>
    <cellStyle name="常规 4 7 2 2 4 2 3 2" xfId="32565"/>
    <cellStyle name="常规 4 7 2 2 4 2 3 2 2" xfId="32566"/>
    <cellStyle name="常规 4 7 2 2 4 2 3 2 2 2" xfId="32567"/>
    <cellStyle name="常规 4 7 2 2 4 2 3 2 2 2 2" xfId="32568"/>
    <cellStyle name="常规 4 7 2 2 4 2 3 2 2 3" xfId="32569"/>
    <cellStyle name="常规 4 7 2 2 4 2 3 2 3" xfId="32570"/>
    <cellStyle name="常规 4 7 2 2 4 2 3 2 3 2" xfId="32571"/>
    <cellStyle name="常规 4 7 2 2 4 2 3 2 4" xfId="32572"/>
    <cellStyle name="常规 4 7 2 2 4 2 3 3" xfId="32573"/>
    <cellStyle name="常规 4 7 2 2 4 2 3 3 2" xfId="32574"/>
    <cellStyle name="常规 4 7 2 2 4 2 3 3 2 2" xfId="32575"/>
    <cellStyle name="常规 4 7 2 2 4 2 3 3 3" xfId="32576"/>
    <cellStyle name="常规 4 7 2 2 4 2 3 4" xfId="32577"/>
    <cellStyle name="常规 4 7 2 2 4 2 3 4 2" xfId="32578"/>
    <cellStyle name="常规 4 7 2 2 4 2 3 5" xfId="32579"/>
    <cellStyle name="常规 4 7 2 2 4 2 4" xfId="32580"/>
    <cellStyle name="常规 4 7 2 2 4 2 4 2" xfId="32581"/>
    <cellStyle name="常规 4 7 2 2 4 2 4 2 2" xfId="32582"/>
    <cellStyle name="常规 4 7 2 2 4 2 4 2 2 2" xfId="32583"/>
    <cellStyle name="常规 4 7 2 2 4 2 4 2 3" xfId="32584"/>
    <cellStyle name="常规 4 7 2 2 4 2 4 3" xfId="32585"/>
    <cellStyle name="常规 4 7 2 2 4 2 4 3 2" xfId="32586"/>
    <cellStyle name="常规 4 7 2 2 4 2 4 4" xfId="32587"/>
    <cellStyle name="常规 4 7 2 2 4 2 5" xfId="32588"/>
    <cellStyle name="常规 4 7 2 2 4 2 5 2" xfId="32589"/>
    <cellStyle name="常规 4 7 2 2 4 2 5 2 2" xfId="32590"/>
    <cellStyle name="常规 4 7 2 2 4 2 5 3" xfId="32591"/>
    <cellStyle name="常规 4 7 2 2 4 2 6" xfId="32592"/>
    <cellStyle name="常规 4 7 2 2 4 2 6 2" xfId="32593"/>
    <cellStyle name="常规 4 7 2 2 4 2 7" xfId="32594"/>
    <cellStyle name="常规 4 7 2 2 4 3" xfId="32595"/>
    <cellStyle name="常规 4 7 2 2 4 3 2" xfId="32596"/>
    <cellStyle name="常规 4 7 2 2 4 3 2 2" xfId="32597"/>
    <cellStyle name="常规 4 7 2 2 4 3 2 2 2" xfId="32598"/>
    <cellStyle name="常规 4 7 2 2 4 3 2 2 2 2" xfId="32599"/>
    <cellStyle name="常规 4 7 2 2 4 3 2 2 3" xfId="32600"/>
    <cellStyle name="常规 4 7 2 2 4 3 2 3" xfId="32601"/>
    <cellStyle name="常规 4 7 2 2 4 3 2 3 2" xfId="32602"/>
    <cellStyle name="常规 4 7 2 2 4 3 2 4" xfId="32603"/>
    <cellStyle name="常规 4 7 2 2 4 3 3" xfId="32604"/>
    <cellStyle name="常规 4 7 2 2 4 3 3 2" xfId="32605"/>
    <cellStyle name="常规 4 7 2 2 4 3 3 2 2" xfId="32606"/>
    <cellStyle name="常规 4 7 2 2 4 3 3 3" xfId="32607"/>
    <cellStyle name="常规 4 7 2 2 4 3 4" xfId="32608"/>
    <cellStyle name="常规 4 7 2 2 4 3 4 2" xfId="32609"/>
    <cellStyle name="常规 4 7 2 2 4 3 5" xfId="32610"/>
    <cellStyle name="常规 4 7 2 2 4 4" xfId="32611"/>
    <cellStyle name="常规 4 7 2 2 4 4 2" xfId="32612"/>
    <cellStyle name="常规 4 7 2 2 4 4 2 2" xfId="32613"/>
    <cellStyle name="常规 4 7 2 2 4 4 2 2 2" xfId="32614"/>
    <cellStyle name="常规 4 7 2 2 4 4 2 2 2 2" xfId="32615"/>
    <cellStyle name="常规 4 7 2 2 4 4 2 2 3" xfId="32616"/>
    <cellStyle name="常规 4 7 2 2 4 4 2 3" xfId="32617"/>
    <cellStyle name="常规 4 7 2 2 4 4 2 3 2" xfId="32618"/>
    <cellStyle name="常规 4 7 2 2 4 4 2 4" xfId="32619"/>
    <cellStyle name="常规 4 7 2 2 4 4 3" xfId="32620"/>
    <cellStyle name="常规 4 7 2 2 4 4 3 2" xfId="32621"/>
    <cellStyle name="常规 4 7 2 2 4 4 3 2 2" xfId="32622"/>
    <cellStyle name="常规 4 7 2 2 4 4 3 3" xfId="32623"/>
    <cellStyle name="常规 4 7 2 2 4 4 4" xfId="32624"/>
    <cellStyle name="常规 4 7 2 2 4 4 4 2" xfId="32625"/>
    <cellStyle name="常规 4 7 2 2 4 4 5" xfId="32626"/>
    <cellStyle name="常规 4 7 2 2 4 5" xfId="32627"/>
    <cellStyle name="常规 4 7 2 2 4 5 2" xfId="32628"/>
    <cellStyle name="常规 4 7 2 2 4 5 2 2" xfId="32629"/>
    <cellStyle name="常规 4 7 2 2 4 5 2 2 2" xfId="32630"/>
    <cellStyle name="常规 4 7 2 2 4 5 2 3" xfId="32631"/>
    <cellStyle name="常规 4 7 2 2 4 5 3" xfId="32632"/>
    <cellStyle name="常规 4 7 2 2 4 5 3 2" xfId="32633"/>
    <cellStyle name="常规 4 7 2 2 4 5 4" xfId="32634"/>
    <cellStyle name="常规 4 7 2 2 4 6" xfId="32635"/>
    <cellStyle name="常规 4 7 2 2 4 6 2" xfId="32636"/>
    <cellStyle name="常规 4 7 2 2 4 6 2 2" xfId="32637"/>
    <cellStyle name="常规 4 7 2 2 4 6 3" xfId="32638"/>
    <cellStyle name="常规 4 7 2 2 4 7" xfId="32639"/>
    <cellStyle name="常规 4 7 2 2 4 7 2" xfId="32640"/>
    <cellStyle name="常规 4 7 2 2 4 8" xfId="32641"/>
    <cellStyle name="常规 4 7 2 2 5" xfId="32642"/>
    <cellStyle name="常规 4 7 2 2 5 2" xfId="32643"/>
    <cellStyle name="常规 4 7 2 2 5 2 2" xfId="32644"/>
    <cellStyle name="常规 4 7 2 2 5 2 2 2" xfId="32645"/>
    <cellStyle name="常规 4 7 2 2 5 2 2 2 2" xfId="32646"/>
    <cellStyle name="常规 4 7 2 2 5 2 2 2 2 2" xfId="32647"/>
    <cellStyle name="常规 4 7 2 2 5 2 2 2 3" xfId="32648"/>
    <cellStyle name="常规 4 7 2 2 5 2 2 3" xfId="32649"/>
    <cellStyle name="常规 4 7 2 2 5 2 2 3 2" xfId="32650"/>
    <cellStyle name="常规 4 7 2 2 5 2 2 4" xfId="32651"/>
    <cellStyle name="常规 4 7 2 2 5 2 3" xfId="32652"/>
    <cellStyle name="常规 4 7 2 2 5 2 3 2" xfId="32653"/>
    <cellStyle name="常规 4 7 2 2 5 2 3 2 2" xfId="32654"/>
    <cellStyle name="常规 4 7 2 2 5 2 3 3" xfId="32655"/>
    <cellStyle name="常规 4 7 2 2 5 2 4" xfId="32656"/>
    <cellStyle name="常规 4 7 2 2 5 2 4 2" xfId="32657"/>
    <cellStyle name="常规 4 7 2 2 5 2 5" xfId="32658"/>
    <cellStyle name="常规 4 7 2 2 5 3" xfId="32659"/>
    <cellStyle name="常规 4 7 2 2 5 3 2" xfId="32660"/>
    <cellStyle name="常规 4 7 2 2 5 3 2 2" xfId="32661"/>
    <cellStyle name="常规 4 7 2 2 5 3 2 2 2" xfId="32662"/>
    <cellStyle name="常规 4 7 2 2 5 3 2 2 2 2" xfId="32663"/>
    <cellStyle name="常规 4 7 2 2 5 3 2 2 3" xfId="32664"/>
    <cellStyle name="常规 4 7 2 2 5 3 2 3" xfId="32665"/>
    <cellStyle name="常规 4 7 2 2 5 3 2 3 2" xfId="32666"/>
    <cellStyle name="常规 4 7 2 2 5 3 2 4" xfId="32667"/>
    <cellStyle name="常规 4 7 2 2 5 3 3" xfId="32668"/>
    <cellStyle name="常规 4 7 2 2 5 3 3 2" xfId="32669"/>
    <cellStyle name="常规 4 7 2 2 5 3 3 2 2" xfId="32670"/>
    <cellStyle name="常规 4 7 2 2 5 3 3 3" xfId="32671"/>
    <cellStyle name="常规 4 7 2 2 5 3 4" xfId="32672"/>
    <cellStyle name="常规 4 7 2 2 5 3 4 2" xfId="32673"/>
    <cellStyle name="常规 4 7 2 2 5 3 5" xfId="32674"/>
    <cellStyle name="常规 4 7 2 2 5 4" xfId="32675"/>
    <cellStyle name="常规 4 7 2 2 5 4 2" xfId="32676"/>
    <cellStyle name="常规 4 7 2 2 5 4 2 2" xfId="32677"/>
    <cellStyle name="常规 4 7 2 2 5 4 2 2 2" xfId="32678"/>
    <cellStyle name="常规 4 7 2 2 5 4 2 3" xfId="32679"/>
    <cellStyle name="常规 4 7 2 2 5 4 3" xfId="32680"/>
    <cellStyle name="常规 4 7 2 2 5 4 3 2" xfId="32681"/>
    <cellStyle name="常规 4 7 2 2 5 4 4" xfId="32682"/>
    <cellStyle name="常规 4 7 2 2 5 5" xfId="32683"/>
    <cellStyle name="常规 4 7 2 2 5 5 2" xfId="32684"/>
    <cellStyle name="常规 4 7 2 2 5 5 2 2" xfId="32685"/>
    <cellStyle name="常规 4 7 2 2 5 5 3" xfId="32686"/>
    <cellStyle name="常规 4 7 2 2 5 6" xfId="32687"/>
    <cellStyle name="常规 4 7 2 2 5 6 2" xfId="32688"/>
    <cellStyle name="常规 4 7 2 2 5 7" xfId="32689"/>
    <cellStyle name="常规 4 7 2 2 6" xfId="32690"/>
    <cellStyle name="常规 4 7 2 2 6 2" xfId="32691"/>
    <cellStyle name="常规 4 7 2 2 6 2 2" xfId="32692"/>
    <cellStyle name="常规 4 7 2 2 6 2 2 2" xfId="32693"/>
    <cellStyle name="常规 4 7 2 2 6 2 2 2 2" xfId="32694"/>
    <cellStyle name="常规 4 7 2 2 6 2 2 3" xfId="32695"/>
    <cellStyle name="常规 4 7 2 2 6 2 3" xfId="32696"/>
    <cellStyle name="常规 4 7 2 2 6 2 3 2" xfId="32697"/>
    <cellStyle name="常规 4 7 2 2 6 2 4" xfId="32698"/>
    <cellStyle name="常规 4 7 2 2 6 3" xfId="32699"/>
    <cellStyle name="常规 4 7 2 2 6 3 2" xfId="32700"/>
    <cellStyle name="常规 4 7 2 2 6 3 2 2" xfId="32701"/>
    <cellStyle name="常规 4 7 2 2 6 3 3" xfId="32702"/>
    <cellStyle name="常规 4 7 2 2 6 4" xfId="32703"/>
    <cellStyle name="常规 4 7 2 2 6 4 2" xfId="32704"/>
    <cellStyle name="常规 4 7 2 2 6 5" xfId="32705"/>
    <cellStyle name="常规 4 7 2 2 7" xfId="32706"/>
    <cellStyle name="常规 4 7 2 2 7 2" xfId="32707"/>
    <cellStyle name="常规 4 7 2 2 7 2 2" xfId="32708"/>
    <cellStyle name="常规 4 7 2 2 7 2 2 2" xfId="32709"/>
    <cellStyle name="常规 4 7 2 2 7 2 2 2 2" xfId="32710"/>
    <cellStyle name="常规 4 7 2 2 7 2 2 3" xfId="32711"/>
    <cellStyle name="常规 4 7 2 2 7 2 3" xfId="32712"/>
    <cellStyle name="常规 4 7 2 2 7 2 3 2" xfId="32713"/>
    <cellStyle name="常规 4 7 2 2 7 2 4" xfId="32714"/>
    <cellStyle name="常规 4 7 2 2 7 3" xfId="32715"/>
    <cellStyle name="常规 4 7 2 2 7 3 2" xfId="32716"/>
    <cellStyle name="常规 4 7 2 2 7 3 2 2" xfId="32717"/>
    <cellStyle name="常规 4 7 2 2 7 3 3" xfId="32718"/>
    <cellStyle name="常规 4 7 2 2 7 4" xfId="32719"/>
    <cellStyle name="常规 4 7 2 2 7 4 2" xfId="32720"/>
    <cellStyle name="常规 4 7 2 2 7 5" xfId="32721"/>
    <cellStyle name="常规 4 7 2 2 8" xfId="32722"/>
    <cellStyle name="常规 4 7 2 2 8 2" xfId="32723"/>
    <cellStyle name="常规 4 7 2 2 8 2 2" xfId="32724"/>
    <cellStyle name="常规 4 7 2 2 8 2 2 2" xfId="32725"/>
    <cellStyle name="常规 4 7 2 2 8 2 3" xfId="32726"/>
    <cellStyle name="常规 4 7 2 2 8 3" xfId="32727"/>
    <cellStyle name="常规 4 7 2 2 8 3 2" xfId="32728"/>
    <cellStyle name="常规 4 7 2 2 8 4" xfId="32729"/>
    <cellStyle name="常规 4 7 2 2 9" xfId="32730"/>
    <cellStyle name="常规 4 7 2 2 9 2" xfId="32731"/>
    <cellStyle name="常规 4 7 2 2 9 2 2" xfId="32732"/>
    <cellStyle name="常规 4 7 2 2 9 3" xfId="32733"/>
    <cellStyle name="常规 4 7 2 3" xfId="32734"/>
    <cellStyle name="常规 4 7 2 3 2" xfId="32735"/>
    <cellStyle name="常规 4 7 2 3 2 2" xfId="32736"/>
    <cellStyle name="常规 4 7 2 3 2 2 2" xfId="32737"/>
    <cellStyle name="常规 4 7 2 3 2 2 2 2" xfId="32738"/>
    <cellStyle name="常规 4 7 2 3 2 2 2 2 2" xfId="32739"/>
    <cellStyle name="常规 4 7 2 3 2 2 2 2 2 2" xfId="32740"/>
    <cellStyle name="常规 4 7 2 3 2 2 2 2 2 2 2" xfId="32741"/>
    <cellStyle name="常规 4 7 2 3 2 2 2 2 2 3" xfId="32742"/>
    <cellStyle name="常规 4 7 2 3 2 2 2 2 3" xfId="32743"/>
    <cellStyle name="常规 4 7 2 3 2 2 2 2 3 2" xfId="32744"/>
    <cellStyle name="常规 4 7 2 3 2 2 2 2 4" xfId="32745"/>
    <cellStyle name="常规 4 7 2 3 2 2 2 3" xfId="32746"/>
    <cellStyle name="常规 4 7 2 3 2 2 2 3 2" xfId="32747"/>
    <cellStyle name="常规 4 7 2 3 2 2 2 3 2 2" xfId="32748"/>
    <cellStyle name="常规 4 7 2 3 2 2 2 3 3" xfId="32749"/>
    <cellStyle name="常规 4 7 2 3 2 2 2 4" xfId="32750"/>
    <cellStyle name="常规 4 7 2 3 2 2 2 4 2" xfId="32751"/>
    <cellStyle name="常规 4 7 2 3 2 2 2 5" xfId="32752"/>
    <cellStyle name="常规 4 7 2 3 2 2 3" xfId="32753"/>
    <cellStyle name="常规 4 7 2 3 2 2 3 2" xfId="32754"/>
    <cellStyle name="常规 4 7 2 3 2 2 3 2 2" xfId="32755"/>
    <cellStyle name="常规 4 7 2 3 2 2 3 2 2 2" xfId="32756"/>
    <cellStyle name="常规 4 7 2 3 2 2 3 2 2 2 2" xfId="32757"/>
    <cellStyle name="常规 4 7 2 3 2 2 3 2 2 3" xfId="32758"/>
    <cellStyle name="常规 4 7 2 3 2 2 3 2 3" xfId="32759"/>
    <cellStyle name="常规 4 7 2 3 2 2 3 2 3 2" xfId="32760"/>
    <cellStyle name="常规 4 7 2 3 2 2 3 2 4" xfId="32761"/>
    <cellStyle name="常规 4 7 2 3 2 2 3 3" xfId="32762"/>
    <cellStyle name="常规 4 7 2 3 2 2 3 3 2" xfId="32763"/>
    <cellStyle name="常规 4 7 2 3 2 2 3 3 2 2" xfId="32764"/>
    <cellStyle name="常规 4 7 2 3 2 2 3 3 3" xfId="32765"/>
    <cellStyle name="常规 4 7 2 3 2 2 3 4" xfId="32766"/>
    <cellStyle name="常规 4 7 2 3 2 2 3 4 2" xfId="32767"/>
    <cellStyle name="常规 4 7 2 3 2 2 3 5" xfId="32768"/>
    <cellStyle name="常规 4 7 2 3 2 2 4" xfId="32769"/>
    <cellStyle name="常规 4 7 2 3 2 2 4 2" xfId="32770"/>
    <cellStyle name="常规 4 7 2 3 2 2 4 2 2" xfId="32771"/>
    <cellStyle name="常规 4 7 2 3 2 2 4 2 2 2" xfId="32772"/>
    <cellStyle name="常规 4 7 2 3 2 2 4 2 3" xfId="32773"/>
    <cellStyle name="常规 4 7 2 3 2 2 4 3" xfId="32774"/>
    <cellStyle name="常规 4 7 2 3 2 2 4 3 2" xfId="32775"/>
    <cellStyle name="常规 4 7 2 3 2 2 4 4" xfId="32776"/>
    <cellStyle name="常规 4 7 2 3 2 2 5" xfId="32777"/>
    <cellStyle name="常规 4 7 2 3 2 2 5 2" xfId="32778"/>
    <cellStyle name="常规 4 7 2 3 2 2 5 2 2" xfId="32779"/>
    <cellStyle name="常规 4 7 2 3 2 2 5 3" xfId="32780"/>
    <cellStyle name="常规 4 7 2 3 2 2 6" xfId="32781"/>
    <cellStyle name="常规 4 7 2 3 2 2 6 2" xfId="32782"/>
    <cellStyle name="常规 4 7 2 3 2 2 7" xfId="32783"/>
    <cellStyle name="常规 4 7 2 3 2 3" xfId="32784"/>
    <cellStyle name="常规 4 7 2 3 2 3 2" xfId="32785"/>
    <cellStyle name="常规 4 7 2 3 2 3 2 2" xfId="32786"/>
    <cellStyle name="常规 4 7 2 3 2 3 2 2 2" xfId="32787"/>
    <cellStyle name="常规 4 7 2 3 2 3 2 2 2 2" xfId="32788"/>
    <cellStyle name="常规 4 7 2 3 2 3 2 2 3" xfId="32789"/>
    <cellStyle name="常规 4 7 2 3 2 3 2 3" xfId="32790"/>
    <cellStyle name="常规 4 7 2 3 2 3 2 3 2" xfId="32791"/>
    <cellStyle name="常规 4 7 2 3 2 3 2 4" xfId="32792"/>
    <cellStyle name="常规 4 7 2 3 2 3 3" xfId="32793"/>
    <cellStyle name="常规 4 7 2 3 2 3 3 2" xfId="32794"/>
    <cellStyle name="常规 4 7 2 3 2 3 3 2 2" xfId="32795"/>
    <cellStyle name="常规 4 7 2 3 2 3 3 3" xfId="32796"/>
    <cellStyle name="常规 4 7 2 3 2 3 4" xfId="32797"/>
    <cellStyle name="常规 4 7 2 3 2 3 4 2" xfId="32798"/>
    <cellStyle name="常规 4 7 2 3 2 3 5" xfId="32799"/>
    <cellStyle name="常规 4 7 2 3 2 4" xfId="32800"/>
    <cellStyle name="常规 4 7 2 3 2 4 2" xfId="32801"/>
    <cellStyle name="常规 4 7 2 3 2 4 2 2" xfId="32802"/>
    <cellStyle name="常规 4 7 2 3 2 4 2 2 2" xfId="32803"/>
    <cellStyle name="常规 4 7 2 3 2 4 2 2 2 2" xfId="32804"/>
    <cellStyle name="常规 4 7 2 3 2 4 2 2 3" xfId="32805"/>
    <cellStyle name="常规 4 7 2 3 2 4 2 3" xfId="32806"/>
    <cellStyle name="常规 4 7 2 3 2 4 2 3 2" xfId="32807"/>
    <cellStyle name="常规 4 7 2 3 2 4 2 4" xfId="32808"/>
    <cellStyle name="常规 4 7 2 3 2 4 3" xfId="32809"/>
    <cellStyle name="常规 4 7 2 3 2 4 3 2" xfId="32810"/>
    <cellStyle name="常规 4 7 2 3 2 4 3 2 2" xfId="32811"/>
    <cellStyle name="常规 4 7 2 3 2 4 3 3" xfId="32812"/>
    <cellStyle name="常规 4 7 2 3 2 4 4" xfId="32813"/>
    <cellStyle name="常规 4 7 2 3 2 4 4 2" xfId="32814"/>
    <cellStyle name="常规 4 7 2 3 2 4 5" xfId="32815"/>
    <cellStyle name="常规 4 7 2 3 2 5" xfId="32816"/>
    <cellStyle name="常规 4 7 2 3 2 5 2" xfId="32817"/>
    <cellStyle name="常规 4 7 2 3 2 5 2 2" xfId="32818"/>
    <cellStyle name="常规 4 7 2 3 2 5 2 2 2" xfId="32819"/>
    <cellStyle name="常规 4 7 2 3 2 5 2 3" xfId="32820"/>
    <cellStyle name="常规 4 7 2 3 2 5 3" xfId="32821"/>
    <cellStyle name="常规 4 7 2 3 2 5 3 2" xfId="32822"/>
    <cellStyle name="常规 4 7 2 3 2 5 4" xfId="32823"/>
    <cellStyle name="常规 4 7 2 3 2 6" xfId="32824"/>
    <cellStyle name="常规 4 7 2 3 2 6 2" xfId="32825"/>
    <cellStyle name="常规 4 7 2 3 2 6 2 2" xfId="32826"/>
    <cellStyle name="常规 4 7 2 3 2 6 3" xfId="32827"/>
    <cellStyle name="常规 4 7 2 3 2 7" xfId="32828"/>
    <cellStyle name="常规 4 7 2 3 2 7 2" xfId="32829"/>
    <cellStyle name="常规 4 7 2 3 2 8" xfId="32830"/>
    <cellStyle name="常规 4 7 2 3 3" xfId="32831"/>
    <cellStyle name="常规 4 7 2 3 3 2" xfId="32832"/>
    <cellStyle name="常规 4 7 2 3 3 2 2" xfId="32833"/>
    <cellStyle name="常规 4 7 2 3 3 2 2 2" xfId="32834"/>
    <cellStyle name="常规 4 7 2 3 3 2 2 2 2" xfId="32835"/>
    <cellStyle name="常规 4 7 2 3 3 2 2 2 2 2" xfId="32836"/>
    <cellStyle name="常规 4 7 2 3 3 2 2 2 3" xfId="32837"/>
    <cellStyle name="常规 4 7 2 3 3 2 2 3" xfId="32838"/>
    <cellStyle name="常规 4 7 2 3 3 2 2 3 2" xfId="32839"/>
    <cellStyle name="常规 4 7 2 3 3 2 2 4" xfId="32840"/>
    <cellStyle name="常规 4 7 2 3 3 2 3" xfId="32841"/>
    <cellStyle name="常规 4 7 2 3 3 2 3 2" xfId="32842"/>
    <cellStyle name="常规 4 7 2 3 3 2 3 2 2" xfId="32843"/>
    <cellStyle name="常规 4 7 2 3 3 2 3 3" xfId="32844"/>
    <cellStyle name="常规 4 7 2 3 3 2 4" xfId="32845"/>
    <cellStyle name="常规 4 7 2 3 3 2 4 2" xfId="32846"/>
    <cellStyle name="常规 4 7 2 3 3 2 5" xfId="32847"/>
    <cellStyle name="常规 4 7 2 3 3 3" xfId="32848"/>
    <cellStyle name="常规 4 7 2 3 3 3 2" xfId="32849"/>
    <cellStyle name="常规 4 7 2 3 3 3 2 2" xfId="32850"/>
    <cellStyle name="常规 4 7 2 3 3 3 2 2 2" xfId="32851"/>
    <cellStyle name="常规 4 7 2 3 3 3 2 2 2 2" xfId="32852"/>
    <cellStyle name="常规 4 7 2 3 3 3 2 2 3" xfId="32853"/>
    <cellStyle name="常规 4 7 2 3 3 3 2 3" xfId="32854"/>
    <cellStyle name="常规 4 7 2 3 3 3 2 3 2" xfId="32855"/>
    <cellStyle name="常规 4 7 2 3 3 3 2 4" xfId="32856"/>
    <cellStyle name="常规 4 7 2 3 3 3 3" xfId="32857"/>
    <cellStyle name="常规 4 7 2 3 3 3 3 2" xfId="32858"/>
    <cellStyle name="常规 4 7 2 3 3 3 3 2 2" xfId="32859"/>
    <cellStyle name="常规 4 7 2 3 3 3 3 3" xfId="32860"/>
    <cellStyle name="常规 4 7 2 3 3 3 4" xfId="32861"/>
    <cellStyle name="常规 4 7 2 3 3 3 4 2" xfId="32862"/>
    <cellStyle name="常规 4 7 2 3 3 3 5" xfId="32863"/>
    <cellStyle name="常规 4 7 2 3 3 4" xfId="32864"/>
    <cellStyle name="常规 4 7 2 3 3 4 2" xfId="32865"/>
    <cellStyle name="常规 4 7 2 3 3 4 2 2" xfId="32866"/>
    <cellStyle name="常规 4 7 2 3 3 4 2 2 2" xfId="32867"/>
    <cellStyle name="常规 4 7 2 3 3 4 2 3" xfId="32868"/>
    <cellStyle name="常规 4 7 2 3 3 4 3" xfId="32869"/>
    <cellStyle name="常规 4 7 2 3 3 4 3 2" xfId="32870"/>
    <cellStyle name="常规 4 7 2 3 3 4 4" xfId="32871"/>
    <cellStyle name="常规 4 7 2 3 3 5" xfId="32872"/>
    <cellStyle name="常规 4 7 2 3 3 5 2" xfId="32873"/>
    <cellStyle name="常规 4 7 2 3 3 5 2 2" xfId="32874"/>
    <cellStyle name="常规 4 7 2 3 3 5 3" xfId="32875"/>
    <cellStyle name="常规 4 7 2 3 3 6" xfId="32876"/>
    <cellStyle name="常规 4 7 2 3 3 6 2" xfId="32877"/>
    <cellStyle name="常规 4 7 2 3 3 7" xfId="32878"/>
    <cellStyle name="常规 4 7 2 3 4" xfId="32879"/>
    <cellStyle name="常规 4 7 2 3 4 2" xfId="32880"/>
    <cellStyle name="常规 4 7 2 3 4 2 2" xfId="32881"/>
    <cellStyle name="常规 4 7 2 3 4 2 2 2" xfId="32882"/>
    <cellStyle name="常规 4 7 2 3 4 2 2 2 2" xfId="32883"/>
    <cellStyle name="常规 4 7 2 3 4 2 2 3" xfId="32884"/>
    <cellStyle name="常规 4 7 2 3 4 2 3" xfId="32885"/>
    <cellStyle name="常规 4 7 2 3 4 2 3 2" xfId="32886"/>
    <cellStyle name="常规 4 7 2 3 4 2 4" xfId="32887"/>
    <cellStyle name="常规 4 7 2 3 4 3" xfId="32888"/>
    <cellStyle name="常规 4 7 2 3 4 3 2" xfId="32889"/>
    <cellStyle name="常规 4 7 2 3 4 3 2 2" xfId="32890"/>
    <cellStyle name="常规 4 7 2 3 4 3 3" xfId="32891"/>
    <cellStyle name="常规 4 7 2 3 4 4" xfId="32892"/>
    <cellStyle name="常规 4 7 2 3 4 4 2" xfId="32893"/>
    <cellStyle name="常规 4 7 2 3 4 5" xfId="32894"/>
    <cellStyle name="常规 4 7 2 3 5" xfId="32895"/>
    <cellStyle name="常规 4 7 2 3 5 2" xfId="32896"/>
    <cellStyle name="常规 4 7 2 3 5 2 2" xfId="32897"/>
    <cellStyle name="常规 4 7 2 3 5 2 2 2" xfId="32898"/>
    <cellStyle name="常规 4 7 2 3 5 2 2 2 2" xfId="32899"/>
    <cellStyle name="常规 4 7 2 3 5 2 2 3" xfId="32900"/>
    <cellStyle name="常规 4 7 2 3 5 2 3" xfId="32901"/>
    <cellStyle name="常规 4 7 2 3 5 2 3 2" xfId="32902"/>
    <cellStyle name="常规 4 7 2 3 5 2 4" xfId="32903"/>
    <cellStyle name="常规 4 7 2 3 5 3" xfId="32904"/>
    <cellStyle name="常规 4 7 2 3 5 3 2" xfId="32905"/>
    <cellStyle name="常规 4 7 2 3 5 3 2 2" xfId="32906"/>
    <cellStyle name="常规 4 7 2 3 5 3 3" xfId="32907"/>
    <cellStyle name="常规 4 7 2 3 5 4" xfId="32908"/>
    <cellStyle name="常规 4 7 2 3 5 4 2" xfId="32909"/>
    <cellStyle name="常规 4 7 2 3 5 5" xfId="32910"/>
    <cellStyle name="常规 4 7 2 3 6" xfId="32911"/>
    <cellStyle name="常规 4 7 2 3 6 2" xfId="32912"/>
    <cellStyle name="常规 4 7 2 3 6 2 2" xfId="32913"/>
    <cellStyle name="常规 4 7 2 3 6 2 2 2" xfId="32914"/>
    <cellStyle name="常规 4 7 2 3 6 2 3" xfId="32915"/>
    <cellStyle name="常规 4 7 2 3 6 3" xfId="32916"/>
    <cellStyle name="常规 4 7 2 3 6 3 2" xfId="32917"/>
    <cellStyle name="常规 4 7 2 3 6 4" xfId="32918"/>
    <cellStyle name="常规 4 7 2 3 7" xfId="32919"/>
    <cellStyle name="常规 4 7 2 3 7 2" xfId="32920"/>
    <cellStyle name="常规 4 7 2 3 7 2 2" xfId="32921"/>
    <cellStyle name="常规 4 7 2 3 7 3" xfId="32922"/>
    <cellStyle name="常规 4 7 2 3 8" xfId="32923"/>
    <cellStyle name="常规 4 7 2 3 8 2" xfId="32924"/>
    <cellStyle name="常规 4 7 2 3 9" xfId="32925"/>
    <cellStyle name="常规 4 7 2 4" xfId="32926"/>
    <cellStyle name="常规 4 7 2 4 2" xfId="32927"/>
    <cellStyle name="常规 4 7 2 4 2 2" xfId="32928"/>
    <cellStyle name="常规 4 7 2 4 2 2 2" xfId="32929"/>
    <cellStyle name="常规 4 7 2 4 2 2 2 2" xfId="32930"/>
    <cellStyle name="常规 4 7 2 4 2 2 2 2 2" xfId="32931"/>
    <cellStyle name="常规 4 7 2 4 2 2 2 2 2 2" xfId="32932"/>
    <cellStyle name="常规 4 7 2 4 2 2 2 2 2 2 2" xfId="32933"/>
    <cellStyle name="常规 4 7 2 4 2 2 2 2 2 3" xfId="32934"/>
    <cellStyle name="常规 4 7 2 4 2 2 2 2 3" xfId="32935"/>
    <cellStyle name="常规 4 7 2 4 2 2 2 2 3 2" xfId="32936"/>
    <cellStyle name="常规 4 7 2 4 2 2 2 2 4" xfId="32937"/>
    <cellStyle name="常规 4 7 2 4 2 2 2 3" xfId="32938"/>
    <cellStyle name="常规 4 7 2 4 2 2 2 3 2" xfId="32939"/>
    <cellStyle name="常规 4 7 2 4 2 2 2 3 2 2" xfId="32940"/>
    <cellStyle name="常规 4 7 2 4 2 2 2 3 3" xfId="32941"/>
    <cellStyle name="常规 4 7 2 4 2 2 2 4" xfId="32942"/>
    <cellStyle name="常规 4 7 2 4 2 2 2 4 2" xfId="32943"/>
    <cellStyle name="常规 4 7 2 4 2 2 2 5" xfId="32944"/>
    <cellStyle name="常规 4 7 2 4 2 2 3" xfId="32945"/>
    <cellStyle name="常规 4 7 2 4 2 2 3 2" xfId="32946"/>
    <cellStyle name="常规 4 7 2 4 2 2 3 2 2" xfId="32947"/>
    <cellStyle name="常规 4 7 2 4 2 2 3 2 2 2" xfId="32948"/>
    <cellStyle name="常规 4 7 2 4 2 2 3 2 2 2 2" xfId="32949"/>
    <cellStyle name="常规 4 7 2 4 2 2 3 2 2 3" xfId="32950"/>
    <cellStyle name="常规 4 7 2 4 2 2 3 2 3" xfId="32951"/>
    <cellStyle name="常规 4 7 2 4 2 2 3 2 3 2" xfId="32952"/>
    <cellStyle name="常规 4 7 2 4 2 2 3 2 4" xfId="32953"/>
    <cellStyle name="常规 4 7 2 4 2 2 3 3" xfId="32954"/>
    <cellStyle name="常规 4 7 2 4 2 2 3 3 2" xfId="32955"/>
    <cellStyle name="常规 4 7 2 4 2 2 3 3 2 2" xfId="32956"/>
    <cellStyle name="常规 4 7 2 4 2 2 3 3 3" xfId="32957"/>
    <cellStyle name="常规 4 7 2 4 2 2 3 4" xfId="32958"/>
    <cellStyle name="常规 4 7 2 4 2 2 3 4 2" xfId="32959"/>
    <cellStyle name="常规 4 7 2 4 2 2 3 5" xfId="32960"/>
    <cellStyle name="常规 4 7 2 4 2 2 4" xfId="32961"/>
    <cellStyle name="常规 4 7 2 4 2 2 4 2" xfId="32962"/>
    <cellStyle name="常规 4 7 2 4 2 2 4 2 2" xfId="32963"/>
    <cellStyle name="常规 4 7 2 4 2 2 4 2 2 2" xfId="32964"/>
    <cellStyle name="常规 4 7 2 4 2 2 4 2 3" xfId="32965"/>
    <cellStyle name="常规 4 7 2 4 2 2 4 3" xfId="32966"/>
    <cellStyle name="常规 4 7 2 4 2 2 4 3 2" xfId="32967"/>
    <cellStyle name="常规 4 7 2 4 2 2 4 4" xfId="32968"/>
    <cellStyle name="常规 4 7 2 4 2 2 5" xfId="32969"/>
    <cellStyle name="常规 4 7 2 4 2 2 5 2" xfId="32970"/>
    <cellStyle name="常规 4 7 2 4 2 2 5 2 2" xfId="32971"/>
    <cellStyle name="常规 4 7 2 4 2 2 5 3" xfId="32972"/>
    <cellStyle name="常规 4 7 2 4 2 2 6" xfId="32973"/>
    <cellStyle name="常规 4 7 2 4 2 2 6 2" xfId="32974"/>
    <cellStyle name="常规 4 7 2 4 2 2 7" xfId="32975"/>
    <cellStyle name="常规 4 7 2 4 2 3" xfId="32976"/>
    <cellStyle name="常规 4 7 2 4 2 3 2" xfId="32977"/>
    <cellStyle name="常规 4 7 2 4 2 3 2 2" xfId="32978"/>
    <cellStyle name="常规 4 7 2 4 2 3 2 2 2" xfId="32979"/>
    <cellStyle name="常规 4 7 2 4 2 3 2 2 2 2" xfId="32980"/>
    <cellStyle name="常规 4 7 2 4 2 3 2 2 3" xfId="32981"/>
    <cellStyle name="常规 4 7 2 4 2 3 2 3" xfId="32982"/>
    <cellStyle name="常规 4 7 2 4 2 3 2 3 2" xfId="32983"/>
    <cellStyle name="常规 4 7 2 4 2 3 2 4" xfId="32984"/>
    <cellStyle name="常规 4 7 2 4 2 3 3" xfId="32985"/>
    <cellStyle name="常规 4 7 2 4 2 3 3 2" xfId="32986"/>
    <cellStyle name="常规 4 7 2 4 2 3 3 2 2" xfId="32987"/>
    <cellStyle name="常规 4 7 2 4 2 3 3 3" xfId="32988"/>
    <cellStyle name="常规 4 7 2 4 2 3 4" xfId="32989"/>
    <cellStyle name="常规 4 7 2 4 2 3 4 2" xfId="32990"/>
    <cellStyle name="常规 4 7 2 4 2 3 5" xfId="32991"/>
    <cellStyle name="常规 4 7 2 4 2 4" xfId="32992"/>
    <cellStyle name="常规 4 7 2 4 2 4 2" xfId="32993"/>
    <cellStyle name="常规 4 7 2 4 2 4 2 2" xfId="32994"/>
    <cellStyle name="常规 4 7 2 4 2 4 2 2 2" xfId="32995"/>
    <cellStyle name="常规 4 7 2 4 2 4 2 2 2 2" xfId="32996"/>
    <cellStyle name="常规 4 7 2 4 2 4 2 2 3" xfId="32997"/>
    <cellStyle name="常规 4 7 2 4 2 4 2 3" xfId="32998"/>
    <cellStyle name="常规 4 7 2 4 2 4 2 3 2" xfId="32999"/>
    <cellStyle name="常规 4 7 2 4 2 4 2 4" xfId="33000"/>
    <cellStyle name="常规 4 7 2 4 2 4 3" xfId="33001"/>
    <cellStyle name="常规 4 7 2 4 2 4 3 2" xfId="33002"/>
    <cellStyle name="常规 4 7 2 4 2 4 3 2 2" xfId="33003"/>
    <cellStyle name="常规 4 7 2 4 2 4 3 3" xfId="33004"/>
    <cellStyle name="常规 4 7 2 4 2 4 4" xfId="33005"/>
    <cellStyle name="常规 4 7 2 4 2 4 4 2" xfId="33006"/>
    <cellStyle name="常规 4 7 2 4 2 4 5" xfId="33007"/>
    <cellStyle name="常规 4 7 2 4 2 5" xfId="33008"/>
    <cellStyle name="常规 4 7 2 4 2 5 2" xfId="33009"/>
    <cellStyle name="常规 4 7 2 4 2 5 2 2" xfId="33010"/>
    <cellStyle name="常规 4 7 2 4 2 5 2 2 2" xfId="33011"/>
    <cellStyle name="常规 4 7 2 4 2 5 2 3" xfId="33012"/>
    <cellStyle name="常规 4 7 2 4 2 5 3" xfId="33013"/>
    <cellStyle name="常规 4 7 2 4 2 5 3 2" xfId="33014"/>
    <cellStyle name="常规 4 7 2 4 2 5 4" xfId="33015"/>
    <cellStyle name="常规 4 7 2 4 2 6" xfId="33016"/>
    <cellStyle name="常规 4 7 2 4 2 6 2" xfId="33017"/>
    <cellStyle name="常规 4 7 2 4 2 6 2 2" xfId="33018"/>
    <cellStyle name="常规 4 7 2 4 2 6 3" xfId="33019"/>
    <cellStyle name="常规 4 7 2 4 2 7" xfId="33020"/>
    <cellStyle name="常规 4 7 2 4 2 7 2" xfId="33021"/>
    <cellStyle name="常规 4 7 2 4 2 8" xfId="33022"/>
    <cellStyle name="常规 4 7 2 4 3" xfId="33023"/>
    <cellStyle name="常规 4 7 2 4 3 2" xfId="33024"/>
    <cellStyle name="常规 4 7 2 4 3 2 2" xfId="33025"/>
    <cellStyle name="常规 4 7 2 4 3 2 2 2" xfId="33026"/>
    <cellStyle name="常规 4 7 2 4 3 2 2 2 2" xfId="33027"/>
    <cellStyle name="常规 4 7 2 4 3 2 2 2 2 2" xfId="33028"/>
    <cellStyle name="常规 4 7 2 4 3 2 2 2 3" xfId="33029"/>
    <cellStyle name="常规 4 7 2 4 3 2 2 3" xfId="33030"/>
    <cellStyle name="常规 4 7 2 4 3 2 2 3 2" xfId="33031"/>
    <cellStyle name="常规 4 7 2 4 3 2 2 4" xfId="33032"/>
    <cellStyle name="常规 4 7 2 4 3 2 3" xfId="33033"/>
    <cellStyle name="常规 4 7 2 4 3 2 3 2" xfId="33034"/>
    <cellStyle name="常规 4 7 2 4 3 2 3 2 2" xfId="33035"/>
    <cellStyle name="常规 4 7 2 4 3 2 3 3" xfId="33036"/>
    <cellStyle name="常规 4 7 2 4 3 2 4" xfId="33037"/>
    <cellStyle name="常规 4 7 2 4 3 2 4 2" xfId="33038"/>
    <cellStyle name="常规 4 7 2 4 3 2 5" xfId="33039"/>
    <cellStyle name="常规 4 7 2 4 3 3" xfId="33040"/>
    <cellStyle name="常规 4 7 2 4 3 3 2" xfId="33041"/>
    <cellStyle name="常规 4 7 2 4 3 3 2 2" xfId="33042"/>
    <cellStyle name="常规 4 7 2 4 3 3 2 2 2" xfId="33043"/>
    <cellStyle name="常规 4 7 2 4 3 3 2 2 2 2" xfId="33044"/>
    <cellStyle name="常规 4 7 2 4 3 3 2 2 3" xfId="33045"/>
    <cellStyle name="常规 4 7 2 4 3 3 2 3" xfId="33046"/>
    <cellStyle name="常规 4 7 2 4 3 3 2 3 2" xfId="33047"/>
    <cellStyle name="常规 4 7 2 4 3 3 2 4" xfId="33048"/>
    <cellStyle name="常规 4 7 2 4 3 3 3" xfId="33049"/>
    <cellStyle name="常规 4 7 2 4 3 3 3 2" xfId="33050"/>
    <cellStyle name="常规 4 7 2 4 3 3 3 2 2" xfId="33051"/>
    <cellStyle name="常规 4 7 2 4 3 3 3 3" xfId="33052"/>
    <cellStyle name="常规 4 7 2 4 3 3 4" xfId="33053"/>
    <cellStyle name="常规 4 7 2 4 3 3 4 2" xfId="33054"/>
    <cellStyle name="常规 4 7 2 4 3 3 5" xfId="33055"/>
    <cellStyle name="常规 4 7 2 4 3 4" xfId="33056"/>
    <cellStyle name="常规 4 7 2 4 3 4 2" xfId="33057"/>
    <cellStyle name="常规 4 7 2 4 3 4 2 2" xfId="33058"/>
    <cellStyle name="常规 4 7 2 4 3 4 2 2 2" xfId="33059"/>
    <cellStyle name="常规 4 7 2 4 3 4 2 3" xfId="33060"/>
    <cellStyle name="常规 4 7 2 4 3 4 3" xfId="33061"/>
    <cellStyle name="常规 4 7 2 4 3 4 3 2" xfId="33062"/>
    <cellStyle name="常规 4 7 2 4 3 4 4" xfId="33063"/>
    <cellStyle name="常规 4 7 2 4 3 5" xfId="33064"/>
    <cellStyle name="常规 4 7 2 4 3 5 2" xfId="33065"/>
    <cellStyle name="常规 4 7 2 4 3 5 2 2" xfId="33066"/>
    <cellStyle name="常规 4 7 2 4 3 5 3" xfId="33067"/>
    <cellStyle name="常规 4 7 2 4 3 6" xfId="33068"/>
    <cellStyle name="常规 4 7 2 4 3 6 2" xfId="33069"/>
    <cellStyle name="常规 4 7 2 4 3 7" xfId="33070"/>
    <cellStyle name="常规 4 7 2 4 4" xfId="33071"/>
    <cellStyle name="常规 4 7 2 4 4 2" xfId="33072"/>
    <cellStyle name="常规 4 7 2 4 4 2 2" xfId="33073"/>
    <cellStyle name="常规 4 7 2 4 4 2 2 2" xfId="33074"/>
    <cellStyle name="常规 4 7 2 4 4 2 2 2 2" xfId="33075"/>
    <cellStyle name="常规 4 7 2 4 4 2 2 3" xfId="33076"/>
    <cellStyle name="常规 4 7 2 4 4 2 3" xfId="33077"/>
    <cellStyle name="常规 4 7 2 4 4 2 3 2" xfId="33078"/>
    <cellStyle name="常规 4 7 2 4 4 2 4" xfId="33079"/>
    <cellStyle name="常规 4 7 2 4 4 3" xfId="33080"/>
    <cellStyle name="常规 4 7 2 4 4 3 2" xfId="33081"/>
    <cellStyle name="常规 4 7 2 4 4 3 2 2" xfId="33082"/>
    <cellStyle name="常规 4 7 2 4 4 3 3" xfId="33083"/>
    <cellStyle name="常规 4 7 2 4 4 4" xfId="33084"/>
    <cellStyle name="常规 4 7 2 4 4 4 2" xfId="33085"/>
    <cellStyle name="常规 4 7 2 4 4 5" xfId="33086"/>
    <cellStyle name="常规 4 7 2 4 5" xfId="33087"/>
    <cellStyle name="常规 4 7 2 4 5 2" xfId="33088"/>
    <cellStyle name="常规 4 7 2 4 5 2 2" xfId="33089"/>
    <cellStyle name="常规 4 7 2 4 5 2 2 2" xfId="33090"/>
    <cellStyle name="常规 4 7 2 4 5 2 2 2 2" xfId="33091"/>
    <cellStyle name="常规 4 7 2 4 5 2 2 3" xfId="33092"/>
    <cellStyle name="常规 4 7 2 4 5 2 3" xfId="33093"/>
    <cellStyle name="常规 4 7 2 4 5 2 3 2" xfId="33094"/>
    <cellStyle name="常规 4 7 2 4 5 2 4" xfId="33095"/>
    <cellStyle name="常规 4 7 2 4 5 3" xfId="33096"/>
    <cellStyle name="常规 4 7 2 4 5 3 2" xfId="33097"/>
    <cellStyle name="常规 4 7 2 4 5 3 2 2" xfId="33098"/>
    <cellStyle name="常规 4 7 2 4 5 3 3" xfId="33099"/>
    <cellStyle name="常规 4 7 2 4 5 4" xfId="33100"/>
    <cellStyle name="常规 4 7 2 4 5 4 2" xfId="33101"/>
    <cellStyle name="常规 4 7 2 4 5 5" xfId="33102"/>
    <cellStyle name="常规 4 7 2 4 6" xfId="33103"/>
    <cellStyle name="常规 4 7 2 4 6 2" xfId="33104"/>
    <cellStyle name="常规 4 7 2 4 6 2 2" xfId="33105"/>
    <cellStyle name="常规 4 7 2 4 6 2 2 2" xfId="33106"/>
    <cellStyle name="常规 4 7 2 4 6 2 3" xfId="33107"/>
    <cellStyle name="常规 4 7 2 4 6 3" xfId="33108"/>
    <cellStyle name="常规 4 7 2 4 6 3 2" xfId="33109"/>
    <cellStyle name="常规 4 7 2 4 6 4" xfId="33110"/>
    <cellStyle name="常规 4 7 2 4 7" xfId="33111"/>
    <cellStyle name="常规 4 7 2 4 7 2" xfId="33112"/>
    <cellStyle name="常规 4 7 2 4 7 2 2" xfId="33113"/>
    <cellStyle name="常规 4 7 2 4 7 3" xfId="33114"/>
    <cellStyle name="常规 4 7 2 4 8" xfId="33115"/>
    <cellStyle name="常规 4 7 2 4 8 2" xfId="33116"/>
    <cellStyle name="常规 4 7 2 4 9" xfId="33117"/>
    <cellStyle name="常规 4 7 2 5" xfId="33118"/>
    <cellStyle name="常规 4 7 2 5 2" xfId="33119"/>
    <cellStyle name="常规 4 7 2 5 2 2" xfId="33120"/>
    <cellStyle name="常规 4 7 2 5 2 2 2" xfId="33121"/>
    <cellStyle name="常规 4 7 2 5 2 2 2 2" xfId="33122"/>
    <cellStyle name="常规 4 7 2 5 2 2 2 2 2" xfId="33123"/>
    <cellStyle name="常规 4 7 2 5 2 2 2 2 2 2" xfId="33124"/>
    <cellStyle name="常规 4 7 2 5 2 2 2 2 3" xfId="33125"/>
    <cellStyle name="常规 4 7 2 5 2 2 2 3" xfId="33126"/>
    <cellStyle name="常规 4 7 2 5 2 2 2 3 2" xfId="33127"/>
    <cellStyle name="常规 4 7 2 5 2 2 2 4" xfId="33128"/>
    <cellStyle name="常规 4 7 2 5 2 2 3" xfId="33129"/>
    <cellStyle name="常规 4 7 2 5 2 2 3 2" xfId="33130"/>
    <cellStyle name="常规 4 7 2 5 2 2 3 2 2" xfId="33131"/>
    <cellStyle name="常规 4 7 2 5 2 2 3 3" xfId="33132"/>
    <cellStyle name="常规 4 7 2 5 2 2 4" xfId="33133"/>
    <cellStyle name="常规 4 7 2 5 2 2 4 2" xfId="33134"/>
    <cellStyle name="常规 4 7 2 5 2 2 5" xfId="33135"/>
    <cellStyle name="常规 4 7 2 5 2 3" xfId="33136"/>
    <cellStyle name="常规 4 7 2 5 2 3 2" xfId="33137"/>
    <cellStyle name="常规 4 7 2 5 2 3 2 2" xfId="33138"/>
    <cellStyle name="常规 4 7 2 5 2 3 2 2 2" xfId="33139"/>
    <cellStyle name="常规 4 7 2 5 2 3 2 2 2 2" xfId="33140"/>
    <cellStyle name="常规 4 7 2 5 2 3 2 2 3" xfId="33141"/>
    <cellStyle name="常规 4 7 2 5 2 3 2 3" xfId="33142"/>
    <cellStyle name="常规 4 7 2 5 2 3 2 3 2" xfId="33143"/>
    <cellStyle name="常规 4 7 2 5 2 3 2 4" xfId="33144"/>
    <cellStyle name="常规 4 7 2 5 2 3 3" xfId="33145"/>
    <cellStyle name="常规 4 7 2 5 2 3 3 2" xfId="33146"/>
    <cellStyle name="常规 4 7 2 5 2 3 3 2 2" xfId="33147"/>
    <cellStyle name="常规 4 7 2 5 2 3 3 3" xfId="33148"/>
    <cellStyle name="常规 4 7 2 5 2 3 4" xfId="33149"/>
    <cellStyle name="常规 4 7 2 5 2 3 4 2" xfId="33150"/>
    <cellStyle name="常规 4 7 2 5 2 3 5" xfId="33151"/>
    <cellStyle name="常规 4 7 2 5 2 4" xfId="33152"/>
    <cellStyle name="常规 4 7 2 5 2 4 2" xfId="33153"/>
    <cellStyle name="常规 4 7 2 5 2 4 2 2" xfId="33154"/>
    <cellStyle name="常规 4 7 2 5 2 4 2 2 2" xfId="33155"/>
    <cellStyle name="常规 4 7 2 5 2 4 2 3" xfId="33156"/>
    <cellStyle name="常规 4 7 2 5 2 4 3" xfId="33157"/>
    <cellStyle name="常规 4 7 2 5 2 4 3 2" xfId="33158"/>
    <cellStyle name="常规 4 7 2 5 2 4 4" xfId="33159"/>
    <cellStyle name="常规 4 7 2 5 2 5" xfId="33160"/>
    <cellStyle name="常规 4 7 2 5 2 5 2" xfId="33161"/>
    <cellStyle name="常规 4 7 2 5 2 5 2 2" xfId="33162"/>
    <cellStyle name="常规 4 7 2 5 2 5 3" xfId="33163"/>
    <cellStyle name="常规 4 7 2 5 2 6" xfId="33164"/>
    <cellStyle name="常规 4 7 2 5 2 6 2" xfId="33165"/>
    <cellStyle name="常规 4 7 2 5 2 7" xfId="33166"/>
    <cellStyle name="常规 4 7 2 5 3" xfId="33167"/>
    <cellStyle name="常规 4 7 2 5 3 2" xfId="33168"/>
    <cellStyle name="常规 4 7 2 5 3 2 2" xfId="33169"/>
    <cellStyle name="常规 4 7 2 5 3 2 2 2" xfId="33170"/>
    <cellStyle name="常规 4 7 2 5 3 2 2 2 2" xfId="33171"/>
    <cellStyle name="常规 4 7 2 5 3 2 2 3" xfId="33172"/>
    <cellStyle name="常规 4 7 2 5 3 2 3" xfId="33173"/>
    <cellStyle name="常规 4 7 2 5 3 2 3 2" xfId="33174"/>
    <cellStyle name="常规 4 7 2 5 3 2 4" xfId="33175"/>
    <cellStyle name="常规 4 7 2 5 3 3" xfId="33176"/>
    <cellStyle name="常规 4 7 2 5 3 3 2" xfId="33177"/>
    <cellStyle name="常规 4 7 2 5 3 3 2 2" xfId="33178"/>
    <cellStyle name="常规 4 7 2 5 3 3 3" xfId="33179"/>
    <cellStyle name="常规 4 7 2 5 3 4" xfId="33180"/>
    <cellStyle name="常规 4 7 2 5 3 4 2" xfId="33181"/>
    <cellStyle name="常规 4 7 2 5 3 5" xfId="33182"/>
    <cellStyle name="常规 4 7 2 5 4" xfId="33183"/>
    <cellStyle name="常规 4 7 2 5 4 2" xfId="33184"/>
    <cellStyle name="常规 4 7 2 5 4 2 2" xfId="33185"/>
    <cellStyle name="常规 4 7 2 5 4 2 2 2" xfId="33186"/>
    <cellStyle name="常规 4 7 2 5 4 2 2 2 2" xfId="33187"/>
    <cellStyle name="常规 4 7 2 5 4 2 2 3" xfId="33188"/>
    <cellStyle name="常规 4 7 2 5 4 2 3" xfId="33189"/>
    <cellStyle name="常规 4 7 2 5 4 2 3 2" xfId="33190"/>
    <cellStyle name="常规 4 7 2 5 4 2 4" xfId="33191"/>
    <cellStyle name="常规 4 7 2 5 4 3" xfId="33192"/>
    <cellStyle name="常规 4 7 2 5 4 3 2" xfId="33193"/>
    <cellStyle name="常规 4 7 2 5 4 3 2 2" xfId="33194"/>
    <cellStyle name="常规 4 7 2 5 4 3 3" xfId="33195"/>
    <cellStyle name="常规 4 7 2 5 4 4" xfId="33196"/>
    <cellStyle name="常规 4 7 2 5 4 4 2" xfId="33197"/>
    <cellStyle name="常规 4 7 2 5 4 5" xfId="33198"/>
    <cellStyle name="常规 4 7 2 5 5" xfId="33199"/>
    <cellStyle name="常规 4 7 2 5 5 2" xfId="33200"/>
    <cellStyle name="常规 4 7 2 5 5 2 2" xfId="33201"/>
    <cellStyle name="常规 4 7 2 5 5 2 2 2" xfId="33202"/>
    <cellStyle name="常规 4 7 2 5 5 2 3" xfId="33203"/>
    <cellStyle name="常规 4 7 2 5 5 3" xfId="33204"/>
    <cellStyle name="常规 4 7 2 5 5 3 2" xfId="33205"/>
    <cellStyle name="常规 4 7 2 5 5 4" xfId="33206"/>
    <cellStyle name="常规 4 7 2 5 6" xfId="33207"/>
    <cellStyle name="常规 4 7 2 5 6 2" xfId="33208"/>
    <cellStyle name="常规 4 7 2 5 6 2 2" xfId="33209"/>
    <cellStyle name="常规 4 7 2 5 6 3" xfId="33210"/>
    <cellStyle name="常规 4 7 2 5 7" xfId="33211"/>
    <cellStyle name="常规 4 7 2 5 7 2" xfId="33212"/>
    <cellStyle name="常规 4 7 2 5 8" xfId="33213"/>
    <cellStyle name="常规 4 7 2 6" xfId="33214"/>
    <cellStyle name="常规 4 7 2 6 2" xfId="33215"/>
    <cellStyle name="常规 4 7 2 6 2 2" xfId="33216"/>
    <cellStyle name="常规 4 7 2 6 2 2 2" xfId="33217"/>
    <cellStyle name="常规 4 7 2 6 2 2 2 2" xfId="33218"/>
    <cellStyle name="常规 4 7 2 6 2 2 2 2 2" xfId="33219"/>
    <cellStyle name="常规 4 7 2 6 2 2 2 3" xfId="33220"/>
    <cellStyle name="常规 4 7 2 6 2 2 3" xfId="33221"/>
    <cellStyle name="常规 4 7 2 6 2 2 3 2" xfId="33222"/>
    <cellStyle name="常规 4 7 2 6 2 2 4" xfId="33223"/>
    <cellStyle name="常规 4 7 2 6 2 3" xfId="33224"/>
    <cellStyle name="常规 4 7 2 6 2 3 2" xfId="33225"/>
    <cellStyle name="常规 4 7 2 6 2 3 2 2" xfId="33226"/>
    <cellStyle name="常规 4 7 2 6 2 3 3" xfId="33227"/>
    <cellStyle name="常规 4 7 2 6 2 4" xfId="33228"/>
    <cellStyle name="常规 4 7 2 6 2 4 2" xfId="33229"/>
    <cellStyle name="常规 4 7 2 6 2 5" xfId="33230"/>
    <cellStyle name="常规 4 7 2 6 3" xfId="33231"/>
    <cellStyle name="常规 4 7 2 6 3 2" xfId="33232"/>
    <cellStyle name="常规 4 7 2 6 3 2 2" xfId="33233"/>
    <cellStyle name="常规 4 7 2 6 3 2 2 2" xfId="33234"/>
    <cellStyle name="常规 4 7 2 6 3 2 2 2 2" xfId="33235"/>
    <cellStyle name="常规 4 7 2 6 3 2 2 3" xfId="33236"/>
    <cellStyle name="常规 4 7 2 6 3 2 3" xfId="33237"/>
    <cellStyle name="常规 4 7 2 6 3 2 3 2" xfId="33238"/>
    <cellStyle name="常规 4 7 2 6 3 2 4" xfId="33239"/>
    <cellStyle name="常规 4 7 2 6 3 3" xfId="33240"/>
    <cellStyle name="常规 4 7 2 6 3 3 2" xfId="33241"/>
    <cellStyle name="常规 4 7 2 6 3 3 2 2" xfId="33242"/>
    <cellStyle name="常规 4 7 2 6 3 3 3" xfId="33243"/>
    <cellStyle name="常规 4 7 2 6 3 4" xfId="33244"/>
    <cellStyle name="常规 4 7 2 6 3 4 2" xfId="33245"/>
    <cellStyle name="常规 4 7 2 6 3 5" xfId="33246"/>
    <cellStyle name="常规 4 7 2 6 4" xfId="33247"/>
    <cellStyle name="常规 4 7 2 6 4 2" xfId="33248"/>
    <cellStyle name="常规 4 7 2 6 4 2 2" xfId="33249"/>
    <cellStyle name="常规 4 7 2 6 4 2 2 2" xfId="33250"/>
    <cellStyle name="常规 4 7 2 6 4 2 3" xfId="33251"/>
    <cellStyle name="常规 4 7 2 6 4 3" xfId="33252"/>
    <cellStyle name="常规 4 7 2 6 4 3 2" xfId="33253"/>
    <cellStyle name="常规 4 7 2 6 4 4" xfId="33254"/>
    <cellStyle name="常规 4 7 2 6 5" xfId="33255"/>
    <cellStyle name="常规 4 7 2 6 5 2" xfId="33256"/>
    <cellStyle name="常规 4 7 2 6 5 2 2" xfId="33257"/>
    <cellStyle name="常规 4 7 2 6 5 3" xfId="33258"/>
    <cellStyle name="常规 4 7 2 6 6" xfId="33259"/>
    <cellStyle name="常规 4 7 2 6 6 2" xfId="33260"/>
    <cellStyle name="常规 4 7 2 6 7" xfId="33261"/>
    <cellStyle name="常规 4 7 2 7" xfId="33262"/>
    <cellStyle name="常规 4 7 2 7 2" xfId="33263"/>
    <cellStyle name="常规 4 7 2 7 2 2" xfId="33264"/>
    <cellStyle name="常规 4 7 2 7 2 2 2" xfId="33265"/>
    <cellStyle name="常规 4 7 2 7 2 2 2 2" xfId="33266"/>
    <cellStyle name="常规 4 7 2 7 2 2 3" xfId="33267"/>
    <cellStyle name="常规 4 7 2 7 2 3" xfId="33268"/>
    <cellStyle name="常规 4 7 2 7 2 3 2" xfId="33269"/>
    <cellStyle name="常规 4 7 2 7 2 4" xfId="33270"/>
    <cellStyle name="常规 4 7 2 7 3" xfId="33271"/>
    <cellStyle name="常规 4 7 2 7 3 2" xfId="33272"/>
    <cellStyle name="常规 4 7 2 7 3 2 2" xfId="33273"/>
    <cellStyle name="常规 4 7 2 7 3 3" xfId="33274"/>
    <cellStyle name="常规 4 7 2 7 4" xfId="33275"/>
    <cellStyle name="常规 4 7 2 7 4 2" xfId="33276"/>
    <cellStyle name="常规 4 7 2 7 5" xfId="33277"/>
    <cellStyle name="常规 4 7 2 8" xfId="33278"/>
    <cellStyle name="常规 4 7 2 8 2" xfId="33279"/>
    <cellStyle name="常规 4 7 2 8 2 2" xfId="33280"/>
    <cellStyle name="常规 4 7 2 8 2 2 2" xfId="33281"/>
    <cellStyle name="常规 4 7 2 8 2 2 2 2" xfId="33282"/>
    <cellStyle name="常规 4 7 2 8 2 2 3" xfId="33283"/>
    <cellStyle name="常规 4 7 2 8 2 3" xfId="33284"/>
    <cellStyle name="常规 4 7 2 8 2 3 2" xfId="33285"/>
    <cellStyle name="常规 4 7 2 8 2 4" xfId="33286"/>
    <cellStyle name="常规 4 7 2 8 3" xfId="33287"/>
    <cellStyle name="常规 4 7 2 8 3 2" xfId="33288"/>
    <cellStyle name="常规 4 7 2 8 3 2 2" xfId="33289"/>
    <cellStyle name="常规 4 7 2 8 3 3" xfId="33290"/>
    <cellStyle name="常规 4 7 2 8 4" xfId="33291"/>
    <cellStyle name="常规 4 7 2 8 4 2" xfId="33292"/>
    <cellStyle name="常规 4 7 2 8 5" xfId="33293"/>
    <cellStyle name="常规 4 7 2 9" xfId="33294"/>
    <cellStyle name="常规 4 7 2 9 2" xfId="33295"/>
    <cellStyle name="常规 4 7 2 9 2 2" xfId="33296"/>
    <cellStyle name="常规 4 7 2 9 2 2 2" xfId="33297"/>
    <cellStyle name="常规 4 7 2 9 2 3" xfId="33298"/>
    <cellStyle name="常规 4 7 2 9 3" xfId="33299"/>
    <cellStyle name="常规 4 7 2 9 3 2" xfId="33300"/>
    <cellStyle name="常规 4 7 2 9 4" xfId="33301"/>
    <cellStyle name="常规 4 7 3" xfId="33302"/>
    <cellStyle name="常规 4 7 3 10" xfId="33303"/>
    <cellStyle name="常规 4 7 3 10 2" xfId="33304"/>
    <cellStyle name="常规 4 7 3 11" xfId="33305"/>
    <cellStyle name="常规 4 7 3 2" xfId="33306"/>
    <cellStyle name="常规 4 7 3 2 2" xfId="33307"/>
    <cellStyle name="常规 4 7 3 2 2 2" xfId="33308"/>
    <cellStyle name="常规 4 7 3 2 2 2 2" xfId="33309"/>
    <cellStyle name="常规 4 7 3 2 2 2 2 2" xfId="33310"/>
    <cellStyle name="常规 4 7 3 2 2 2 2 2 2" xfId="33311"/>
    <cellStyle name="常规 4 7 3 2 2 2 2 2 2 2" xfId="33312"/>
    <cellStyle name="常规 4 7 3 2 2 2 2 2 2 2 2" xfId="33313"/>
    <cellStyle name="常规 4 7 3 2 2 2 2 2 2 3" xfId="33314"/>
    <cellStyle name="常规 4 7 3 2 2 2 2 2 3" xfId="33315"/>
    <cellStyle name="常规 4 7 3 2 2 2 2 2 3 2" xfId="33316"/>
    <cellStyle name="常规 4 7 3 2 2 2 2 2 4" xfId="33317"/>
    <cellStyle name="常规 4 7 3 2 2 2 2 3" xfId="33318"/>
    <cellStyle name="常规 4 7 3 2 2 2 2 3 2" xfId="33319"/>
    <cellStyle name="常规 4 7 3 2 2 2 2 3 2 2" xfId="33320"/>
    <cellStyle name="常规 4 7 3 2 2 2 2 3 3" xfId="33321"/>
    <cellStyle name="常规 4 7 3 2 2 2 2 4" xfId="33322"/>
    <cellStyle name="常规 4 7 3 2 2 2 2 4 2" xfId="33323"/>
    <cellStyle name="常规 4 7 3 2 2 2 2 5" xfId="33324"/>
    <cellStyle name="常规 4 7 3 2 2 2 3" xfId="33325"/>
    <cellStyle name="常规 4 7 3 2 2 2 3 2" xfId="33326"/>
    <cellStyle name="常规 4 7 3 2 2 2 3 2 2" xfId="33327"/>
    <cellStyle name="常规 4 7 3 2 2 2 3 2 2 2" xfId="33328"/>
    <cellStyle name="常规 4 7 3 2 2 2 3 2 2 2 2" xfId="33329"/>
    <cellStyle name="常规 4 7 3 2 2 2 3 2 2 3" xfId="33330"/>
    <cellStyle name="常规 4 7 3 2 2 2 3 2 3" xfId="33331"/>
    <cellStyle name="常规 4 7 3 2 2 2 3 2 3 2" xfId="33332"/>
    <cellStyle name="常规 4 7 3 2 2 2 3 2 4" xfId="33333"/>
    <cellStyle name="常规 4 7 3 2 2 2 3 3" xfId="33334"/>
    <cellStyle name="常规 4 7 3 2 2 2 3 3 2" xfId="33335"/>
    <cellStyle name="常规 4 7 3 2 2 2 3 3 2 2" xfId="33336"/>
    <cellStyle name="常规 4 7 3 2 2 2 3 3 3" xfId="33337"/>
    <cellStyle name="常规 4 7 3 2 2 2 3 4" xfId="33338"/>
    <cellStyle name="常规 4 7 3 2 2 2 3 4 2" xfId="33339"/>
    <cellStyle name="常规 4 7 3 2 2 2 3 5" xfId="33340"/>
    <cellStyle name="常规 4 7 3 2 2 2 4" xfId="33341"/>
    <cellStyle name="常规 4 7 3 2 2 2 4 2" xfId="33342"/>
    <cellStyle name="常规 4 7 3 2 2 2 4 2 2" xfId="33343"/>
    <cellStyle name="常规 4 7 3 2 2 2 4 2 2 2" xfId="33344"/>
    <cellStyle name="常规 4 7 3 2 2 2 4 2 3" xfId="33345"/>
    <cellStyle name="常规 4 7 3 2 2 2 4 3" xfId="33346"/>
    <cellStyle name="常规 4 7 3 2 2 2 4 3 2" xfId="33347"/>
    <cellStyle name="常规 4 7 3 2 2 2 4 4" xfId="33348"/>
    <cellStyle name="常规 4 7 3 2 2 2 5" xfId="33349"/>
    <cellStyle name="常规 4 7 3 2 2 2 5 2" xfId="33350"/>
    <cellStyle name="常规 4 7 3 2 2 2 5 2 2" xfId="33351"/>
    <cellStyle name="常规 4 7 3 2 2 2 5 3" xfId="33352"/>
    <cellStyle name="常规 4 7 3 2 2 2 6" xfId="33353"/>
    <cellStyle name="常规 4 7 3 2 2 2 6 2" xfId="33354"/>
    <cellStyle name="常规 4 7 3 2 2 2 7" xfId="33355"/>
    <cellStyle name="常规 4 7 3 2 2 3" xfId="33356"/>
    <cellStyle name="常规 4 7 3 2 2 3 2" xfId="33357"/>
    <cellStyle name="常规 4 7 3 2 2 3 2 2" xfId="33358"/>
    <cellStyle name="常规 4 7 3 2 2 3 2 2 2" xfId="33359"/>
    <cellStyle name="常规 4 7 3 2 2 3 2 2 2 2" xfId="33360"/>
    <cellStyle name="常规 4 7 3 2 2 3 2 2 3" xfId="33361"/>
    <cellStyle name="常规 4 7 3 2 2 3 2 3" xfId="33362"/>
    <cellStyle name="常规 4 7 3 2 2 3 2 3 2" xfId="33363"/>
    <cellStyle name="常规 4 7 3 2 2 3 2 4" xfId="33364"/>
    <cellStyle name="常规 4 7 3 2 2 3 3" xfId="33365"/>
    <cellStyle name="常规 4 7 3 2 2 3 3 2" xfId="33366"/>
    <cellStyle name="常规 4 7 3 2 2 3 3 2 2" xfId="33367"/>
    <cellStyle name="常规 4 7 3 2 2 3 3 3" xfId="33368"/>
    <cellStyle name="常规 4 7 3 2 2 3 4" xfId="33369"/>
    <cellStyle name="常规 4 7 3 2 2 3 4 2" xfId="33370"/>
    <cellStyle name="常规 4 7 3 2 2 3 5" xfId="33371"/>
    <cellStyle name="常规 4 7 3 2 2 4" xfId="33372"/>
    <cellStyle name="常规 4 7 3 2 2 4 2" xfId="33373"/>
    <cellStyle name="常规 4 7 3 2 2 4 2 2" xfId="33374"/>
    <cellStyle name="常规 4 7 3 2 2 4 2 2 2" xfId="33375"/>
    <cellStyle name="常规 4 7 3 2 2 4 2 2 2 2" xfId="33376"/>
    <cellStyle name="常规 4 7 3 2 2 4 2 2 3" xfId="33377"/>
    <cellStyle name="常规 4 7 3 2 2 4 2 3" xfId="33378"/>
    <cellStyle name="常规 4 7 3 2 2 4 2 3 2" xfId="33379"/>
    <cellStyle name="常规 4 7 3 2 2 4 2 4" xfId="33380"/>
    <cellStyle name="常规 4 7 3 2 2 4 3" xfId="33381"/>
    <cellStyle name="常规 4 7 3 2 2 4 3 2" xfId="33382"/>
    <cellStyle name="常规 4 7 3 2 2 4 3 2 2" xfId="33383"/>
    <cellStyle name="常规 4 7 3 2 2 4 3 3" xfId="33384"/>
    <cellStyle name="常规 4 7 3 2 2 4 4" xfId="33385"/>
    <cellStyle name="常规 4 7 3 2 2 4 4 2" xfId="33386"/>
    <cellStyle name="常规 4 7 3 2 2 4 5" xfId="33387"/>
    <cellStyle name="常规 4 7 3 2 2 5" xfId="33388"/>
    <cellStyle name="常规 4 7 3 2 2 5 2" xfId="33389"/>
    <cellStyle name="常规 4 7 3 2 2 5 2 2" xfId="33390"/>
    <cellStyle name="常规 4 7 3 2 2 5 2 2 2" xfId="33391"/>
    <cellStyle name="常规 4 7 3 2 2 5 2 3" xfId="33392"/>
    <cellStyle name="常规 4 7 3 2 2 5 3" xfId="33393"/>
    <cellStyle name="常规 4 7 3 2 2 5 3 2" xfId="33394"/>
    <cellStyle name="常规 4 7 3 2 2 5 4" xfId="33395"/>
    <cellStyle name="常规 4 7 3 2 2 6" xfId="33396"/>
    <cellStyle name="常规 4 7 3 2 2 6 2" xfId="33397"/>
    <cellStyle name="常规 4 7 3 2 2 6 2 2" xfId="33398"/>
    <cellStyle name="常规 4 7 3 2 2 6 3" xfId="33399"/>
    <cellStyle name="常规 4 7 3 2 2 7" xfId="33400"/>
    <cellStyle name="常规 4 7 3 2 2 7 2" xfId="33401"/>
    <cellStyle name="常规 4 7 3 2 2 8" xfId="33402"/>
    <cellStyle name="常规 4 7 3 2 3" xfId="33403"/>
    <cellStyle name="常规 4 7 3 2 3 2" xfId="33404"/>
    <cellStyle name="常规 4 7 3 2 3 2 2" xfId="33405"/>
    <cellStyle name="常规 4 7 3 2 3 2 2 2" xfId="33406"/>
    <cellStyle name="常规 4 7 3 2 3 2 2 2 2" xfId="33407"/>
    <cellStyle name="常规 4 7 3 2 3 2 2 2 2 2" xfId="33408"/>
    <cellStyle name="常规 4 7 3 2 3 2 2 2 3" xfId="33409"/>
    <cellStyle name="常规 4 7 3 2 3 2 2 3" xfId="33410"/>
    <cellStyle name="常规 4 7 3 2 3 2 2 3 2" xfId="33411"/>
    <cellStyle name="常规 4 7 3 2 3 2 2 4" xfId="33412"/>
    <cellStyle name="常规 4 7 3 2 3 2 3" xfId="33413"/>
    <cellStyle name="常规 4 7 3 2 3 2 3 2" xfId="33414"/>
    <cellStyle name="常规 4 7 3 2 3 2 3 2 2" xfId="33415"/>
    <cellStyle name="常规 4 7 3 2 3 2 3 3" xfId="33416"/>
    <cellStyle name="常规 4 7 3 2 3 2 4" xfId="33417"/>
    <cellStyle name="常规 4 7 3 2 3 2 4 2" xfId="33418"/>
    <cellStyle name="常规 4 7 3 2 3 2 5" xfId="33419"/>
    <cellStyle name="常规 4 7 3 2 3 3" xfId="33420"/>
    <cellStyle name="常规 4 7 3 2 3 3 2" xfId="33421"/>
    <cellStyle name="常规 4 7 3 2 3 3 2 2" xfId="33422"/>
    <cellStyle name="常规 4 7 3 2 3 3 2 2 2" xfId="33423"/>
    <cellStyle name="常规 4 7 3 2 3 3 2 2 2 2" xfId="33424"/>
    <cellStyle name="常规 4 7 3 2 3 3 2 2 3" xfId="33425"/>
    <cellStyle name="常规 4 7 3 2 3 3 2 3" xfId="33426"/>
    <cellStyle name="常规 4 7 3 2 3 3 2 3 2" xfId="33427"/>
    <cellStyle name="常规 4 7 3 2 3 3 2 4" xfId="33428"/>
    <cellStyle name="常规 4 7 3 2 3 3 3" xfId="33429"/>
    <cellStyle name="常规 4 7 3 2 3 3 3 2" xfId="33430"/>
    <cellStyle name="常规 4 7 3 2 3 3 3 2 2" xfId="33431"/>
    <cellStyle name="常规 4 7 3 2 3 3 3 3" xfId="33432"/>
    <cellStyle name="常规 4 7 3 2 3 3 4" xfId="33433"/>
    <cellStyle name="常规 4 7 3 2 3 3 4 2" xfId="33434"/>
    <cellStyle name="常规 4 7 3 2 3 3 5" xfId="33435"/>
    <cellStyle name="常规 4 7 3 2 3 4" xfId="33436"/>
    <cellStyle name="常规 4 7 3 2 3 4 2" xfId="33437"/>
    <cellStyle name="常规 4 7 3 2 3 4 2 2" xfId="33438"/>
    <cellStyle name="常规 4 7 3 2 3 4 2 2 2" xfId="33439"/>
    <cellStyle name="常规 4 7 3 2 3 4 2 3" xfId="33440"/>
    <cellStyle name="常规 4 7 3 2 3 4 3" xfId="33441"/>
    <cellStyle name="常规 4 7 3 2 3 4 3 2" xfId="33442"/>
    <cellStyle name="常规 4 7 3 2 3 4 4" xfId="33443"/>
    <cellStyle name="常规 4 7 3 2 3 5" xfId="33444"/>
    <cellStyle name="常规 4 7 3 2 3 5 2" xfId="33445"/>
    <cellStyle name="常规 4 7 3 2 3 5 2 2" xfId="33446"/>
    <cellStyle name="常规 4 7 3 2 3 5 3" xfId="33447"/>
    <cellStyle name="常规 4 7 3 2 3 6" xfId="33448"/>
    <cellStyle name="常规 4 7 3 2 3 6 2" xfId="33449"/>
    <cellStyle name="常规 4 7 3 2 3 7" xfId="33450"/>
    <cellStyle name="常规 4 7 3 2 4" xfId="33451"/>
    <cellStyle name="常规 4 7 3 2 4 2" xfId="33452"/>
    <cellStyle name="常规 4 7 3 2 4 2 2" xfId="33453"/>
    <cellStyle name="常规 4 7 3 2 4 2 2 2" xfId="33454"/>
    <cellStyle name="常规 4 7 3 2 4 2 2 2 2" xfId="33455"/>
    <cellStyle name="常规 4 7 3 2 4 2 2 3" xfId="33456"/>
    <cellStyle name="常规 4 7 3 2 4 2 3" xfId="33457"/>
    <cellStyle name="常规 4 7 3 2 4 2 3 2" xfId="33458"/>
    <cellStyle name="常规 4 7 3 2 4 2 4" xfId="33459"/>
    <cellStyle name="常规 4 7 3 2 4 3" xfId="33460"/>
    <cellStyle name="常规 4 7 3 2 4 3 2" xfId="33461"/>
    <cellStyle name="常规 4 7 3 2 4 3 2 2" xfId="33462"/>
    <cellStyle name="常规 4 7 3 2 4 3 3" xfId="33463"/>
    <cellStyle name="常规 4 7 3 2 4 4" xfId="33464"/>
    <cellStyle name="常规 4 7 3 2 4 4 2" xfId="33465"/>
    <cellStyle name="常规 4 7 3 2 4 5" xfId="33466"/>
    <cellStyle name="常规 4 7 3 2 5" xfId="33467"/>
    <cellStyle name="常规 4 7 3 2 5 2" xfId="33468"/>
    <cellStyle name="常规 4 7 3 2 5 2 2" xfId="33469"/>
    <cellStyle name="常规 4 7 3 2 5 2 2 2" xfId="33470"/>
    <cellStyle name="常规 4 7 3 2 5 2 2 2 2" xfId="33471"/>
    <cellStyle name="常规 4 7 3 2 5 2 2 3" xfId="33472"/>
    <cellStyle name="常规 4 7 3 2 5 2 3" xfId="33473"/>
    <cellStyle name="常规 4 7 3 2 5 2 3 2" xfId="33474"/>
    <cellStyle name="常规 4 7 3 2 5 2 4" xfId="33475"/>
    <cellStyle name="常规 4 7 3 2 5 3" xfId="33476"/>
    <cellStyle name="常规 4 7 3 2 5 3 2" xfId="33477"/>
    <cellStyle name="常规 4 7 3 2 5 3 2 2" xfId="33478"/>
    <cellStyle name="常规 4 7 3 2 5 3 3" xfId="33479"/>
    <cellStyle name="常规 4 7 3 2 5 4" xfId="33480"/>
    <cellStyle name="常规 4 7 3 2 5 4 2" xfId="33481"/>
    <cellStyle name="常规 4 7 3 2 5 5" xfId="33482"/>
    <cellStyle name="常规 4 7 3 2 6" xfId="33483"/>
    <cellStyle name="常规 4 7 3 2 6 2" xfId="33484"/>
    <cellStyle name="常规 4 7 3 2 6 2 2" xfId="33485"/>
    <cellStyle name="常规 4 7 3 2 6 2 2 2" xfId="33486"/>
    <cellStyle name="常规 4 7 3 2 6 2 3" xfId="33487"/>
    <cellStyle name="常规 4 7 3 2 6 3" xfId="33488"/>
    <cellStyle name="常规 4 7 3 2 6 3 2" xfId="33489"/>
    <cellStyle name="常规 4 7 3 2 6 4" xfId="33490"/>
    <cellStyle name="常规 4 7 3 2 7" xfId="33491"/>
    <cellStyle name="常规 4 7 3 2 7 2" xfId="33492"/>
    <cellStyle name="常规 4 7 3 2 7 2 2" xfId="33493"/>
    <cellStyle name="常规 4 7 3 2 7 3" xfId="33494"/>
    <cellStyle name="常规 4 7 3 2 8" xfId="33495"/>
    <cellStyle name="常规 4 7 3 2 8 2" xfId="33496"/>
    <cellStyle name="常规 4 7 3 2 9" xfId="33497"/>
    <cellStyle name="常规 4 7 3 3" xfId="33498"/>
    <cellStyle name="常规 4 7 3 3 2" xfId="33499"/>
    <cellStyle name="常规 4 7 3 3 2 2" xfId="33500"/>
    <cellStyle name="常规 4 7 3 3 2 2 2" xfId="33501"/>
    <cellStyle name="常规 4 7 3 3 2 2 2 2" xfId="33502"/>
    <cellStyle name="常规 4 7 3 3 2 2 2 2 2" xfId="33503"/>
    <cellStyle name="常规 4 7 3 3 2 2 2 2 2 2" xfId="33504"/>
    <cellStyle name="常规 4 7 3 3 2 2 2 2 2 2 2" xfId="33505"/>
    <cellStyle name="常规 4 7 3 3 2 2 2 2 2 3" xfId="33506"/>
    <cellStyle name="常规 4 7 3 3 2 2 2 2 3" xfId="33507"/>
    <cellStyle name="常规 4 7 3 3 2 2 2 2 3 2" xfId="33508"/>
    <cellStyle name="常规 4 7 3 3 2 2 2 2 4" xfId="33509"/>
    <cellStyle name="常规 4 7 3 3 2 2 2 3" xfId="33510"/>
    <cellStyle name="常规 4 7 3 3 2 2 2 3 2" xfId="33511"/>
    <cellStyle name="常规 4 7 3 3 2 2 2 3 2 2" xfId="33512"/>
    <cellStyle name="常规 4 7 3 3 2 2 2 3 3" xfId="33513"/>
    <cellStyle name="常规 4 7 3 3 2 2 2 4" xfId="33514"/>
    <cellStyle name="常规 4 7 3 3 2 2 2 4 2" xfId="33515"/>
    <cellStyle name="常规 4 7 3 3 2 2 2 5" xfId="33516"/>
    <cellStyle name="常规 4 7 3 3 2 2 3" xfId="33517"/>
    <cellStyle name="常规 4 7 3 3 2 2 3 2" xfId="33518"/>
    <cellStyle name="常规 4 7 3 3 2 2 3 2 2" xfId="33519"/>
    <cellStyle name="常规 4 7 3 3 2 2 3 2 2 2" xfId="33520"/>
    <cellStyle name="常规 4 7 3 3 2 2 3 2 2 2 2" xfId="33521"/>
    <cellStyle name="常规 4 7 3 3 2 2 3 2 2 3" xfId="33522"/>
    <cellStyle name="常规 4 7 3 3 2 2 3 2 3" xfId="33523"/>
    <cellStyle name="常规 4 7 3 3 2 2 3 2 3 2" xfId="33524"/>
    <cellStyle name="常规 4 7 3 3 2 2 3 2 4" xfId="33525"/>
    <cellStyle name="常规 4 7 3 3 2 2 3 3" xfId="33526"/>
    <cellStyle name="常规 4 7 3 3 2 2 3 3 2" xfId="33527"/>
    <cellStyle name="常规 4 7 3 3 2 2 3 3 2 2" xfId="33528"/>
    <cellStyle name="常规 4 7 3 3 2 2 3 3 3" xfId="33529"/>
    <cellStyle name="常规 4 7 3 3 2 2 3 4" xfId="33530"/>
    <cellStyle name="常规 4 7 3 3 2 2 3 4 2" xfId="33531"/>
    <cellStyle name="常规 4 7 3 3 2 2 3 5" xfId="33532"/>
    <cellStyle name="常规 4 7 3 3 2 2 4" xfId="33533"/>
    <cellStyle name="常规 4 7 3 3 2 2 4 2" xfId="33534"/>
    <cellStyle name="常规 4 7 3 3 2 2 4 2 2" xfId="33535"/>
    <cellStyle name="常规 4 7 3 3 2 2 4 2 2 2" xfId="33536"/>
    <cellStyle name="常规 4 7 3 3 2 2 4 2 3" xfId="33537"/>
    <cellStyle name="常规 4 7 3 3 2 2 4 3" xfId="33538"/>
    <cellStyle name="常规 4 7 3 3 2 2 4 3 2" xfId="33539"/>
    <cellStyle name="常规 4 7 3 3 2 2 4 4" xfId="33540"/>
    <cellStyle name="常规 4 7 3 3 2 2 5" xfId="33541"/>
    <cellStyle name="常规 4 7 3 3 2 2 5 2" xfId="33542"/>
    <cellStyle name="常规 4 7 3 3 2 2 5 2 2" xfId="33543"/>
    <cellStyle name="常规 4 7 3 3 2 2 5 3" xfId="33544"/>
    <cellStyle name="常规 4 7 3 3 2 2 6" xfId="33545"/>
    <cellStyle name="常规 4 7 3 3 2 2 6 2" xfId="33546"/>
    <cellStyle name="常规 4 7 3 3 2 2 7" xfId="33547"/>
    <cellStyle name="常规 4 7 3 3 2 3" xfId="33548"/>
    <cellStyle name="常规 4 7 3 3 2 3 2" xfId="33549"/>
    <cellStyle name="常规 4 7 3 3 2 3 2 2" xfId="33550"/>
    <cellStyle name="常规 4 7 3 3 2 3 2 2 2" xfId="33551"/>
    <cellStyle name="常规 4 7 3 3 2 3 2 2 2 2" xfId="33552"/>
    <cellStyle name="常规 4 7 3 3 2 3 2 2 3" xfId="33553"/>
    <cellStyle name="常规 4 7 3 3 2 3 2 3" xfId="33554"/>
    <cellStyle name="常规 4 7 3 3 2 3 2 3 2" xfId="33555"/>
    <cellStyle name="常规 4 7 3 3 2 3 2 4" xfId="33556"/>
    <cellStyle name="常规 4 7 3 3 2 3 3" xfId="33557"/>
    <cellStyle name="常规 4 7 3 3 2 3 3 2" xfId="33558"/>
    <cellStyle name="常规 4 7 3 3 2 3 3 2 2" xfId="33559"/>
    <cellStyle name="常规 4 7 3 3 2 3 3 3" xfId="33560"/>
    <cellStyle name="常规 4 7 3 3 2 3 4" xfId="33561"/>
    <cellStyle name="常规 4 7 3 3 2 3 4 2" xfId="33562"/>
    <cellStyle name="常规 4 7 3 3 2 3 5" xfId="33563"/>
    <cellStyle name="常规 4 7 3 3 2 4" xfId="33564"/>
    <cellStyle name="常规 4 7 3 3 2 4 2" xfId="33565"/>
    <cellStyle name="常规 4 7 3 3 2 4 2 2" xfId="33566"/>
    <cellStyle name="常规 4 7 3 3 2 4 2 2 2" xfId="33567"/>
    <cellStyle name="常规 4 7 3 3 2 4 2 2 2 2" xfId="33568"/>
    <cellStyle name="常规 4 7 3 3 2 4 2 2 3" xfId="33569"/>
    <cellStyle name="常规 4 7 3 3 2 4 2 3" xfId="33570"/>
    <cellStyle name="常规 4 7 3 3 2 4 2 3 2" xfId="33571"/>
    <cellStyle name="常规 4 7 3 3 2 4 2 4" xfId="33572"/>
    <cellStyle name="常规 4 7 3 3 2 4 3" xfId="33573"/>
    <cellStyle name="常规 4 7 3 3 2 4 3 2" xfId="33574"/>
    <cellStyle name="常规 4 7 3 3 2 4 3 2 2" xfId="33575"/>
    <cellStyle name="常规 4 7 3 3 2 4 3 3" xfId="33576"/>
    <cellStyle name="常规 4 7 3 3 2 4 4" xfId="33577"/>
    <cellStyle name="常规 4 7 3 3 2 4 4 2" xfId="33578"/>
    <cellStyle name="常规 4 7 3 3 2 4 5" xfId="33579"/>
    <cellStyle name="常规 4 7 3 3 2 5" xfId="33580"/>
    <cellStyle name="常规 4 7 3 3 2 5 2" xfId="33581"/>
    <cellStyle name="常规 4 7 3 3 2 5 2 2" xfId="33582"/>
    <cellStyle name="常规 4 7 3 3 2 5 2 2 2" xfId="33583"/>
    <cellStyle name="常规 4 7 3 3 2 5 2 3" xfId="33584"/>
    <cellStyle name="常规 4 7 3 3 2 5 3" xfId="33585"/>
    <cellStyle name="常规 4 7 3 3 2 5 3 2" xfId="33586"/>
    <cellStyle name="常规 4 7 3 3 2 5 4" xfId="33587"/>
    <cellStyle name="常规 4 7 3 3 2 6" xfId="33588"/>
    <cellStyle name="常规 4 7 3 3 2 6 2" xfId="33589"/>
    <cellStyle name="常规 4 7 3 3 2 6 2 2" xfId="33590"/>
    <cellStyle name="常规 4 7 3 3 2 6 3" xfId="33591"/>
    <cellStyle name="常规 4 7 3 3 2 7" xfId="33592"/>
    <cellStyle name="常规 4 7 3 3 2 7 2" xfId="33593"/>
    <cellStyle name="常规 4 7 3 3 2 8" xfId="33594"/>
    <cellStyle name="常规 4 7 3 3 3" xfId="33595"/>
    <cellStyle name="常规 4 7 3 3 3 2" xfId="33596"/>
    <cellStyle name="常规 4 7 3 3 3 2 2" xfId="33597"/>
    <cellStyle name="常规 4 7 3 3 3 2 2 2" xfId="33598"/>
    <cellStyle name="常规 4 7 3 3 3 2 2 2 2" xfId="33599"/>
    <cellStyle name="常规 4 7 3 3 3 2 2 2 2 2" xfId="33600"/>
    <cellStyle name="常规 4 7 3 3 3 2 2 2 3" xfId="33601"/>
    <cellStyle name="常规 4 7 3 3 3 2 2 3" xfId="33602"/>
    <cellStyle name="常规 4 7 3 3 3 2 2 3 2" xfId="33603"/>
    <cellStyle name="常规 4 7 3 3 3 2 2 4" xfId="33604"/>
    <cellStyle name="常规 4 7 3 3 3 2 3" xfId="33605"/>
    <cellStyle name="常规 4 7 3 3 3 2 3 2" xfId="33606"/>
    <cellStyle name="常规 4 7 3 3 3 2 3 2 2" xfId="33607"/>
    <cellStyle name="常规 4 7 3 3 3 2 3 3" xfId="33608"/>
    <cellStyle name="常规 4 7 3 3 3 2 4" xfId="33609"/>
    <cellStyle name="常规 4 7 3 3 3 2 4 2" xfId="33610"/>
    <cellStyle name="常规 4 7 3 3 3 2 5" xfId="33611"/>
    <cellStyle name="常规 4 7 3 3 3 3" xfId="33612"/>
    <cellStyle name="常规 4 7 3 3 3 3 2" xfId="33613"/>
    <cellStyle name="常规 4 7 3 3 3 3 2 2" xfId="33614"/>
    <cellStyle name="常规 4 7 3 3 3 3 2 2 2" xfId="33615"/>
    <cellStyle name="常规 4 7 3 3 3 3 2 2 2 2" xfId="33616"/>
    <cellStyle name="常规 4 7 3 3 3 3 2 2 3" xfId="33617"/>
    <cellStyle name="常规 4 7 3 3 3 3 2 3" xfId="33618"/>
    <cellStyle name="常规 4 7 3 3 3 3 2 3 2" xfId="33619"/>
    <cellStyle name="常规 4 7 3 3 3 3 2 4" xfId="33620"/>
    <cellStyle name="常规 4 7 3 3 3 3 3" xfId="33621"/>
    <cellStyle name="常规 4 7 3 3 3 3 3 2" xfId="33622"/>
    <cellStyle name="常规 4 7 3 3 3 3 3 2 2" xfId="33623"/>
    <cellStyle name="常规 4 7 3 3 3 3 3 3" xfId="33624"/>
    <cellStyle name="常规 4 7 3 3 3 3 4" xfId="33625"/>
    <cellStyle name="常规 4 7 3 3 3 3 4 2" xfId="33626"/>
    <cellStyle name="常规 4 7 3 3 3 3 5" xfId="33627"/>
    <cellStyle name="常规 4 7 3 3 3 4" xfId="33628"/>
    <cellStyle name="常规 4 7 3 3 3 4 2" xfId="33629"/>
    <cellStyle name="常规 4 7 3 3 3 4 2 2" xfId="33630"/>
    <cellStyle name="常规 4 7 3 3 3 4 2 2 2" xfId="33631"/>
    <cellStyle name="常规 4 7 3 3 3 4 2 3" xfId="33632"/>
    <cellStyle name="常规 4 7 3 3 3 4 3" xfId="33633"/>
    <cellStyle name="常规 4 7 3 3 3 4 3 2" xfId="33634"/>
    <cellStyle name="常规 4 7 3 3 3 4 4" xfId="33635"/>
    <cellStyle name="常规 4 7 3 3 3 5" xfId="33636"/>
    <cellStyle name="常规 4 7 3 3 3 5 2" xfId="33637"/>
    <cellStyle name="常规 4 7 3 3 3 5 2 2" xfId="33638"/>
    <cellStyle name="常规 4 7 3 3 3 5 3" xfId="33639"/>
    <cellStyle name="常规 4 7 3 3 3 6" xfId="33640"/>
    <cellStyle name="常规 4 7 3 3 3 6 2" xfId="33641"/>
    <cellStyle name="常规 4 7 3 3 3 7" xfId="33642"/>
    <cellStyle name="常规 4 7 3 3 4" xfId="33643"/>
    <cellStyle name="常规 4 7 3 3 4 2" xfId="33644"/>
    <cellStyle name="常规 4 7 3 3 4 2 2" xfId="33645"/>
    <cellStyle name="常规 4 7 3 3 4 2 2 2" xfId="33646"/>
    <cellStyle name="常规 4 7 3 3 4 2 2 2 2" xfId="33647"/>
    <cellStyle name="常规 4 7 3 3 4 2 2 3" xfId="33648"/>
    <cellStyle name="常规 4 7 3 3 4 2 3" xfId="33649"/>
    <cellStyle name="常规 4 7 3 3 4 2 3 2" xfId="33650"/>
    <cellStyle name="常规 4 7 3 3 4 2 4" xfId="33651"/>
    <cellStyle name="常规 4 7 3 3 4 3" xfId="33652"/>
    <cellStyle name="常规 4 7 3 3 4 3 2" xfId="33653"/>
    <cellStyle name="常规 4 7 3 3 4 3 2 2" xfId="33654"/>
    <cellStyle name="常规 4 7 3 3 4 3 3" xfId="33655"/>
    <cellStyle name="常规 4 7 3 3 4 4" xfId="33656"/>
    <cellStyle name="常规 4 7 3 3 4 4 2" xfId="33657"/>
    <cellStyle name="常规 4 7 3 3 4 5" xfId="33658"/>
    <cellStyle name="常规 4 7 3 3 5" xfId="33659"/>
    <cellStyle name="常规 4 7 3 3 5 2" xfId="33660"/>
    <cellStyle name="常规 4 7 3 3 5 2 2" xfId="33661"/>
    <cellStyle name="常规 4 7 3 3 5 2 2 2" xfId="33662"/>
    <cellStyle name="常规 4 7 3 3 5 2 2 2 2" xfId="33663"/>
    <cellStyle name="常规 4 7 3 3 5 2 2 3" xfId="33664"/>
    <cellStyle name="常规 4 7 3 3 5 2 3" xfId="33665"/>
    <cellStyle name="常规 4 7 3 3 5 2 3 2" xfId="33666"/>
    <cellStyle name="常规 4 7 3 3 5 2 4" xfId="33667"/>
    <cellStyle name="常规 4 7 3 3 5 3" xfId="33668"/>
    <cellStyle name="常规 4 7 3 3 5 3 2" xfId="33669"/>
    <cellStyle name="常规 4 7 3 3 5 3 2 2" xfId="33670"/>
    <cellStyle name="常规 4 7 3 3 5 3 3" xfId="33671"/>
    <cellStyle name="常规 4 7 3 3 5 4" xfId="33672"/>
    <cellStyle name="常规 4 7 3 3 5 4 2" xfId="33673"/>
    <cellStyle name="常规 4 7 3 3 5 5" xfId="33674"/>
    <cellStyle name="常规 4 7 3 3 6" xfId="33675"/>
    <cellStyle name="常规 4 7 3 3 6 2" xfId="33676"/>
    <cellStyle name="常规 4 7 3 3 6 2 2" xfId="33677"/>
    <cellStyle name="常规 4 7 3 3 6 2 2 2" xfId="33678"/>
    <cellStyle name="常规 4 7 3 3 6 2 3" xfId="33679"/>
    <cellStyle name="常规 4 7 3 3 6 3" xfId="33680"/>
    <cellStyle name="常规 4 7 3 3 6 3 2" xfId="33681"/>
    <cellStyle name="常规 4 7 3 3 6 4" xfId="33682"/>
    <cellStyle name="常规 4 7 3 3 7" xfId="33683"/>
    <cellStyle name="常规 4 7 3 3 7 2" xfId="33684"/>
    <cellStyle name="常规 4 7 3 3 7 2 2" xfId="33685"/>
    <cellStyle name="常规 4 7 3 3 7 3" xfId="33686"/>
    <cellStyle name="常规 4 7 3 3 8" xfId="33687"/>
    <cellStyle name="常规 4 7 3 3 8 2" xfId="33688"/>
    <cellStyle name="常规 4 7 3 3 9" xfId="33689"/>
    <cellStyle name="常规 4 7 3 4" xfId="33690"/>
    <cellStyle name="常规 4 7 3 4 2" xfId="33691"/>
    <cellStyle name="常规 4 7 3 4 2 2" xfId="33692"/>
    <cellStyle name="常规 4 7 3 4 2 2 2" xfId="33693"/>
    <cellStyle name="常规 4 7 3 4 2 2 2 2" xfId="33694"/>
    <cellStyle name="常规 4 7 3 4 2 2 2 2 2" xfId="33695"/>
    <cellStyle name="常规 4 7 3 4 2 2 2 2 2 2" xfId="33696"/>
    <cellStyle name="常规 4 7 3 4 2 2 2 2 3" xfId="33697"/>
    <cellStyle name="常规 4 7 3 4 2 2 2 3" xfId="33698"/>
    <cellStyle name="常规 4 7 3 4 2 2 2 3 2" xfId="33699"/>
    <cellStyle name="常规 4 7 3 4 2 2 2 4" xfId="33700"/>
    <cellStyle name="常规 4 7 3 4 2 2 3" xfId="33701"/>
    <cellStyle name="常规 4 7 3 4 2 2 3 2" xfId="33702"/>
    <cellStyle name="常规 4 7 3 4 2 2 3 2 2" xfId="33703"/>
    <cellStyle name="常规 4 7 3 4 2 2 3 3" xfId="33704"/>
    <cellStyle name="常规 4 7 3 4 2 2 4" xfId="33705"/>
    <cellStyle name="常规 4 7 3 4 2 2 4 2" xfId="33706"/>
    <cellStyle name="常规 4 7 3 4 2 2 5" xfId="33707"/>
    <cellStyle name="常规 4 7 3 4 2 3" xfId="33708"/>
    <cellStyle name="常规 4 7 3 4 2 3 2" xfId="33709"/>
    <cellStyle name="常规 4 7 3 4 2 3 2 2" xfId="33710"/>
    <cellStyle name="常规 4 7 3 4 2 3 2 2 2" xfId="33711"/>
    <cellStyle name="常规 4 7 3 4 2 3 2 2 2 2" xfId="33712"/>
    <cellStyle name="常规 4 7 3 4 2 3 2 2 3" xfId="33713"/>
    <cellStyle name="常规 4 7 3 4 2 3 2 3" xfId="33714"/>
    <cellStyle name="常规 4 7 3 4 2 3 2 3 2" xfId="33715"/>
    <cellStyle name="常规 4 7 3 4 2 3 2 4" xfId="33716"/>
    <cellStyle name="常规 4 7 3 4 2 3 3" xfId="33717"/>
    <cellStyle name="常规 4 7 3 4 2 3 3 2" xfId="33718"/>
    <cellStyle name="常规 4 7 3 4 2 3 3 2 2" xfId="33719"/>
    <cellStyle name="常规 4 7 3 4 2 3 3 3" xfId="33720"/>
    <cellStyle name="常规 4 7 3 4 2 3 4" xfId="33721"/>
    <cellStyle name="常规 4 7 3 4 2 3 4 2" xfId="33722"/>
    <cellStyle name="常规 4 7 3 4 2 3 5" xfId="33723"/>
    <cellStyle name="常规 4 7 3 4 2 4" xfId="33724"/>
    <cellStyle name="常规 4 7 3 4 2 4 2" xfId="33725"/>
    <cellStyle name="常规 4 7 3 4 2 4 2 2" xfId="33726"/>
    <cellStyle name="常规 4 7 3 4 2 4 2 2 2" xfId="33727"/>
    <cellStyle name="常规 4 7 3 4 2 4 2 3" xfId="33728"/>
    <cellStyle name="常规 4 7 3 4 2 4 3" xfId="33729"/>
    <cellStyle name="常规 4 7 3 4 2 4 3 2" xfId="33730"/>
    <cellStyle name="常规 4 7 3 4 2 4 4" xfId="33731"/>
    <cellStyle name="常规 4 7 3 4 2 5" xfId="33732"/>
    <cellStyle name="常规 4 7 3 4 2 5 2" xfId="33733"/>
    <cellStyle name="常规 4 7 3 4 2 5 2 2" xfId="33734"/>
    <cellStyle name="常规 4 7 3 4 2 5 3" xfId="33735"/>
    <cellStyle name="常规 4 7 3 4 2 6" xfId="33736"/>
    <cellStyle name="常规 4 7 3 4 2 6 2" xfId="33737"/>
    <cellStyle name="常规 4 7 3 4 2 7" xfId="33738"/>
    <cellStyle name="常规 4 7 3 4 3" xfId="33739"/>
    <cellStyle name="常规 4 7 3 4 3 2" xfId="33740"/>
    <cellStyle name="常规 4 7 3 4 3 2 2" xfId="33741"/>
    <cellStyle name="常规 4 7 3 4 3 2 2 2" xfId="33742"/>
    <cellStyle name="常规 4 7 3 4 3 2 2 2 2" xfId="33743"/>
    <cellStyle name="常规 4 7 3 4 3 2 2 3" xfId="33744"/>
    <cellStyle name="常规 4 7 3 4 3 2 3" xfId="33745"/>
    <cellStyle name="常规 4 7 3 4 3 2 3 2" xfId="33746"/>
    <cellStyle name="常规 4 7 3 4 3 2 4" xfId="33747"/>
    <cellStyle name="常规 4 7 3 4 3 3" xfId="33748"/>
    <cellStyle name="常规 4 7 3 4 3 3 2" xfId="33749"/>
    <cellStyle name="常规 4 7 3 4 3 3 2 2" xfId="33750"/>
    <cellStyle name="常规 4 7 3 4 3 3 3" xfId="33751"/>
    <cellStyle name="常规 4 7 3 4 3 4" xfId="33752"/>
    <cellStyle name="常规 4 7 3 4 3 4 2" xfId="33753"/>
    <cellStyle name="常规 4 7 3 4 3 5" xfId="33754"/>
    <cellStyle name="常规 4 7 3 4 4" xfId="33755"/>
    <cellStyle name="常规 4 7 3 4 4 2" xfId="33756"/>
    <cellStyle name="常规 4 7 3 4 4 2 2" xfId="33757"/>
    <cellStyle name="常规 4 7 3 4 4 2 2 2" xfId="33758"/>
    <cellStyle name="常规 4 7 3 4 4 2 2 2 2" xfId="33759"/>
    <cellStyle name="常规 4 7 3 4 4 2 2 3" xfId="33760"/>
    <cellStyle name="常规 4 7 3 4 4 2 3" xfId="33761"/>
    <cellStyle name="常规 4 7 3 4 4 2 3 2" xfId="33762"/>
    <cellStyle name="常规 4 7 3 4 4 2 4" xfId="33763"/>
    <cellStyle name="常规 4 7 3 4 4 3" xfId="33764"/>
    <cellStyle name="常规 4 7 3 4 4 3 2" xfId="33765"/>
    <cellStyle name="常规 4 7 3 4 4 3 2 2" xfId="33766"/>
    <cellStyle name="常规 4 7 3 4 4 3 3" xfId="33767"/>
    <cellStyle name="常规 4 7 3 4 4 4" xfId="33768"/>
    <cellStyle name="常规 4 7 3 4 4 4 2" xfId="33769"/>
    <cellStyle name="常规 4 7 3 4 4 5" xfId="33770"/>
    <cellStyle name="常规 4 7 3 4 5" xfId="33771"/>
    <cellStyle name="常规 4 7 3 4 5 2" xfId="33772"/>
    <cellStyle name="常规 4 7 3 4 5 2 2" xfId="33773"/>
    <cellStyle name="常规 4 7 3 4 5 2 2 2" xfId="33774"/>
    <cellStyle name="常规 4 7 3 4 5 2 3" xfId="33775"/>
    <cellStyle name="常规 4 7 3 4 5 3" xfId="33776"/>
    <cellStyle name="常规 4 7 3 4 5 3 2" xfId="33777"/>
    <cellStyle name="常规 4 7 3 4 5 4" xfId="33778"/>
    <cellStyle name="常规 4 7 3 4 6" xfId="33779"/>
    <cellStyle name="常规 4 7 3 4 6 2" xfId="33780"/>
    <cellStyle name="常规 4 7 3 4 6 2 2" xfId="33781"/>
    <cellStyle name="常规 4 7 3 4 6 3" xfId="33782"/>
    <cellStyle name="常规 4 7 3 4 7" xfId="33783"/>
    <cellStyle name="常规 4 7 3 4 7 2" xfId="33784"/>
    <cellStyle name="常规 4 7 3 4 8" xfId="33785"/>
    <cellStyle name="常规 4 7 3 5" xfId="33786"/>
    <cellStyle name="常规 4 7 3 5 2" xfId="33787"/>
    <cellStyle name="常规 4 7 3 5 2 2" xfId="33788"/>
    <cellStyle name="常规 4 7 3 5 2 2 2" xfId="33789"/>
    <cellStyle name="常规 4 7 3 5 2 2 2 2" xfId="33790"/>
    <cellStyle name="常规 4 7 3 5 2 2 2 2 2" xfId="33791"/>
    <cellStyle name="常规 4 7 3 5 2 2 2 3" xfId="33792"/>
    <cellStyle name="常规 4 7 3 5 2 2 3" xfId="33793"/>
    <cellStyle name="常规 4 7 3 5 2 2 3 2" xfId="33794"/>
    <cellStyle name="常规 4 7 3 5 2 2 4" xfId="33795"/>
    <cellStyle name="常规 4 7 3 5 2 3" xfId="33796"/>
    <cellStyle name="常规 4 7 3 5 2 3 2" xfId="33797"/>
    <cellStyle name="常规 4 7 3 5 2 3 2 2" xfId="33798"/>
    <cellStyle name="常规 4 7 3 5 2 3 3" xfId="33799"/>
    <cellStyle name="常规 4 7 3 5 2 4" xfId="33800"/>
    <cellStyle name="常规 4 7 3 5 2 4 2" xfId="33801"/>
    <cellStyle name="常规 4 7 3 5 2 5" xfId="33802"/>
    <cellStyle name="常规 4 7 3 5 3" xfId="33803"/>
    <cellStyle name="常规 4 7 3 5 3 2" xfId="33804"/>
    <cellStyle name="常规 4 7 3 5 3 2 2" xfId="33805"/>
    <cellStyle name="常规 4 7 3 5 3 2 2 2" xfId="33806"/>
    <cellStyle name="常规 4 7 3 5 3 2 2 2 2" xfId="33807"/>
    <cellStyle name="常规 4 7 3 5 3 2 2 3" xfId="33808"/>
    <cellStyle name="常规 4 7 3 5 3 2 3" xfId="33809"/>
    <cellStyle name="常规 4 7 3 5 3 2 3 2" xfId="33810"/>
    <cellStyle name="常规 4 7 3 5 3 2 4" xfId="33811"/>
    <cellStyle name="常规 4 7 3 5 3 3" xfId="33812"/>
    <cellStyle name="常规 4 7 3 5 3 3 2" xfId="33813"/>
    <cellStyle name="常规 4 7 3 5 3 3 2 2" xfId="33814"/>
    <cellStyle name="常规 4 7 3 5 3 3 3" xfId="33815"/>
    <cellStyle name="常规 4 7 3 5 3 4" xfId="33816"/>
    <cellStyle name="常规 4 7 3 5 3 4 2" xfId="33817"/>
    <cellStyle name="常规 4 7 3 5 3 5" xfId="33818"/>
    <cellStyle name="常规 4 7 3 5 4" xfId="33819"/>
    <cellStyle name="常规 4 7 3 5 4 2" xfId="33820"/>
    <cellStyle name="常规 4 7 3 5 4 2 2" xfId="33821"/>
    <cellStyle name="常规 4 7 3 5 4 2 2 2" xfId="33822"/>
    <cellStyle name="常规 4 7 3 5 4 2 3" xfId="33823"/>
    <cellStyle name="常规 4 7 3 5 4 3" xfId="33824"/>
    <cellStyle name="常规 4 7 3 5 4 3 2" xfId="33825"/>
    <cellStyle name="常规 4 7 3 5 4 4" xfId="33826"/>
    <cellStyle name="常规 4 7 3 5 5" xfId="33827"/>
    <cellStyle name="常规 4 7 3 5 5 2" xfId="33828"/>
    <cellStyle name="常规 4 7 3 5 5 2 2" xfId="33829"/>
    <cellStyle name="常规 4 7 3 5 5 3" xfId="33830"/>
    <cellStyle name="常规 4 7 3 5 6" xfId="33831"/>
    <cellStyle name="常规 4 7 3 5 6 2" xfId="33832"/>
    <cellStyle name="常规 4 7 3 5 7" xfId="33833"/>
    <cellStyle name="常规 4 7 3 6" xfId="33834"/>
    <cellStyle name="常规 4 7 3 6 2" xfId="33835"/>
    <cellStyle name="常规 4 7 3 6 2 2" xfId="33836"/>
    <cellStyle name="常规 4 7 3 6 2 2 2" xfId="33837"/>
    <cellStyle name="常规 4 7 3 6 2 2 2 2" xfId="33838"/>
    <cellStyle name="常规 4 7 3 6 2 2 3" xfId="33839"/>
    <cellStyle name="常规 4 7 3 6 2 3" xfId="33840"/>
    <cellStyle name="常规 4 7 3 6 2 3 2" xfId="33841"/>
    <cellStyle name="常规 4 7 3 6 2 4" xfId="33842"/>
    <cellStyle name="常规 4 7 3 6 3" xfId="33843"/>
    <cellStyle name="常规 4 7 3 6 3 2" xfId="33844"/>
    <cellStyle name="常规 4 7 3 6 3 2 2" xfId="33845"/>
    <cellStyle name="常规 4 7 3 6 3 3" xfId="33846"/>
    <cellStyle name="常规 4 7 3 6 4" xfId="33847"/>
    <cellStyle name="常规 4 7 3 6 4 2" xfId="33848"/>
    <cellStyle name="常规 4 7 3 6 5" xfId="33849"/>
    <cellStyle name="常规 4 7 3 7" xfId="33850"/>
    <cellStyle name="常规 4 7 3 7 2" xfId="33851"/>
    <cellStyle name="常规 4 7 3 7 2 2" xfId="33852"/>
    <cellStyle name="常规 4 7 3 7 2 2 2" xfId="33853"/>
    <cellStyle name="常规 4 7 3 7 2 2 2 2" xfId="33854"/>
    <cellStyle name="常规 4 7 3 7 2 2 3" xfId="33855"/>
    <cellStyle name="常规 4 7 3 7 2 3" xfId="33856"/>
    <cellStyle name="常规 4 7 3 7 2 3 2" xfId="33857"/>
    <cellStyle name="常规 4 7 3 7 2 4" xfId="33858"/>
    <cellStyle name="常规 4 7 3 7 3" xfId="33859"/>
    <cellStyle name="常规 4 7 3 7 3 2" xfId="33860"/>
    <cellStyle name="常规 4 7 3 7 3 2 2" xfId="33861"/>
    <cellStyle name="常规 4 7 3 7 3 3" xfId="33862"/>
    <cellStyle name="常规 4 7 3 7 4" xfId="33863"/>
    <cellStyle name="常规 4 7 3 7 4 2" xfId="33864"/>
    <cellStyle name="常规 4 7 3 7 5" xfId="33865"/>
    <cellStyle name="常规 4 7 3 8" xfId="33866"/>
    <cellStyle name="常规 4 7 3 8 2" xfId="33867"/>
    <cellStyle name="常规 4 7 3 8 2 2" xfId="33868"/>
    <cellStyle name="常规 4 7 3 8 2 2 2" xfId="33869"/>
    <cellStyle name="常规 4 7 3 8 2 3" xfId="33870"/>
    <cellStyle name="常规 4 7 3 8 3" xfId="33871"/>
    <cellStyle name="常规 4 7 3 8 3 2" xfId="33872"/>
    <cellStyle name="常规 4 7 3 8 4" xfId="33873"/>
    <cellStyle name="常规 4 7 3 9" xfId="33874"/>
    <cellStyle name="常规 4 7 3 9 2" xfId="33875"/>
    <cellStyle name="常规 4 7 3 9 2 2" xfId="33876"/>
    <cellStyle name="常规 4 7 3 9 3" xfId="33877"/>
    <cellStyle name="常规 4 7 4" xfId="33878"/>
    <cellStyle name="常规 4 7 4 2" xfId="33879"/>
    <cellStyle name="常规 4 7 4 2 2" xfId="33880"/>
    <cellStyle name="常规 4 7 4 2 2 2" xfId="33881"/>
    <cellStyle name="常规 4 7 4 2 2 2 2" xfId="33882"/>
    <cellStyle name="常规 4 7 4 2 2 2 2 2" xfId="33883"/>
    <cellStyle name="常规 4 7 4 2 2 2 2 2 2" xfId="33884"/>
    <cellStyle name="常规 4 7 4 2 2 2 2 2 2 2" xfId="33885"/>
    <cellStyle name="常规 4 7 4 2 2 2 2 2 3" xfId="33886"/>
    <cellStyle name="常规 4 7 4 2 2 2 2 3" xfId="33887"/>
    <cellStyle name="常规 4 7 4 2 2 2 2 3 2" xfId="33888"/>
    <cellStyle name="常规 4 7 4 2 2 2 2 4" xfId="33889"/>
    <cellStyle name="常规 4 7 4 2 2 2 3" xfId="33890"/>
    <cellStyle name="常规 4 7 4 2 2 2 3 2" xfId="33891"/>
    <cellStyle name="常规 4 7 4 2 2 2 3 2 2" xfId="33892"/>
    <cellStyle name="常规 4 7 4 2 2 2 3 3" xfId="33893"/>
    <cellStyle name="常规 4 7 4 2 2 2 4" xfId="33894"/>
    <cellStyle name="常规 4 7 4 2 2 2 4 2" xfId="33895"/>
    <cellStyle name="常规 4 7 4 2 2 2 5" xfId="33896"/>
    <cellStyle name="常规 4 7 4 2 2 3" xfId="33897"/>
    <cellStyle name="常规 4 7 4 2 2 3 2" xfId="33898"/>
    <cellStyle name="常规 4 7 4 2 2 3 2 2" xfId="33899"/>
    <cellStyle name="常规 4 7 4 2 2 3 2 2 2" xfId="33900"/>
    <cellStyle name="常规 4 7 4 2 2 3 2 2 2 2" xfId="33901"/>
    <cellStyle name="常规 4 7 4 2 2 3 2 2 3" xfId="33902"/>
    <cellStyle name="常规 4 7 4 2 2 3 2 3" xfId="33903"/>
    <cellStyle name="常规 4 7 4 2 2 3 2 3 2" xfId="33904"/>
    <cellStyle name="常规 4 7 4 2 2 3 2 4" xfId="33905"/>
    <cellStyle name="常规 4 7 4 2 2 3 3" xfId="33906"/>
    <cellStyle name="常规 4 7 4 2 2 3 3 2" xfId="33907"/>
    <cellStyle name="常规 4 7 4 2 2 3 3 2 2" xfId="33908"/>
    <cellStyle name="常规 4 7 4 2 2 3 3 3" xfId="33909"/>
    <cellStyle name="常规 4 7 4 2 2 3 4" xfId="33910"/>
    <cellStyle name="常规 4 7 4 2 2 3 4 2" xfId="33911"/>
    <cellStyle name="常规 4 7 4 2 2 3 5" xfId="33912"/>
    <cellStyle name="常规 4 7 4 2 2 4" xfId="33913"/>
    <cellStyle name="常规 4 7 4 2 2 4 2" xfId="33914"/>
    <cellStyle name="常规 4 7 4 2 2 4 2 2" xfId="33915"/>
    <cellStyle name="常规 4 7 4 2 2 4 2 2 2" xfId="33916"/>
    <cellStyle name="常规 4 7 4 2 2 4 2 3" xfId="33917"/>
    <cellStyle name="常规 4 7 4 2 2 4 3" xfId="33918"/>
    <cellStyle name="常规 4 7 4 2 2 4 3 2" xfId="33919"/>
    <cellStyle name="常规 4 7 4 2 2 4 4" xfId="33920"/>
    <cellStyle name="常规 4 7 4 2 2 5" xfId="33921"/>
    <cellStyle name="常规 4 7 4 2 2 5 2" xfId="33922"/>
    <cellStyle name="常规 4 7 4 2 2 5 2 2" xfId="33923"/>
    <cellStyle name="常规 4 7 4 2 2 5 3" xfId="33924"/>
    <cellStyle name="常规 4 7 4 2 2 6" xfId="33925"/>
    <cellStyle name="常规 4 7 4 2 2 6 2" xfId="33926"/>
    <cellStyle name="常规 4 7 4 2 2 7" xfId="33927"/>
    <cellStyle name="常规 4 7 4 2 3" xfId="33928"/>
    <cellStyle name="常规 4 7 4 2 3 2" xfId="33929"/>
    <cellStyle name="常规 4 7 4 2 3 2 2" xfId="33930"/>
    <cellStyle name="常规 4 7 4 2 3 2 2 2" xfId="33931"/>
    <cellStyle name="常规 4 7 4 2 3 2 2 2 2" xfId="33932"/>
    <cellStyle name="常规 4 7 4 2 3 2 2 3" xfId="33933"/>
    <cellStyle name="常规 4 7 4 2 3 2 3" xfId="33934"/>
    <cellStyle name="常规 4 7 4 2 3 2 3 2" xfId="33935"/>
    <cellStyle name="常规 4 7 4 2 3 2 4" xfId="33936"/>
    <cellStyle name="常规 4 7 4 2 3 3" xfId="33937"/>
    <cellStyle name="常规 4 7 4 2 3 3 2" xfId="33938"/>
    <cellStyle name="常规 4 7 4 2 3 3 2 2" xfId="33939"/>
    <cellStyle name="常规 4 7 4 2 3 3 3" xfId="33940"/>
    <cellStyle name="常规 4 7 4 2 3 4" xfId="33941"/>
    <cellStyle name="常规 4 7 4 2 3 4 2" xfId="33942"/>
    <cellStyle name="常规 4 7 4 2 3 5" xfId="33943"/>
    <cellStyle name="常规 4 7 4 2 4" xfId="33944"/>
    <cellStyle name="常规 4 7 4 2 4 2" xfId="33945"/>
    <cellStyle name="常规 4 7 4 2 4 2 2" xfId="33946"/>
    <cellStyle name="常规 4 7 4 2 4 2 2 2" xfId="33947"/>
    <cellStyle name="常规 4 7 4 2 4 2 2 2 2" xfId="33948"/>
    <cellStyle name="常规 4 7 4 2 4 2 2 3" xfId="33949"/>
    <cellStyle name="常规 4 7 4 2 4 2 3" xfId="33950"/>
    <cellStyle name="常规 4 7 4 2 4 2 3 2" xfId="33951"/>
    <cellStyle name="常规 4 7 4 2 4 2 4" xfId="33952"/>
    <cellStyle name="常规 4 7 4 2 4 3" xfId="33953"/>
    <cellStyle name="常规 4 7 4 2 4 3 2" xfId="33954"/>
    <cellStyle name="常规 4 7 4 2 4 3 2 2" xfId="33955"/>
    <cellStyle name="常规 4 7 4 2 4 3 3" xfId="33956"/>
    <cellStyle name="常规 4 7 4 2 4 4" xfId="33957"/>
    <cellStyle name="常规 4 7 4 2 4 4 2" xfId="33958"/>
    <cellStyle name="常规 4 7 4 2 4 5" xfId="33959"/>
    <cellStyle name="常规 4 7 4 2 5" xfId="33960"/>
    <cellStyle name="常规 4 7 4 2 5 2" xfId="33961"/>
    <cellStyle name="常规 4 7 4 2 5 2 2" xfId="33962"/>
    <cellStyle name="常规 4 7 4 2 5 2 2 2" xfId="33963"/>
    <cellStyle name="常规 4 7 4 2 5 2 3" xfId="33964"/>
    <cellStyle name="常规 4 7 4 2 5 3" xfId="33965"/>
    <cellStyle name="常规 4 7 4 2 5 3 2" xfId="33966"/>
    <cellStyle name="常规 4 7 4 2 5 4" xfId="33967"/>
    <cellStyle name="常规 4 7 4 2 6" xfId="33968"/>
    <cellStyle name="常规 4 7 4 2 6 2" xfId="33969"/>
    <cellStyle name="常规 4 7 4 2 6 2 2" xfId="33970"/>
    <cellStyle name="常规 4 7 4 2 6 3" xfId="33971"/>
    <cellStyle name="常规 4 7 4 2 7" xfId="33972"/>
    <cellStyle name="常规 4 7 4 2 7 2" xfId="33973"/>
    <cellStyle name="常规 4 7 4 2 8" xfId="33974"/>
    <cellStyle name="常规 4 7 4 3" xfId="33975"/>
    <cellStyle name="常规 4 7 4 3 2" xfId="33976"/>
    <cellStyle name="常规 4 7 4 3 2 2" xfId="33977"/>
    <cellStyle name="常规 4 7 4 3 2 2 2" xfId="33978"/>
    <cellStyle name="常规 4 7 4 3 2 2 2 2" xfId="33979"/>
    <cellStyle name="常规 4 7 4 3 2 2 2 2 2" xfId="33980"/>
    <cellStyle name="常规 4 7 4 3 2 2 2 3" xfId="33981"/>
    <cellStyle name="常规 4 7 4 3 2 2 3" xfId="33982"/>
    <cellStyle name="常规 4 7 4 3 2 2 3 2" xfId="33983"/>
    <cellStyle name="常规 4 7 4 3 2 2 4" xfId="33984"/>
    <cellStyle name="常规 4 7 4 3 2 3" xfId="33985"/>
    <cellStyle name="常规 4 7 4 3 2 3 2" xfId="33986"/>
    <cellStyle name="常规 4 7 4 3 2 3 2 2" xfId="33987"/>
    <cellStyle name="常规 4 7 4 3 2 3 3" xfId="33988"/>
    <cellStyle name="常规 4 7 4 3 2 4" xfId="33989"/>
    <cellStyle name="常规 4 7 4 3 2 4 2" xfId="33990"/>
    <cellStyle name="常规 4 7 4 3 2 5" xfId="33991"/>
    <cellStyle name="常规 4 7 4 3 3" xfId="33992"/>
    <cellStyle name="常规 4 7 4 3 3 2" xfId="33993"/>
    <cellStyle name="常规 4 7 4 3 3 2 2" xfId="33994"/>
    <cellStyle name="常规 4 7 4 3 3 2 2 2" xfId="33995"/>
    <cellStyle name="常规 4 7 4 3 3 2 2 2 2" xfId="33996"/>
    <cellStyle name="常规 4 7 4 3 3 2 2 3" xfId="33997"/>
    <cellStyle name="常规 4 7 4 3 3 2 3" xfId="33998"/>
    <cellStyle name="常规 4 7 4 3 3 2 3 2" xfId="33999"/>
    <cellStyle name="常规 4 7 4 3 3 2 4" xfId="34000"/>
    <cellStyle name="常规 4 7 4 3 3 3" xfId="34001"/>
    <cellStyle name="常规 4 7 4 3 3 3 2" xfId="34002"/>
    <cellStyle name="常规 4 7 4 3 3 3 2 2" xfId="34003"/>
    <cellStyle name="常规 4 7 4 3 3 3 3" xfId="34004"/>
    <cellStyle name="常规 4 7 4 3 3 4" xfId="34005"/>
    <cellStyle name="常规 4 7 4 3 3 4 2" xfId="34006"/>
    <cellStyle name="常规 4 7 4 3 3 5" xfId="34007"/>
    <cellStyle name="常规 4 7 4 3 4" xfId="34008"/>
    <cellStyle name="常规 4 7 4 3 4 2" xfId="34009"/>
    <cellStyle name="常规 4 7 4 3 4 2 2" xfId="34010"/>
    <cellStyle name="常规 4 7 4 3 4 2 2 2" xfId="34011"/>
    <cellStyle name="常规 4 7 4 3 4 2 3" xfId="34012"/>
    <cellStyle name="常规 4 7 4 3 4 3" xfId="34013"/>
    <cellStyle name="常规 4 7 4 3 4 3 2" xfId="34014"/>
    <cellStyle name="常规 4 7 4 3 4 4" xfId="34015"/>
    <cellStyle name="常规 4 7 4 3 5" xfId="34016"/>
    <cellStyle name="常规 4 7 4 3 5 2" xfId="34017"/>
    <cellStyle name="常规 4 7 4 3 5 2 2" xfId="34018"/>
    <cellStyle name="常规 4 7 4 3 5 3" xfId="34019"/>
    <cellStyle name="常规 4 7 4 3 6" xfId="34020"/>
    <cellStyle name="常规 4 7 4 3 6 2" xfId="34021"/>
    <cellStyle name="常规 4 7 4 3 7" xfId="34022"/>
    <cellStyle name="常规 4 7 4 4" xfId="34023"/>
    <cellStyle name="常规 4 7 4 4 2" xfId="34024"/>
    <cellStyle name="常规 4 7 4 4 2 2" xfId="34025"/>
    <cellStyle name="常规 4 7 4 4 2 2 2" xfId="34026"/>
    <cellStyle name="常规 4 7 4 4 2 2 2 2" xfId="34027"/>
    <cellStyle name="常规 4 7 4 4 2 2 3" xfId="34028"/>
    <cellStyle name="常规 4 7 4 4 2 3" xfId="34029"/>
    <cellStyle name="常规 4 7 4 4 2 3 2" xfId="34030"/>
    <cellStyle name="常规 4 7 4 4 2 4" xfId="34031"/>
    <cellStyle name="常规 4 7 4 4 3" xfId="34032"/>
    <cellStyle name="常规 4 7 4 4 3 2" xfId="34033"/>
    <cellStyle name="常规 4 7 4 4 3 2 2" xfId="34034"/>
    <cellStyle name="常规 4 7 4 4 3 3" xfId="34035"/>
    <cellStyle name="常规 4 7 4 4 4" xfId="34036"/>
    <cellStyle name="常规 4 7 4 4 4 2" xfId="34037"/>
    <cellStyle name="常规 4 7 4 4 5" xfId="34038"/>
    <cellStyle name="常规 4 7 4 5" xfId="34039"/>
    <cellStyle name="常规 4 7 4 5 2" xfId="34040"/>
    <cellStyle name="常规 4 7 4 5 2 2" xfId="34041"/>
    <cellStyle name="常规 4 7 4 5 2 2 2" xfId="34042"/>
    <cellStyle name="常规 4 7 4 5 2 2 2 2" xfId="34043"/>
    <cellStyle name="常规 4 7 4 5 2 2 3" xfId="34044"/>
    <cellStyle name="常规 4 7 4 5 2 3" xfId="34045"/>
    <cellStyle name="常规 4 7 4 5 2 3 2" xfId="34046"/>
    <cellStyle name="常规 4 7 4 5 2 4" xfId="34047"/>
    <cellStyle name="常规 4 7 4 5 3" xfId="34048"/>
    <cellStyle name="常规 4 7 4 5 3 2" xfId="34049"/>
    <cellStyle name="常规 4 7 4 5 3 2 2" xfId="34050"/>
    <cellStyle name="常规 4 7 4 5 3 3" xfId="34051"/>
    <cellStyle name="常规 4 7 4 5 4" xfId="34052"/>
    <cellStyle name="常规 4 7 4 5 4 2" xfId="34053"/>
    <cellStyle name="常规 4 7 4 5 5" xfId="34054"/>
    <cellStyle name="常规 4 7 4 6" xfId="34055"/>
    <cellStyle name="常规 4 7 4 6 2" xfId="34056"/>
    <cellStyle name="常规 4 7 4 6 2 2" xfId="34057"/>
    <cellStyle name="常规 4 7 4 6 2 2 2" xfId="34058"/>
    <cellStyle name="常规 4 7 4 6 2 3" xfId="34059"/>
    <cellStyle name="常规 4 7 4 6 3" xfId="34060"/>
    <cellStyle name="常规 4 7 4 6 3 2" xfId="34061"/>
    <cellStyle name="常规 4 7 4 6 4" xfId="34062"/>
    <cellStyle name="常规 4 7 4 7" xfId="34063"/>
    <cellStyle name="常规 4 7 4 7 2" xfId="34064"/>
    <cellStyle name="常规 4 7 4 7 2 2" xfId="34065"/>
    <cellStyle name="常规 4 7 4 7 3" xfId="34066"/>
    <cellStyle name="常规 4 7 4 8" xfId="34067"/>
    <cellStyle name="常规 4 7 4 8 2" xfId="34068"/>
    <cellStyle name="常规 4 7 4 9" xfId="34069"/>
    <cellStyle name="常规 4 7 5" xfId="34070"/>
    <cellStyle name="常规 4 7 5 2" xfId="34071"/>
    <cellStyle name="常规 4 7 5 2 2" xfId="34072"/>
    <cellStyle name="常规 4 7 5 2 2 2" xfId="34073"/>
    <cellStyle name="常规 4 7 5 2 2 2 2" xfId="34074"/>
    <cellStyle name="常规 4 7 5 2 2 2 2 2" xfId="34075"/>
    <cellStyle name="常规 4 7 5 2 2 2 2 2 2" xfId="34076"/>
    <cellStyle name="常规 4 7 5 2 2 2 2 2 2 2" xfId="34077"/>
    <cellStyle name="常规 4 7 5 2 2 2 2 2 3" xfId="34078"/>
    <cellStyle name="常规 4 7 5 2 2 2 2 3" xfId="34079"/>
    <cellStyle name="常规 4 7 5 2 2 2 2 3 2" xfId="34080"/>
    <cellStyle name="常规 4 7 5 2 2 2 2 4" xfId="34081"/>
    <cellStyle name="常规 4 7 5 2 2 2 3" xfId="34082"/>
    <cellStyle name="常规 4 7 5 2 2 2 3 2" xfId="34083"/>
    <cellStyle name="常规 4 7 5 2 2 2 3 2 2" xfId="34084"/>
    <cellStyle name="常规 4 7 5 2 2 2 3 3" xfId="34085"/>
    <cellStyle name="常规 4 7 5 2 2 2 4" xfId="34086"/>
    <cellStyle name="常规 4 7 5 2 2 2 4 2" xfId="34087"/>
    <cellStyle name="常规 4 7 5 2 2 2 5" xfId="34088"/>
    <cellStyle name="常规 4 7 5 2 2 3" xfId="34089"/>
    <cellStyle name="常规 4 7 5 2 2 3 2" xfId="34090"/>
    <cellStyle name="常规 4 7 5 2 2 3 2 2" xfId="34091"/>
    <cellStyle name="常规 4 7 5 2 2 3 2 2 2" xfId="34092"/>
    <cellStyle name="常规 4 7 5 2 2 3 2 2 2 2" xfId="34093"/>
    <cellStyle name="常规 4 7 5 2 2 3 2 2 3" xfId="34094"/>
    <cellStyle name="常规 4 7 5 2 2 3 2 3" xfId="34095"/>
    <cellStyle name="常规 4 7 5 2 2 3 2 3 2" xfId="34096"/>
    <cellStyle name="常规 4 7 5 2 2 3 2 4" xfId="34097"/>
    <cellStyle name="常规 4 7 5 2 2 3 3" xfId="34098"/>
    <cellStyle name="常规 4 7 5 2 2 3 3 2" xfId="34099"/>
    <cellStyle name="常规 4 7 5 2 2 3 3 2 2" xfId="34100"/>
    <cellStyle name="常规 4 7 5 2 2 3 3 3" xfId="34101"/>
    <cellStyle name="常规 4 7 5 2 2 3 4" xfId="34102"/>
    <cellStyle name="常规 4 7 5 2 2 3 4 2" xfId="34103"/>
    <cellStyle name="常规 4 7 5 2 2 3 5" xfId="34104"/>
    <cellStyle name="常规 4 7 5 2 2 4" xfId="34105"/>
    <cellStyle name="常规 4 7 5 2 2 4 2" xfId="34106"/>
    <cellStyle name="常规 4 7 5 2 2 4 2 2" xfId="34107"/>
    <cellStyle name="常规 4 7 5 2 2 4 2 2 2" xfId="34108"/>
    <cellStyle name="常规 4 7 5 2 2 4 2 3" xfId="34109"/>
    <cellStyle name="常规 4 7 5 2 2 4 3" xfId="34110"/>
    <cellStyle name="常规 4 7 5 2 2 4 3 2" xfId="34111"/>
    <cellStyle name="常规 4 7 5 2 2 4 4" xfId="34112"/>
    <cellStyle name="常规 4 7 5 2 2 5" xfId="34113"/>
    <cellStyle name="常规 4 7 5 2 2 5 2" xfId="34114"/>
    <cellStyle name="常规 4 7 5 2 2 5 2 2" xfId="34115"/>
    <cellStyle name="常规 4 7 5 2 2 5 3" xfId="34116"/>
    <cellStyle name="常规 4 7 5 2 2 6" xfId="34117"/>
    <cellStyle name="常规 4 7 5 2 2 6 2" xfId="34118"/>
    <cellStyle name="常规 4 7 5 2 2 7" xfId="34119"/>
    <cellStyle name="常规 4 7 5 2 3" xfId="34120"/>
    <cellStyle name="常规 4 7 5 2 3 2" xfId="34121"/>
    <cellStyle name="常规 4 7 5 2 3 2 2" xfId="34122"/>
    <cellStyle name="常规 4 7 5 2 3 2 2 2" xfId="34123"/>
    <cellStyle name="常规 4 7 5 2 3 2 2 2 2" xfId="34124"/>
    <cellStyle name="常规 4 7 5 2 3 2 2 3" xfId="34125"/>
    <cellStyle name="常规 4 7 5 2 3 2 3" xfId="34126"/>
    <cellStyle name="常规 4 7 5 2 3 2 3 2" xfId="34127"/>
    <cellStyle name="常规 4 7 5 2 3 2 4" xfId="34128"/>
    <cellStyle name="常规 4 7 5 2 3 3" xfId="34129"/>
    <cellStyle name="常规 4 7 5 2 3 3 2" xfId="34130"/>
    <cellStyle name="常规 4 7 5 2 3 3 2 2" xfId="34131"/>
    <cellStyle name="常规 4 7 5 2 3 3 3" xfId="34132"/>
    <cellStyle name="常规 4 7 5 2 3 4" xfId="34133"/>
    <cellStyle name="常规 4 7 5 2 3 4 2" xfId="34134"/>
    <cellStyle name="常规 4 7 5 2 3 5" xfId="34135"/>
    <cellStyle name="常规 4 7 5 2 4" xfId="34136"/>
    <cellStyle name="常规 4 7 5 2 4 2" xfId="34137"/>
    <cellStyle name="常规 4 7 5 2 4 2 2" xfId="34138"/>
    <cellStyle name="常规 4 7 5 2 4 2 2 2" xfId="34139"/>
    <cellStyle name="常规 4 7 5 2 4 2 2 2 2" xfId="34140"/>
    <cellStyle name="常规 4 7 5 2 4 2 2 3" xfId="34141"/>
    <cellStyle name="常规 4 7 5 2 4 2 3" xfId="34142"/>
    <cellStyle name="常规 4 7 5 2 4 2 3 2" xfId="34143"/>
    <cellStyle name="常规 4 7 5 2 4 2 4" xfId="34144"/>
    <cellStyle name="常规 4 7 5 2 4 3" xfId="34145"/>
    <cellStyle name="常规 4 7 5 2 4 3 2" xfId="34146"/>
    <cellStyle name="常规 4 7 5 2 4 3 2 2" xfId="34147"/>
    <cellStyle name="常规 4 7 5 2 4 3 3" xfId="34148"/>
    <cellStyle name="常规 4 7 5 2 4 4" xfId="34149"/>
    <cellStyle name="常规 4 7 5 2 4 4 2" xfId="34150"/>
    <cellStyle name="常规 4 7 5 2 4 5" xfId="34151"/>
    <cellStyle name="常规 4 7 5 2 5" xfId="34152"/>
    <cellStyle name="常规 4 7 5 2 5 2" xfId="34153"/>
    <cellStyle name="常规 4 7 5 2 5 2 2" xfId="34154"/>
    <cellStyle name="常规 4 7 5 2 5 2 2 2" xfId="34155"/>
    <cellStyle name="常规 4 7 5 2 5 2 3" xfId="34156"/>
    <cellStyle name="常规 4 7 5 2 5 3" xfId="34157"/>
    <cellStyle name="常规 4 7 5 2 5 3 2" xfId="34158"/>
    <cellStyle name="常规 4 7 5 2 5 4" xfId="34159"/>
    <cellStyle name="常规 4 7 5 2 6" xfId="34160"/>
    <cellStyle name="常规 4 7 5 2 6 2" xfId="34161"/>
    <cellStyle name="常规 4 7 5 2 6 2 2" xfId="34162"/>
    <cellStyle name="常规 4 7 5 2 6 3" xfId="34163"/>
    <cellStyle name="常规 4 7 5 2 7" xfId="34164"/>
    <cellStyle name="常规 4 7 5 2 7 2" xfId="34165"/>
    <cellStyle name="常规 4 7 5 2 8" xfId="34166"/>
    <cellStyle name="常规 4 7 5 3" xfId="34167"/>
    <cellStyle name="常规 4 7 5 3 2" xfId="34168"/>
    <cellStyle name="常规 4 7 5 3 2 2" xfId="34169"/>
    <cellStyle name="常规 4 7 5 3 2 2 2" xfId="34170"/>
    <cellStyle name="常规 4 7 5 3 2 2 2 2" xfId="34171"/>
    <cellStyle name="常规 4 7 5 3 2 2 2 2 2" xfId="34172"/>
    <cellStyle name="常规 4 7 5 3 2 2 2 3" xfId="34173"/>
    <cellStyle name="常规 4 7 5 3 2 2 3" xfId="34174"/>
    <cellStyle name="常规 4 7 5 3 2 2 3 2" xfId="34175"/>
    <cellStyle name="常规 4 7 5 3 2 2 4" xfId="34176"/>
    <cellStyle name="常规 4 7 5 3 2 3" xfId="34177"/>
    <cellStyle name="常规 4 7 5 3 2 3 2" xfId="34178"/>
    <cellStyle name="常规 4 7 5 3 2 3 2 2" xfId="34179"/>
    <cellStyle name="常规 4 7 5 3 2 3 3" xfId="34180"/>
    <cellStyle name="常规 4 7 5 3 2 4" xfId="34181"/>
    <cellStyle name="常规 4 7 5 3 2 4 2" xfId="34182"/>
    <cellStyle name="常规 4 7 5 3 2 5" xfId="34183"/>
    <cellStyle name="常规 4 7 5 3 3" xfId="34184"/>
    <cellStyle name="常规 4 7 5 3 3 2" xfId="34185"/>
    <cellStyle name="常规 4 7 5 3 3 2 2" xfId="34186"/>
    <cellStyle name="常规 4 7 5 3 3 2 2 2" xfId="34187"/>
    <cellStyle name="常规 4 7 5 3 3 2 2 2 2" xfId="34188"/>
    <cellStyle name="常规 4 7 5 3 3 2 2 3" xfId="34189"/>
    <cellStyle name="常规 4 7 5 3 3 2 3" xfId="34190"/>
    <cellStyle name="常规 4 7 5 3 3 2 3 2" xfId="34191"/>
    <cellStyle name="常规 4 7 5 3 3 2 4" xfId="34192"/>
    <cellStyle name="常规 4 7 5 3 3 3" xfId="34193"/>
    <cellStyle name="常规 4 7 5 3 3 3 2" xfId="34194"/>
    <cellStyle name="常规 4 7 5 3 3 3 2 2" xfId="34195"/>
    <cellStyle name="常规 4 7 5 3 3 3 3" xfId="34196"/>
    <cellStyle name="常规 4 7 5 3 3 4" xfId="34197"/>
    <cellStyle name="常规 4 7 5 3 3 4 2" xfId="34198"/>
    <cellStyle name="常规 4 7 5 3 3 5" xfId="34199"/>
    <cellStyle name="常规 4 7 5 3 4" xfId="34200"/>
    <cellStyle name="常规 4 7 5 3 4 2" xfId="34201"/>
    <cellStyle name="常规 4 7 5 3 4 2 2" xfId="34202"/>
    <cellStyle name="常规 4 7 5 3 4 2 2 2" xfId="34203"/>
    <cellStyle name="常规 4 7 5 3 4 2 3" xfId="34204"/>
    <cellStyle name="常规 4 7 5 3 4 3" xfId="34205"/>
    <cellStyle name="常规 4 7 5 3 4 3 2" xfId="34206"/>
    <cellStyle name="常规 4 7 5 3 4 4" xfId="34207"/>
    <cellStyle name="常规 4 7 5 3 5" xfId="34208"/>
    <cellStyle name="常规 4 7 5 3 5 2" xfId="34209"/>
    <cellStyle name="常规 4 7 5 3 5 2 2" xfId="34210"/>
    <cellStyle name="常规 4 7 5 3 5 3" xfId="34211"/>
    <cellStyle name="常规 4 7 5 3 6" xfId="34212"/>
    <cellStyle name="常规 4 7 5 3 6 2" xfId="34213"/>
    <cellStyle name="常规 4 7 5 3 7" xfId="34214"/>
    <cellStyle name="常规 4 7 5 4" xfId="34215"/>
    <cellStyle name="常规 4 7 5 4 2" xfId="34216"/>
    <cellStyle name="常规 4 7 5 4 2 2" xfId="34217"/>
    <cellStyle name="常规 4 7 5 4 2 2 2" xfId="34218"/>
    <cellStyle name="常规 4 7 5 4 2 2 2 2" xfId="34219"/>
    <cellStyle name="常规 4 7 5 4 2 2 3" xfId="34220"/>
    <cellStyle name="常规 4 7 5 4 2 3" xfId="34221"/>
    <cellStyle name="常规 4 7 5 4 2 3 2" xfId="34222"/>
    <cellStyle name="常规 4 7 5 4 2 4" xfId="34223"/>
    <cellStyle name="常规 4 7 5 4 3" xfId="34224"/>
    <cellStyle name="常规 4 7 5 4 3 2" xfId="34225"/>
    <cellStyle name="常规 4 7 5 4 3 2 2" xfId="34226"/>
    <cellStyle name="常规 4 7 5 4 3 3" xfId="34227"/>
    <cellStyle name="常规 4 7 5 4 4" xfId="34228"/>
    <cellStyle name="常规 4 7 5 4 4 2" xfId="34229"/>
    <cellStyle name="常规 4 7 5 4 5" xfId="34230"/>
    <cellStyle name="常规 4 7 5 5" xfId="34231"/>
    <cellStyle name="常规 4 7 5 5 2" xfId="34232"/>
    <cellStyle name="常规 4 7 5 5 2 2" xfId="34233"/>
    <cellStyle name="常规 4 7 5 5 2 2 2" xfId="34234"/>
    <cellStyle name="常规 4 7 5 5 2 2 2 2" xfId="34235"/>
    <cellStyle name="常规 4 7 5 5 2 2 3" xfId="34236"/>
    <cellStyle name="常规 4 7 5 5 2 3" xfId="34237"/>
    <cellStyle name="常规 4 7 5 5 2 3 2" xfId="34238"/>
    <cellStyle name="常规 4 7 5 5 2 4" xfId="34239"/>
    <cellStyle name="常规 4 7 5 5 3" xfId="34240"/>
    <cellStyle name="常规 4 7 5 5 3 2" xfId="34241"/>
    <cellStyle name="常规 4 7 5 5 3 2 2" xfId="34242"/>
    <cellStyle name="常规 4 7 5 5 3 3" xfId="34243"/>
    <cellStyle name="常规 4 7 5 5 4" xfId="34244"/>
    <cellStyle name="常规 4 7 5 5 4 2" xfId="34245"/>
    <cellStyle name="常规 4 7 5 5 5" xfId="34246"/>
    <cellStyle name="常规 4 7 5 6" xfId="34247"/>
    <cellStyle name="常规 4 7 5 6 2" xfId="34248"/>
    <cellStyle name="常规 4 7 5 6 2 2" xfId="34249"/>
    <cellStyle name="常规 4 7 5 6 2 2 2" xfId="34250"/>
    <cellStyle name="常规 4 7 5 6 2 3" xfId="34251"/>
    <cellStyle name="常规 4 7 5 6 3" xfId="34252"/>
    <cellStyle name="常规 4 7 5 6 3 2" xfId="34253"/>
    <cellStyle name="常规 4 7 5 6 4" xfId="34254"/>
    <cellStyle name="常规 4 7 5 7" xfId="34255"/>
    <cellStyle name="常规 4 7 5 7 2" xfId="34256"/>
    <cellStyle name="常规 4 7 5 7 2 2" xfId="34257"/>
    <cellStyle name="常规 4 7 5 7 3" xfId="34258"/>
    <cellStyle name="常规 4 7 5 8" xfId="34259"/>
    <cellStyle name="常规 4 7 5 8 2" xfId="34260"/>
    <cellStyle name="常规 4 7 5 9" xfId="34261"/>
    <cellStyle name="常规 4 7 6" xfId="34262"/>
    <cellStyle name="常规 4 7 6 2" xfId="34263"/>
    <cellStyle name="常规 4 7 6 2 2" xfId="34264"/>
    <cellStyle name="常规 4 7 6 2 2 2" xfId="34265"/>
    <cellStyle name="常规 4 7 6 2 2 2 2" xfId="34266"/>
    <cellStyle name="常规 4 7 6 2 2 2 2 2" xfId="34267"/>
    <cellStyle name="常规 4 7 6 2 2 2 2 2 2" xfId="34268"/>
    <cellStyle name="常规 4 7 6 2 2 2 2 3" xfId="34269"/>
    <cellStyle name="常规 4 7 6 2 2 2 3" xfId="34270"/>
    <cellStyle name="常规 4 7 6 2 2 2 3 2" xfId="34271"/>
    <cellStyle name="常规 4 7 6 2 2 2 4" xfId="34272"/>
    <cellStyle name="常规 4 7 6 2 2 3" xfId="34273"/>
    <cellStyle name="常规 4 7 6 2 2 3 2" xfId="34274"/>
    <cellStyle name="常规 4 7 6 2 2 3 2 2" xfId="34275"/>
    <cellStyle name="常规 4 7 6 2 2 3 3" xfId="34276"/>
    <cellStyle name="常规 4 7 6 2 2 4" xfId="34277"/>
    <cellStyle name="常规 4 7 6 2 2 4 2" xfId="34278"/>
    <cellStyle name="常规 4 7 6 2 2 5" xfId="34279"/>
    <cellStyle name="常规 4 7 6 2 3" xfId="34280"/>
    <cellStyle name="常规 4 7 6 2 3 2" xfId="34281"/>
    <cellStyle name="常规 4 7 6 2 3 2 2" xfId="34282"/>
    <cellStyle name="常规 4 7 6 2 3 2 2 2" xfId="34283"/>
    <cellStyle name="常规 4 7 6 2 3 2 2 2 2" xfId="34284"/>
    <cellStyle name="常规 4 7 6 2 3 2 2 3" xfId="34285"/>
    <cellStyle name="常规 4 7 6 2 3 2 3" xfId="34286"/>
    <cellStyle name="常规 4 7 6 2 3 2 3 2" xfId="34287"/>
    <cellStyle name="常规 4 7 6 2 3 2 4" xfId="34288"/>
    <cellStyle name="常规 4 7 6 2 3 3" xfId="34289"/>
    <cellStyle name="常规 4 7 6 2 3 3 2" xfId="34290"/>
    <cellStyle name="常规 4 7 6 2 3 3 2 2" xfId="34291"/>
    <cellStyle name="常规 4 7 6 2 3 3 3" xfId="34292"/>
    <cellStyle name="常规 4 7 6 2 3 4" xfId="34293"/>
    <cellStyle name="常规 4 7 6 2 3 4 2" xfId="34294"/>
    <cellStyle name="常规 4 7 6 2 3 5" xfId="34295"/>
    <cellStyle name="常规 4 7 6 2 4" xfId="34296"/>
    <cellStyle name="常规 4 7 6 2 4 2" xfId="34297"/>
    <cellStyle name="常规 4 7 6 2 4 2 2" xfId="34298"/>
    <cellStyle name="常规 4 7 6 2 4 2 2 2" xfId="34299"/>
    <cellStyle name="常规 4 7 6 2 4 2 3" xfId="34300"/>
    <cellStyle name="常规 4 7 6 2 4 3" xfId="34301"/>
    <cellStyle name="常规 4 7 6 2 4 3 2" xfId="34302"/>
    <cellStyle name="常规 4 7 6 2 4 4" xfId="34303"/>
    <cellStyle name="常规 4 7 6 2 5" xfId="34304"/>
    <cellStyle name="常规 4 7 6 2 5 2" xfId="34305"/>
    <cellStyle name="常规 4 7 6 2 5 2 2" xfId="34306"/>
    <cellStyle name="常规 4 7 6 2 5 3" xfId="34307"/>
    <cellStyle name="常规 4 7 6 2 6" xfId="34308"/>
    <cellStyle name="常规 4 7 6 2 6 2" xfId="34309"/>
    <cellStyle name="常规 4 7 6 2 7" xfId="34310"/>
    <cellStyle name="常规 4 7 6 3" xfId="34311"/>
    <cellStyle name="常规 4 7 6 3 2" xfId="34312"/>
    <cellStyle name="常规 4 7 6 3 2 2" xfId="34313"/>
    <cellStyle name="常规 4 7 6 3 2 2 2" xfId="34314"/>
    <cellStyle name="常规 4 7 6 3 2 2 2 2" xfId="34315"/>
    <cellStyle name="常规 4 7 6 3 2 2 3" xfId="34316"/>
    <cellStyle name="常规 4 7 6 3 2 3" xfId="34317"/>
    <cellStyle name="常规 4 7 6 3 2 3 2" xfId="34318"/>
    <cellStyle name="常规 4 7 6 3 2 4" xfId="34319"/>
    <cellStyle name="常规 4 7 6 3 3" xfId="34320"/>
    <cellStyle name="常规 4 7 6 3 3 2" xfId="34321"/>
    <cellStyle name="常规 4 7 6 3 3 2 2" xfId="34322"/>
    <cellStyle name="常规 4 7 6 3 3 3" xfId="34323"/>
    <cellStyle name="常规 4 7 6 3 4" xfId="34324"/>
    <cellStyle name="常规 4 7 6 3 4 2" xfId="34325"/>
    <cellStyle name="常规 4 7 6 3 5" xfId="34326"/>
    <cellStyle name="常规 4 7 6 4" xfId="34327"/>
    <cellStyle name="常规 4 7 6 4 2" xfId="34328"/>
    <cellStyle name="常规 4 7 6 4 2 2" xfId="34329"/>
    <cellStyle name="常规 4 7 6 4 2 2 2" xfId="34330"/>
    <cellStyle name="常规 4 7 6 4 2 2 2 2" xfId="34331"/>
    <cellStyle name="常规 4 7 6 4 2 2 3" xfId="34332"/>
    <cellStyle name="常规 4 7 6 4 2 3" xfId="34333"/>
    <cellStyle name="常规 4 7 6 4 2 3 2" xfId="34334"/>
    <cellStyle name="常规 4 7 6 4 2 4" xfId="34335"/>
    <cellStyle name="常规 4 7 6 4 3" xfId="34336"/>
    <cellStyle name="常规 4 7 6 4 3 2" xfId="34337"/>
    <cellStyle name="常规 4 7 6 4 3 2 2" xfId="34338"/>
    <cellStyle name="常规 4 7 6 4 3 3" xfId="34339"/>
    <cellStyle name="常规 4 7 6 4 4" xfId="34340"/>
    <cellStyle name="常规 4 7 6 4 4 2" xfId="34341"/>
    <cellStyle name="常规 4 7 6 4 5" xfId="34342"/>
    <cellStyle name="常规 4 7 6 5" xfId="34343"/>
    <cellStyle name="常规 4 7 6 5 2" xfId="34344"/>
    <cellStyle name="常规 4 7 6 5 2 2" xfId="34345"/>
    <cellStyle name="常规 4 7 6 5 2 2 2" xfId="34346"/>
    <cellStyle name="常规 4 7 6 5 2 3" xfId="34347"/>
    <cellStyle name="常规 4 7 6 5 3" xfId="34348"/>
    <cellStyle name="常规 4 7 6 5 3 2" xfId="34349"/>
    <cellStyle name="常规 4 7 6 5 4" xfId="34350"/>
    <cellStyle name="常规 4 7 6 6" xfId="34351"/>
    <cellStyle name="常规 4 7 6 6 2" xfId="34352"/>
    <cellStyle name="常规 4 7 6 6 2 2" xfId="34353"/>
    <cellStyle name="常规 4 7 6 6 3" xfId="34354"/>
    <cellStyle name="常规 4 7 6 7" xfId="34355"/>
    <cellStyle name="常规 4 7 6 7 2" xfId="34356"/>
    <cellStyle name="常规 4 7 6 8" xfId="34357"/>
    <cellStyle name="常规 4 7 7" xfId="34358"/>
    <cellStyle name="常规 4 7 7 2" xfId="34359"/>
    <cellStyle name="常规 4 7 7 2 2" xfId="34360"/>
    <cellStyle name="常规 4 7 7 2 2 2" xfId="34361"/>
    <cellStyle name="常规 4 7 7 2 2 2 2" xfId="34362"/>
    <cellStyle name="常规 4 7 7 2 2 2 2 2" xfId="34363"/>
    <cellStyle name="常规 4 7 7 2 2 2 3" xfId="34364"/>
    <cellStyle name="常规 4 7 7 2 2 3" xfId="34365"/>
    <cellStyle name="常规 4 7 7 2 2 3 2" xfId="34366"/>
    <cellStyle name="常规 4 7 7 2 2 4" xfId="34367"/>
    <cellStyle name="常规 4 7 7 2 3" xfId="34368"/>
    <cellStyle name="常规 4 7 7 2 3 2" xfId="34369"/>
    <cellStyle name="常规 4 7 7 2 3 2 2" xfId="34370"/>
    <cellStyle name="常规 4 7 7 2 3 3" xfId="34371"/>
    <cellStyle name="常规 4 7 7 2 4" xfId="34372"/>
    <cellStyle name="常规 4 7 7 2 4 2" xfId="34373"/>
    <cellStyle name="常规 4 7 7 2 5" xfId="34374"/>
    <cellStyle name="常规 4 7 7 3" xfId="34375"/>
    <cellStyle name="常规 4 7 7 3 2" xfId="34376"/>
    <cellStyle name="常规 4 7 7 3 2 2" xfId="34377"/>
    <cellStyle name="常规 4 7 7 3 2 2 2" xfId="34378"/>
    <cellStyle name="常规 4 7 7 3 2 2 2 2" xfId="34379"/>
    <cellStyle name="常规 4 7 7 3 2 2 3" xfId="34380"/>
    <cellStyle name="常规 4 7 7 3 2 3" xfId="34381"/>
    <cellStyle name="常规 4 7 7 3 2 3 2" xfId="34382"/>
    <cellStyle name="常规 4 7 7 3 2 4" xfId="34383"/>
    <cellStyle name="常规 4 7 7 3 3" xfId="34384"/>
    <cellStyle name="常规 4 7 7 3 3 2" xfId="34385"/>
    <cellStyle name="常规 4 7 7 3 3 2 2" xfId="34386"/>
    <cellStyle name="常规 4 7 7 3 3 3" xfId="34387"/>
    <cellStyle name="常规 4 7 7 3 4" xfId="34388"/>
    <cellStyle name="常规 4 7 7 3 4 2" xfId="34389"/>
    <cellStyle name="常规 4 7 7 3 5" xfId="34390"/>
    <cellStyle name="常规 4 7 7 4" xfId="34391"/>
    <cellStyle name="常规 4 7 7 4 2" xfId="34392"/>
    <cellStyle name="常规 4 7 7 4 2 2" xfId="34393"/>
    <cellStyle name="常规 4 7 7 4 2 2 2" xfId="34394"/>
    <cellStyle name="常规 4 7 7 4 2 3" xfId="34395"/>
    <cellStyle name="常规 4 7 7 4 3" xfId="34396"/>
    <cellStyle name="常规 4 7 7 4 3 2" xfId="34397"/>
    <cellStyle name="常规 4 7 7 4 4" xfId="34398"/>
    <cellStyle name="常规 4 7 7 5" xfId="34399"/>
    <cellStyle name="常规 4 7 7 5 2" xfId="34400"/>
    <cellStyle name="常规 4 7 7 5 2 2" xfId="34401"/>
    <cellStyle name="常规 4 7 7 5 3" xfId="34402"/>
    <cellStyle name="常规 4 7 7 6" xfId="34403"/>
    <cellStyle name="常规 4 7 7 6 2" xfId="34404"/>
    <cellStyle name="常规 4 7 7 7" xfId="34405"/>
    <cellStyle name="常规 4 7 8" xfId="34406"/>
    <cellStyle name="常规 4 7 8 2" xfId="34407"/>
    <cellStyle name="常规 4 7 8 2 2" xfId="34408"/>
    <cellStyle name="常规 4 7 8 2 2 2" xfId="34409"/>
    <cellStyle name="常规 4 7 8 2 2 2 2" xfId="34410"/>
    <cellStyle name="常规 4 7 8 2 2 3" xfId="34411"/>
    <cellStyle name="常规 4 7 8 2 3" xfId="34412"/>
    <cellStyle name="常规 4 7 8 2 3 2" xfId="34413"/>
    <cellStyle name="常规 4 7 8 2 4" xfId="34414"/>
    <cellStyle name="常规 4 7 8 3" xfId="34415"/>
    <cellStyle name="常规 4 7 8 3 2" xfId="34416"/>
    <cellStyle name="常规 4 7 8 3 2 2" xfId="34417"/>
    <cellStyle name="常规 4 7 8 3 3" xfId="34418"/>
    <cellStyle name="常规 4 7 8 4" xfId="34419"/>
    <cellStyle name="常规 4 7 8 4 2" xfId="34420"/>
    <cellStyle name="常规 4 7 8 5" xfId="34421"/>
    <cellStyle name="常规 4 7 9" xfId="34422"/>
    <cellStyle name="常规 4 7 9 2" xfId="34423"/>
    <cellStyle name="常规 4 7 9 2 2" xfId="34424"/>
    <cellStyle name="常规 4 7 9 2 2 2" xfId="34425"/>
    <cellStyle name="常规 4 7 9 2 2 2 2" xfId="34426"/>
    <cellStyle name="常规 4 7 9 2 2 3" xfId="34427"/>
    <cellStyle name="常规 4 7 9 2 3" xfId="34428"/>
    <cellStyle name="常规 4 7 9 2 3 2" xfId="34429"/>
    <cellStyle name="常规 4 7 9 2 4" xfId="34430"/>
    <cellStyle name="常规 4 7 9 3" xfId="34431"/>
    <cellStyle name="常规 4 7 9 3 2" xfId="34432"/>
    <cellStyle name="常规 4 7 9 3 2 2" xfId="34433"/>
    <cellStyle name="常规 4 7 9 3 3" xfId="34434"/>
    <cellStyle name="常规 4 7 9 4" xfId="34435"/>
    <cellStyle name="常规 4 7 9 4 2" xfId="34436"/>
    <cellStyle name="常规 4 7 9 5" xfId="34437"/>
    <cellStyle name="常规 4 8" xfId="34438"/>
    <cellStyle name="常规 4 9" xfId="34439"/>
    <cellStyle name="常规 40" xfId="34440"/>
    <cellStyle name="常规 40 10" xfId="34441"/>
    <cellStyle name="常规 40 10 2" xfId="34442"/>
    <cellStyle name="常规 40 11" xfId="34443"/>
    <cellStyle name="常规 40 12" xfId="34444"/>
    <cellStyle name="常规 40 2" xfId="34445"/>
    <cellStyle name="常规 40 2 2" xfId="34446"/>
    <cellStyle name="常规 40 2 2 2" xfId="34447"/>
    <cellStyle name="常规 40 2 2 2 2" xfId="34448"/>
    <cellStyle name="常规 40 2 2 2 2 2" xfId="34449"/>
    <cellStyle name="常规 40 2 2 2 2 2 2" xfId="34450"/>
    <cellStyle name="常规 40 2 2 2 2 2 2 2" xfId="34451"/>
    <cellStyle name="常规 40 2 2 2 2 2 3" xfId="34452"/>
    <cellStyle name="常规 40 2 2 2 2 3" xfId="34453"/>
    <cellStyle name="常规 40 2 2 2 2 3 2" xfId="34454"/>
    <cellStyle name="常规 40 2 2 2 2 4" xfId="34455"/>
    <cellStyle name="常规 40 2 2 2 3" xfId="34456"/>
    <cellStyle name="常规 40 2 2 2 3 2" xfId="34457"/>
    <cellStyle name="常规 40 2 2 2 3 2 2" xfId="34458"/>
    <cellStyle name="常规 40 2 2 2 3 3" xfId="34459"/>
    <cellStyle name="常规 40 2 2 2 4" xfId="34460"/>
    <cellStyle name="常规 40 2 2 2 4 2" xfId="34461"/>
    <cellStyle name="常规 40 2 2 2 5" xfId="34462"/>
    <cellStyle name="常规 40 2 2 3" xfId="34463"/>
    <cellStyle name="常规 40 2 2 3 2" xfId="34464"/>
    <cellStyle name="常规 40 2 2 3 2 2" xfId="34465"/>
    <cellStyle name="常规 40 2 2 3 2 2 2" xfId="34466"/>
    <cellStyle name="常规 40 2 2 3 2 2 2 2" xfId="34467"/>
    <cellStyle name="常规 40 2 2 3 2 2 3" xfId="34468"/>
    <cellStyle name="常规 40 2 2 3 2 3" xfId="34469"/>
    <cellStyle name="常规 40 2 2 3 2 3 2" xfId="34470"/>
    <cellStyle name="常规 40 2 2 3 2 4" xfId="34471"/>
    <cellStyle name="常规 40 2 2 3 3" xfId="34472"/>
    <cellStyle name="常规 40 2 2 3 3 2" xfId="34473"/>
    <cellStyle name="常规 40 2 2 3 3 2 2" xfId="34474"/>
    <cellStyle name="常规 40 2 2 3 3 3" xfId="34475"/>
    <cellStyle name="常规 40 2 2 3 4" xfId="34476"/>
    <cellStyle name="常规 40 2 2 3 4 2" xfId="34477"/>
    <cellStyle name="常规 40 2 2 3 5" xfId="34478"/>
    <cellStyle name="常规 40 2 2 4" xfId="34479"/>
    <cellStyle name="常规 40 2 2 4 2" xfId="34480"/>
    <cellStyle name="常规 40 2 2 4 2 2" xfId="34481"/>
    <cellStyle name="常规 40 2 2 4 2 2 2" xfId="34482"/>
    <cellStyle name="常规 40 2 2 4 2 3" xfId="34483"/>
    <cellStyle name="常规 40 2 2 4 3" xfId="34484"/>
    <cellStyle name="常规 40 2 2 4 3 2" xfId="34485"/>
    <cellStyle name="常规 40 2 2 4 4" xfId="34486"/>
    <cellStyle name="常规 40 2 2 5" xfId="34487"/>
    <cellStyle name="常规 40 2 2 5 2" xfId="34488"/>
    <cellStyle name="常规 40 2 2 5 2 2" xfId="34489"/>
    <cellStyle name="常规 40 2 2 5 3" xfId="34490"/>
    <cellStyle name="常规 40 2 2 6" xfId="34491"/>
    <cellStyle name="常规 40 2 2 6 2" xfId="34492"/>
    <cellStyle name="常规 40 2 2 7" xfId="34493"/>
    <cellStyle name="常规 40 2 3" xfId="34494"/>
    <cellStyle name="常规 40 2 3 2" xfId="34495"/>
    <cellStyle name="常规 40 2 3 2 2" xfId="34496"/>
    <cellStyle name="常规 40 2 3 2 2 2" xfId="34497"/>
    <cellStyle name="常规 40 2 3 2 2 2 2" xfId="34498"/>
    <cellStyle name="常规 40 2 3 2 2 3" xfId="34499"/>
    <cellStyle name="常规 40 2 3 2 3" xfId="34500"/>
    <cellStyle name="常规 40 2 3 2 3 2" xfId="34501"/>
    <cellStyle name="常规 40 2 3 2 4" xfId="34502"/>
    <cellStyle name="常规 40 2 3 3" xfId="34503"/>
    <cellStyle name="常规 40 2 3 3 2" xfId="34504"/>
    <cellStyle name="常规 40 2 3 3 2 2" xfId="34505"/>
    <cellStyle name="常规 40 2 3 3 3" xfId="34506"/>
    <cellStyle name="常规 40 2 3 4" xfId="34507"/>
    <cellStyle name="常规 40 2 3 4 2" xfId="34508"/>
    <cellStyle name="常规 40 2 3 5" xfId="34509"/>
    <cellStyle name="常规 40 2 4" xfId="34510"/>
    <cellStyle name="常规 40 2 4 2" xfId="34511"/>
    <cellStyle name="常规 40 2 4 2 2" xfId="34512"/>
    <cellStyle name="常规 40 2 4 2 2 2" xfId="34513"/>
    <cellStyle name="常规 40 2 4 2 2 2 2" xfId="34514"/>
    <cellStyle name="常规 40 2 4 2 2 3" xfId="34515"/>
    <cellStyle name="常规 40 2 4 2 3" xfId="34516"/>
    <cellStyle name="常规 40 2 4 2 3 2" xfId="34517"/>
    <cellStyle name="常规 40 2 4 2 4" xfId="34518"/>
    <cellStyle name="常规 40 2 4 3" xfId="34519"/>
    <cellStyle name="常规 40 2 4 3 2" xfId="34520"/>
    <cellStyle name="常规 40 2 4 3 2 2" xfId="34521"/>
    <cellStyle name="常规 40 2 4 3 3" xfId="34522"/>
    <cellStyle name="常规 40 2 4 4" xfId="34523"/>
    <cellStyle name="常规 40 2 4 4 2" xfId="34524"/>
    <cellStyle name="常规 40 2 4 5" xfId="34525"/>
    <cellStyle name="常规 40 2 5" xfId="34526"/>
    <cellStyle name="常规 40 2 5 2" xfId="34527"/>
    <cellStyle name="常规 40 2 5 2 2" xfId="34528"/>
    <cellStyle name="常规 40 2 5 2 2 2" xfId="34529"/>
    <cellStyle name="常规 40 2 5 2 3" xfId="34530"/>
    <cellStyle name="常规 40 2 5 3" xfId="34531"/>
    <cellStyle name="常规 40 2 5 3 2" xfId="34532"/>
    <cellStyle name="常规 40 2 5 4" xfId="34533"/>
    <cellStyle name="常规 40 2 6" xfId="34534"/>
    <cellStyle name="常规 40 2 6 2" xfId="34535"/>
    <cellStyle name="常规 40 2 6 2 2" xfId="34536"/>
    <cellStyle name="常规 40 2 6 3" xfId="34537"/>
    <cellStyle name="常规 40 2 7" xfId="34538"/>
    <cellStyle name="常规 40 2 7 2" xfId="34539"/>
    <cellStyle name="常规 40 2 8" xfId="34540"/>
    <cellStyle name="常规 40 3" xfId="34541"/>
    <cellStyle name="常规 40 3 2" xfId="34542"/>
    <cellStyle name="常规 40 3 2 2" xfId="34543"/>
    <cellStyle name="常规 40 3 2 2 2" xfId="34544"/>
    <cellStyle name="常规 40 3 2 2 2 2" xfId="34545"/>
    <cellStyle name="常规 40 3 2 2 2 2 2" xfId="34546"/>
    <cellStyle name="常规 40 3 2 2 2 3" xfId="34547"/>
    <cellStyle name="常规 40 3 2 2 3" xfId="34548"/>
    <cellStyle name="常规 40 3 2 2 3 2" xfId="34549"/>
    <cellStyle name="常规 40 3 2 2 4" xfId="34550"/>
    <cellStyle name="常规 40 3 2 3" xfId="34551"/>
    <cellStyle name="常规 40 3 2 3 2" xfId="34552"/>
    <cellStyle name="常规 40 3 2 3 2 2" xfId="34553"/>
    <cellStyle name="常规 40 3 2 3 3" xfId="34554"/>
    <cellStyle name="常规 40 3 2 4" xfId="34555"/>
    <cellStyle name="常规 40 3 2 4 2" xfId="34556"/>
    <cellStyle name="常规 40 3 2 5" xfId="34557"/>
    <cellStyle name="常规 40 3 3" xfId="34558"/>
    <cellStyle name="常规 40 3 3 2" xfId="34559"/>
    <cellStyle name="常规 40 3 3 2 2" xfId="34560"/>
    <cellStyle name="常规 40 3 3 2 2 2" xfId="34561"/>
    <cellStyle name="常规 40 3 3 2 2 2 2" xfId="34562"/>
    <cellStyle name="常规 40 3 3 2 2 3" xfId="34563"/>
    <cellStyle name="常规 40 3 3 2 3" xfId="34564"/>
    <cellStyle name="常规 40 3 3 2 3 2" xfId="34565"/>
    <cellStyle name="常规 40 3 3 2 4" xfId="34566"/>
    <cellStyle name="常规 40 3 3 3" xfId="34567"/>
    <cellStyle name="常规 40 3 3 3 2" xfId="34568"/>
    <cellStyle name="常规 40 3 3 3 2 2" xfId="34569"/>
    <cellStyle name="常规 40 3 3 3 3" xfId="34570"/>
    <cellStyle name="常规 40 3 3 4" xfId="34571"/>
    <cellStyle name="常规 40 3 3 4 2" xfId="34572"/>
    <cellStyle name="常规 40 3 3 5" xfId="34573"/>
    <cellStyle name="常规 40 3 4" xfId="34574"/>
    <cellStyle name="常规 40 3 4 2" xfId="34575"/>
    <cellStyle name="常规 40 3 4 2 2" xfId="34576"/>
    <cellStyle name="常规 40 3 4 2 2 2" xfId="34577"/>
    <cellStyle name="常规 40 3 4 2 3" xfId="34578"/>
    <cellStyle name="常规 40 3 4 3" xfId="34579"/>
    <cellStyle name="常规 40 3 4 3 2" xfId="34580"/>
    <cellStyle name="常规 40 3 4 4" xfId="34581"/>
    <cellStyle name="常规 40 3 5" xfId="34582"/>
    <cellStyle name="常规 40 3 5 2" xfId="34583"/>
    <cellStyle name="常规 40 3 5 2 2" xfId="34584"/>
    <cellStyle name="常规 40 3 5 3" xfId="34585"/>
    <cellStyle name="常规 40 3 6" xfId="34586"/>
    <cellStyle name="常规 40 3 6 2" xfId="34587"/>
    <cellStyle name="常规 40 3 7" xfId="34588"/>
    <cellStyle name="常规 40 4" xfId="34589"/>
    <cellStyle name="常规 40 4 2" xfId="34590"/>
    <cellStyle name="常规 40 4 2 2" xfId="34591"/>
    <cellStyle name="常规 40 4 2 2 2" xfId="34592"/>
    <cellStyle name="常规 40 4 2 2 2 2" xfId="34593"/>
    <cellStyle name="常规 40 4 2 2 3" xfId="34594"/>
    <cellStyle name="常规 40 4 2 3" xfId="34595"/>
    <cellStyle name="常规 40 4 2 3 2" xfId="34596"/>
    <cellStyle name="常规 40 4 2 4" xfId="34597"/>
    <cellStyle name="常规 40 4 3" xfId="34598"/>
    <cellStyle name="常规 40 4 3 2" xfId="34599"/>
    <cellStyle name="常规 40 4 3 2 2" xfId="34600"/>
    <cellStyle name="常规 40 4 3 3" xfId="34601"/>
    <cellStyle name="常规 40 4 4" xfId="34602"/>
    <cellStyle name="常规 40 4 4 2" xfId="34603"/>
    <cellStyle name="常规 40 4 5" xfId="34604"/>
    <cellStyle name="常规 40 5" xfId="34605"/>
    <cellStyle name="常规 40 5 2" xfId="34606"/>
    <cellStyle name="常规 40 5 2 2" xfId="34607"/>
    <cellStyle name="常规 40 5 2 2 2" xfId="34608"/>
    <cellStyle name="常规 40 5 2 2 2 2" xfId="34609"/>
    <cellStyle name="常规 40 5 2 2 3" xfId="34610"/>
    <cellStyle name="常规 40 5 2 3" xfId="34611"/>
    <cellStyle name="常规 40 5 2 3 2" xfId="34612"/>
    <cellStyle name="常规 40 5 2 4" xfId="34613"/>
    <cellStyle name="常规 40 5 3" xfId="34614"/>
    <cellStyle name="常规 40 5 3 2" xfId="34615"/>
    <cellStyle name="常规 40 5 3 2 2" xfId="34616"/>
    <cellStyle name="常规 40 5 3 3" xfId="34617"/>
    <cellStyle name="常规 40 5 4" xfId="34618"/>
    <cellStyle name="常规 40 5 4 2" xfId="34619"/>
    <cellStyle name="常规 40 5 5" xfId="34620"/>
    <cellStyle name="常规 40 6" xfId="34621"/>
    <cellStyle name="常规 40 6 2" xfId="34622"/>
    <cellStyle name="常规 40 6 2 2" xfId="34623"/>
    <cellStyle name="常规 40 6 2 2 2" xfId="34624"/>
    <cellStyle name="常规 40 6 2 2 2 2" xfId="34625"/>
    <cellStyle name="常规 40 6 2 2 3" xfId="34626"/>
    <cellStyle name="常规 40 6 2 3" xfId="34627"/>
    <cellStyle name="常规 40 6 2 3 2" xfId="34628"/>
    <cellStyle name="常规 40 6 2 4" xfId="34629"/>
    <cellStyle name="常规 40 6 3" xfId="34630"/>
    <cellStyle name="常规 40 6 3 2" xfId="34631"/>
    <cellStyle name="常规 40 6 3 2 2" xfId="34632"/>
    <cellStyle name="常规 40 6 3 3" xfId="34633"/>
    <cellStyle name="常规 40 6 4" xfId="34634"/>
    <cellStyle name="常规 40 6 4 2" xfId="34635"/>
    <cellStyle name="常规 40 6 5" xfId="34636"/>
    <cellStyle name="常规 40 7" xfId="34637"/>
    <cellStyle name="常规 40 7 2" xfId="34638"/>
    <cellStyle name="常规 40 7 2 2" xfId="34639"/>
    <cellStyle name="常规 40 7 2 2 2" xfId="34640"/>
    <cellStyle name="常规 40 7 2 2 2 2" xfId="34641"/>
    <cellStyle name="常规 40 7 2 2 3" xfId="34642"/>
    <cellStyle name="常规 40 7 2 3" xfId="34643"/>
    <cellStyle name="常规 40 7 2 3 2" xfId="34644"/>
    <cellStyle name="常规 40 7 2 4" xfId="34645"/>
    <cellStyle name="常规 40 7 3" xfId="34646"/>
    <cellStyle name="常规 40 7 3 2" xfId="34647"/>
    <cellStyle name="常规 40 7 3 2 2" xfId="34648"/>
    <cellStyle name="常规 40 7 3 3" xfId="34649"/>
    <cellStyle name="常规 40 7 4" xfId="34650"/>
    <cellStyle name="常规 40 7 4 2" xfId="34651"/>
    <cellStyle name="常规 40 7 5" xfId="34652"/>
    <cellStyle name="常规 40 8" xfId="34653"/>
    <cellStyle name="常规 40 8 2" xfId="34654"/>
    <cellStyle name="常规 40 8 2 2" xfId="34655"/>
    <cellStyle name="常规 40 8 2 2 2" xfId="34656"/>
    <cellStyle name="常规 40 8 2 3" xfId="34657"/>
    <cellStyle name="常规 40 8 3" xfId="34658"/>
    <cellStyle name="常规 40 8 3 2" xfId="34659"/>
    <cellStyle name="常规 40 8 4" xfId="34660"/>
    <cellStyle name="常规 40 9" xfId="34661"/>
    <cellStyle name="常规 40 9 2" xfId="34662"/>
    <cellStyle name="常规 40 9 2 2" xfId="34663"/>
    <cellStyle name="常规 40 9 3" xfId="34664"/>
    <cellStyle name="常规 41" xfId="34665"/>
    <cellStyle name="常规 41 10" xfId="34666"/>
    <cellStyle name="常规 41 10 2" xfId="34667"/>
    <cellStyle name="常规 41 11" xfId="34668"/>
    <cellStyle name="常规 41 12" xfId="34669"/>
    <cellStyle name="常规 41 2" xfId="34670"/>
    <cellStyle name="常规 41 2 2" xfId="34671"/>
    <cellStyle name="常规 41 2 2 2" xfId="34672"/>
    <cellStyle name="常规 41 2 2 2 2" xfId="34673"/>
    <cellStyle name="常规 41 2 2 2 2 2" xfId="34674"/>
    <cellStyle name="常规 41 2 2 2 2 2 2" xfId="34675"/>
    <cellStyle name="常规 41 2 2 2 2 2 2 2" xfId="34676"/>
    <cellStyle name="常规 41 2 2 2 2 2 3" xfId="34677"/>
    <cellStyle name="常规 41 2 2 2 2 3" xfId="34678"/>
    <cellStyle name="常规 41 2 2 2 2 3 2" xfId="34679"/>
    <cellStyle name="常规 41 2 2 2 2 4" xfId="34680"/>
    <cellStyle name="常规 41 2 2 2 3" xfId="34681"/>
    <cellStyle name="常规 41 2 2 2 3 2" xfId="34682"/>
    <cellStyle name="常规 41 2 2 2 3 2 2" xfId="34683"/>
    <cellStyle name="常规 41 2 2 2 3 3" xfId="34684"/>
    <cellStyle name="常规 41 2 2 2 4" xfId="34685"/>
    <cellStyle name="常规 41 2 2 2 4 2" xfId="34686"/>
    <cellStyle name="常规 41 2 2 2 5" xfId="34687"/>
    <cellStyle name="常规 41 2 2 3" xfId="34688"/>
    <cellStyle name="常规 41 2 2 3 2" xfId="34689"/>
    <cellStyle name="常规 41 2 2 3 2 2" xfId="34690"/>
    <cellStyle name="常规 41 2 2 3 2 2 2" xfId="34691"/>
    <cellStyle name="常规 41 2 2 3 2 2 2 2" xfId="34692"/>
    <cellStyle name="常规 41 2 2 3 2 2 3" xfId="34693"/>
    <cellStyle name="常规 41 2 2 3 2 3" xfId="34694"/>
    <cellStyle name="常规 41 2 2 3 2 3 2" xfId="34695"/>
    <cellStyle name="常规 41 2 2 3 2 4" xfId="34696"/>
    <cellStyle name="常规 41 2 2 3 3" xfId="34697"/>
    <cellStyle name="常规 41 2 2 3 3 2" xfId="34698"/>
    <cellStyle name="常规 41 2 2 3 3 2 2" xfId="34699"/>
    <cellStyle name="常规 41 2 2 3 3 3" xfId="34700"/>
    <cellStyle name="常规 41 2 2 3 4" xfId="34701"/>
    <cellStyle name="常规 41 2 2 3 4 2" xfId="34702"/>
    <cellStyle name="常规 41 2 2 3 5" xfId="34703"/>
    <cellStyle name="常规 41 2 2 4" xfId="34704"/>
    <cellStyle name="常规 41 2 2 4 2" xfId="34705"/>
    <cellStyle name="常规 41 2 2 4 2 2" xfId="34706"/>
    <cellStyle name="常规 41 2 2 4 2 2 2" xfId="34707"/>
    <cellStyle name="常规 41 2 2 4 2 3" xfId="34708"/>
    <cellStyle name="常规 41 2 2 4 3" xfId="34709"/>
    <cellStyle name="常规 41 2 2 4 3 2" xfId="34710"/>
    <cellStyle name="常规 41 2 2 4 4" xfId="34711"/>
    <cellStyle name="常规 41 2 2 5" xfId="34712"/>
    <cellStyle name="常规 41 2 2 5 2" xfId="34713"/>
    <cellStyle name="常规 41 2 2 5 2 2" xfId="34714"/>
    <cellStyle name="常规 41 2 2 5 3" xfId="34715"/>
    <cellStyle name="常规 41 2 2 6" xfId="34716"/>
    <cellStyle name="常规 41 2 2 6 2" xfId="34717"/>
    <cellStyle name="常规 41 2 2 7" xfId="34718"/>
    <cellStyle name="常规 41 2 3" xfId="34719"/>
    <cellStyle name="常规 41 2 3 2" xfId="34720"/>
    <cellStyle name="常规 41 2 3 2 2" xfId="34721"/>
    <cellStyle name="常规 41 2 3 2 2 2" xfId="34722"/>
    <cellStyle name="常规 41 2 3 2 2 2 2" xfId="34723"/>
    <cellStyle name="常规 41 2 3 2 2 3" xfId="34724"/>
    <cellStyle name="常规 41 2 3 2 3" xfId="34725"/>
    <cellStyle name="常规 41 2 3 2 3 2" xfId="34726"/>
    <cellStyle name="常规 41 2 3 2 4" xfId="34727"/>
    <cellStyle name="常规 41 2 3 3" xfId="34728"/>
    <cellStyle name="常规 41 2 3 3 2" xfId="34729"/>
    <cellStyle name="常规 41 2 3 3 2 2" xfId="34730"/>
    <cellStyle name="常规 41 2 3 3 3" xfId="34731"/>
    <cellStyle name="常规 41 2 3 4" xfId="34732"/>
    <cellStyle name="常规 41 2 3 4 2" xfId="34733"/>
    <cellStyle name="常规 41 2 3 5" xfId="34734"/>
    <cellStyle name="常规 41 2 4" xfId="34735"/>
    <cellStyle name="常规 41 2 4 2" xfId="34736"/>
    <cellStyle name="常规 41 2 4 2 2" xfId="34737"/>
    <cellStyle name="常规 41 2 4 2 2 2" xfId="34738"/>
    <cellStyle name="常规 41 2 4 2 2 2 2" xfId="34739"/>
    <cellStyle name="常规 41 2 4 2 2 3" xfId="34740"/>
    <cellStyle name="常规 41 2 4 2 3" xfId="34741"/>
    <cellStyle name="常规 41 2 4 2 3 2" xfId="34742"/>
    <cellStyle name="常规 41 2 4 2 4" xfId="34743"/>
    <cellStyle name="常规 41 2 4 3" xfId="34744"/>
    <cellStyle name="常规 41 2 4 3 2" xfId="34745"/>
    <cellStyle name="常规 41 2 4 3 2 2" xfId="34746"/>
    <cellStyle name="常规 41 2 4 3 3" xfId="34747"/>
    <cellStyle name="常规 41 2 4 4" xfId="34748"/>
    <cellStyle name="常规 41 2 4 4 2" xfId="34749"/>
    <cellStyle name="常规 41 2 4 5" xfId="34750"/>
    <cellStyle name="常规 41 2 5" xfId="34751"/>
    <cellStyle name="常规 41 2 5 2" xfId="34752"/>
    <cellStyle name="常规 41 2 5 2 2" xfId="34753"/>
    <cellStyle name="常规 41 2 5 2 2 2" xfId="34754"/>
    <cellStyle name="常规 41 2 5 2 3" xfId="34755"/>
    <cellStyle name="常规 41 2 5 3" xfId="34756"/>
    <cellStyle name="常规 41 2 5 3 2" xfId="34757"/>
    <cellStyle name="常规 41 2 5 4" xfId="34758"/>
    <cellStyle name="常规 41 2 6" xfId="34759"/>
    <cellStyle name="常规 41 2 6 2" xfId="34760"/>
    <cellStyle name="常规 41 2 6 2 2" xfId="34761"/>
    <cellStyle name="常规 41 2 6 3" xfId="34762"/>
    <cellStyle name="常规 41 2 7" xfId="34763"/>
    <cellStyle name="常规 41 2 7 2" xfId="34764"/>
    <cellStyle name="常规 41 2 8" xfId="34765"/>
    <cellStyle name="常规 41 3" xfId="34766"/>
    <cellStyle name="常规 41 3 2" xfId="34767"/>
    <cellStyle name="常规 41 3 2 2" xfId="34768"/>
    <cellStyle name="常规 41 3 2 2 2" xfId="34769"/>
    <cellStyle name="常规 41 3 2 2 2 2" xfId="34770"/>
    <cellStyle name="常规 41 3 2 2 2 2 2" xfId="34771"/>
    <cellStyle name="常规 41 3 2 2 2 3" xfId="34772"/>
    <cellStyle name="常规 41 3 2 2 3" xfId="34773"/>
    <cellStyle name="常规 41 3 2 2 3 2" xfId="34774"/>
    <cellStyle name="常规 41 3 2 2 4" xfId="34775"/>
    <cellStyle name="常规 41 3 2 3" xfId="34776"/>
    <cellStyle name="常规 41 3 2 3 2" xfId="34777"/>
    <cellStyle name="常规 41 3 2 3 2 2" xfId="34778"/>
    <cellStyle name="常规 41 3 2 3 3" xfId="34779"/>
    <cellStyle name="常规 41 3 2 4" xfId="34780"/>
    <cellStyle name="常规 41 3 2 4 2" xfId="34781"/>
    <cellStyle name="常规 41 3 2 5" xfId="34782"/>
    <cellStyle name="常规 41 3 3" xfId="34783"/>
    <cellStyle name="常规 41 3 3 2" xfId="34784"/>
    <cellStyle name="常规 41 3 3 2 2" xfId="34785"/>
    <cellStyle name="常规 41 3 3 2 2 2" xfId="34786"/>
    <cellStyle name="常规 41 3 3 2 2 2 2" xfId="34787"/>
    <cellStyle name="常规 41 3 3 2 2 3" xfId="34788"/>
    <cellStyle name="常规 41 3 3 2 3" xfId="34789"/>
    <cellStyle name="常规 41 3 3 2 3 2" xfId="34790"/>
    <cellStyle name="常规 41 3 3 2 4" xfId="34791"/>
    <cellStyle name="常规 41 3 3 3" xfId="34792"/>
    <cellStyle name="常规 41 3 3 3 2" xfId="34793"/>
    <cellStyle name="常规 41 3 3 3 2 2" xfId="34794"/>
    <cellStyle name="常规 41 3 3 3 3" xfId="34795"/>
    <cellStyle name="常规 41 3 3 4" xfId="34796"/>
    <cellStyle name="常规 41 3 3 4 2" xfId="34797"/>
    <cellStyle name="常规 41 3 3 5" xfId="34798"/>
    <cellStyle name="常规 41 3 4" xfId="34799"/>
    <cellStyle name="常规 41 3 4 2" xfId="34800"/>
    <cellStyle name="常规 41 3 4 2 2" xfId="34801"/>
    <cellStyle name="常规 41 3 4 2 2 2" xfId="34802"/>
    <cellStyle name="常规 41 3 4 2 3" xfId="34803"/>
    <cellStyle name="常规 41 3 4 3" xfId="34804"/>
    <cellStyle name="常规 41 3 4 3 2" xfId="34805"/>
    <cellStyle name="常规 41 3 4 4" xfId="34806"/>
    <cellStyle name="常规 41 3 5" xfId="34807"/>
    <cellStyle name="常规 41 3 5 2" xfId="34808"/>
    <cellStyle name="常规 41 3 5 2 2" xfId="34809"/>
    <cellStyle name="常规 41 3 5 3" xfId="34810"/>
    <cellStyle name="常规 41 3 6" xfId="34811"/>
    <cellStyle name="常规 41 3 6 2" xfId="34812"/>
    <cellStyle name="常规 41 3 7" xfId="34813"/>
    <cellStyle name="常规 41 4" xfId="34814"/>
    <cellStyle name="常规 41 4 2" xfId="34815"/>
    <cellStyle name="常规 41 4 2 2" xfId="34816"/>
    <cellStyle name="常规 41 4 2 2 2" xfId="34817"/>
    <cellStyle name="常规 41 4 2 2 2 2" xfId="34818"/>
    <cellStyle name="常规 41 4 2 2 3" xfId="34819"/>
    <cellStyle name="常规 41 4 2 3" xfId="34820"/>
    <cellStyle name="常规 41 4 2 3 2" xfId="34821"/>
    <cellStyle name="常规 41 4 2 4" xfId="34822"/>
    <cellStyle name="常规 41 4 3" xfId="34823"/>
    <cellStyle name="常规 41 4 3 2" xfId="34824"/>
    <cellStyle name="常规 41 4 3 2 2" xfId="34825"/>
    <cellStyle name="常规 41 4 3 3" xfId="34826"/>
    <cellStyle name="常规 41 4 4" xfId="34827"/>
    <cellStyle name="常规 41 4 4 2" xfId="34828"/>
    <cellStyle name="常规 41 4 5" xfId="34829"/>
    <cellStyle name="常规 41 5" xfId="34830"/>
    <cellStyle name="常规 41 5 2" xfId="34831"/>
    <cellStyle name="常规 41 5 2 2" xfId="34832"/>
    <cellStyle name="常规 41 5 2 2 2" xfId="34833"/>
    <cellStyle name="常规 41 5 2 2 2 2" xfId="34834"/>
    <cellStyle name="常规 41 5 2 2 3" xfId="34835"/>
    <cellStyle name="常规 41 5 2 3" xfId="34836"/>
    <cellStyle name="常规 41 5 2 3 2" xfId="34837"/>
    <cellStyle name="常规 41 5 2 4" xfId="34838"/>
    <cellStyle name="常规 41 5 3" xfId="34839"/>
    <cellStyle name="常规 41 5 3 2" xfId="34840"/>
    <cellStyle name="常规 41 5 3 2 2" xfId="34841"/>
    <cellStyle name="常规 41 5 3 3" xfId="34842"/>
    <cellStyle name="常规 41 5 4" xfId="34843"/>
    <cellStyle name="常规 41 5 4 2" xfId="34844"/>
    <cellStyle name="常规 41 5 5" xfId="34845"/>
    <cellStyle name="常规 41 6" xfId="34846"/>
    <cellStyle name="常规 41 6 2" xfId="34847"/>
    <cellStyle name="常规 41 6 2 2" xfId="34848"/>
    <cellStyle name="常规 41 6 2 2 2" xfId="34849"/>
    <cellStyle name="常规 41 6 2 2 2 2" xfId="34850"/>
    <cellStyle name="常规 41 6 2 2 3" xfId="34851"/>
    <cellStyle name="常规 41 6 2 3" xfId="34852"/>
    <cellStyle name="常规 41 6 2 3 2" xfId="34853"/>
    <cellStyle name="常规 41 6 2 4" xfId="34854"/>
    <cellStyle name="常规 41 6 3" xfId="34855"/>
    <cellStyle name="常规 41 6 3 2" xfId="34856"/>
    <cellStyle name="常规 41 6 3 2 2" xfId="34857"/>
    <cellStyle name="常规 41 6 3 3" xfId="34858"/>
    <cellStyle name="常规 41 6 4" xfId="34859"/>
    <cellStyle name="常规 41 6 4 2" xfId="34860"/>
    <cellStyle name="常规 41 6 5" xfId="34861"/>
    <cellStyle name="常规 41 7" xfId="34862"/>
    <cellStyle name="常规 41 7 2" xfId="34863"/>
    <cellStyle name="常规 41 7 2 2" xfId="34864"/>
    <cellStyle name="常规 41 7 2 2 2" xfId="34865"/>
    <cellStyle name="常规 41 7 2 2 2 2" xfId="34866"/>
    <cellStyle name="常规 41 7 2 2 3" xfId="34867"/>
    <cellStyle name="常规 41 7 2 3" xfId="34868"/>
    <cellStyle name="常规 41 7 2 3 2" xfId="34869"/>
    <cellStyle name="常规 41 7 2 4" xfId="34870"/>
    <cellStyle name="常规 41 7 3" xfId="34871"/>
    <cellStyle name="常规 41 7 3 2" xfId="34872"/>
    <cellStyle name="常规 41 7 3 2 2" xfId="34873"/>
    <cellStyle name="常规 41 7 3 3" xfId="34874"/>
    <cellStyle name="常规 41 7 4" xfId="34875"/>
    <cellStyle name="常规 41 7 4 2" xfId="34876"/>
    <cellStyle name="常规 41 7 5" xfId="34877"/>
    <cellStyle name="常规 41 8" xfId="34878"/>
    <cellStyle name="常规 41 8 2" xfId="34879"/>
    <cellStyle name="常规 41 8 2 2" xfId="34880"/>
    <cellStyle name="常规 41 8 2 2 2" xfId="34881"/>
    <cellStyle name="常规 41 8 2 3" xfId="34882"/>
    <cellStyle name="常规 41 8 3" xfId="34883"/>
    <cellStyle name="常规 41 8 3 2" xfId="34884"/>
    <cellStyle name="常规 41 8 4" xfId="34885"/>
    <cellStyle name="常规 41 9" xfId="34886"/>
    <cellStyle name="常规 41 9 2" xfId="34887"/>
    <cellStyle name="常规 41 9 2 2" xfId="34888"/>
    <cellStyle name="常规 41 9 3" xfId="34889"/>
    <cellStyle name="常规 42" xfId="34890"/>
    <cellStyle name="常规 42 10" xfId="34891"/>
    <cellStyle name="常规 42 10 2" xfId="34892"/>
    <cellStyle name="常规 42 11" xfId="34893"/>
    <cellStyle name="常规 42 12" xfId="34894"/>
    <cellStyle name="常规 42 2" xfId="34895"/>
    <cellStyle name="常规 42 2 2" xfId="34896"/>
    <cellStyle name="常规 42 2 2 2" xfId="34897"/>
    <cellStyle name="常规 42 2 2 2 2" xfId="34898"/>
    <cellStyle name="常规 42 2 2 2 2 2" xfId="34899"/>
    <cellStyle name="常规 42 2 2 2 2 2 2" xfId="34900"/>
    <cellStyle name="常规 42 2 2 2 2 2 2 2" xfId="34901"/>
    <cellStyle name="常规 42 2 2 2 2 2 3" xfId="34902"/>
    <cellStyle name="常规 42 2 2 2 2 3" xfId="34903"/>
    <cellStyle name="常规 42 2 2 2 2 3 2" xfId="34904"/>
    <cellStyle name="常规 42 2 2 2 2 4" xfId="34905"/>
    <cellStyle name="常规 42 2 2 2 3" xfId="34906"/>
    <cellStyle name="常规 42 2 2 2 3 2" xfId="34907"/>
    <cellStyle name="常规 42 2 2 2 3 2 2" xfId="34908"/>
    <cellStyle name="常规 42 2 2 2 3 3" xfId="34909"/>
    <cellStyle name="常规 42 2 2 2 4" xfId="34910"/>
    <cellStyle name="常规 42 2 2 2 4 2" xfId="34911"/>
    <cellStyle name="常规 42 2 2 2 5" xfId="34912"/>
    <cellStyle name="常规 42 2 2 3" xfId="34913"/>
    <cellStyle name="常规 42 2 2 3 2" xfId="34914"/>
    <cellStyle name="常规 42 2 2 3 2 2" xfId="34915"/>
    <cellStyle name="常规 42 2 2 3 2 2 2" xfId="34916"/>
    <cellStyle name="常规 42 2 2 3 2 2 2 2" xfId="34917"/>
    <cellStyle name="常规 42 2 2 3 2 2 3" xfId="34918"/>
    <cellStyle name="常规 42 2 2 3 2 3" xfId="34919"/>
    <cellStyle name="常规 42 2 2 3 2 3 2" xfId="34920"/>
    <cellStyle name="常规 42 2 2 3 2 4" xfId="34921"/>
    <cellStyle name="常规 42 2 2 3 3" xfId="34922"/>
    <cellStyle name="常规 42 2 2 3 3 2" xfId="34923"/>
    <cellStyle name="常规 42 2 2 3 3 2 2" xfId="34924"/>
    <cellStyle name="常规 42 2 2 3 3 3" xfId="34925"/>
    <cellStyle name="常规 42 2 2 3 4" xfId="34926"/>
    <cellStyle name="常规 42 2 2 3 4 2" xfId="34927"/>
    <cellStyle name="常规 42 2 2 3 5" xfId="34928"/>
    <cellStyle name="常规 42 2 2 4" xfId="34929"/>
    <cellStyle name="常规 42 2 2 4 2" xfId="34930"/>
    <cellStyle name="常规 42 2 2 4 2 2" xfId="34931"/>
    <cellStyle name="常规 42 2 2 4 2 2 2" xfId="34932"/>
    <cellStyle name="常规 42 2 2 4 2 3" xfId="34933"/>
    <cellStyle name="常规 42 2 2 4 3" xfId="34934"/>
    <cellStyle name="常规 42 2 2 4 3 2" xfId="34935"/>
    <cellStyle name="常规 42 2 2 4 4" xfId="34936"/>
    <cellStyle name="常规 42 2 2 5" xfId="34937"/>
    <cellStyle name="常规 42 2 2 5 2" xfId="34938"/>
    <cellStyle name="常规 42 2 2 5 2 2" xfId="34939"/>
    <cellStyle name="常规 42 2 2 5 3" xfId="34940"/>
    <cellStyle name="常规 42 2 2 6" xfId="34941"/>
    <cellStyle name="常规 42 2 2 6 2" xfId="34942"/>
    <cellStyle name="常规 42 2 2 7" xfId="34943"/>
    <cellStyle name="常规 42 2 3" xfId="34944"/>
    <cellStyle name="常规 42 2 3 2" xfId="34945"/>
    <cellStyle name="常规 42 2 3 2 2" xfId="34946"/>
    <cellStyle name="常规 42 2 3 2 2 2" xfId="34947"/>
    <cellStyle name="常规 42 2 3 2 2 2 2" xfId="34948"/>
    <cellStyle name="常规 42 2 3 2 2 3" xfId="34949"/>
    <cellStyle name="常规 42 2 3 2 3" xfId="34950"/>
    <cellStyle name="常规 42 2 3 2 3 2" xfId="34951"/>
    <cellStyle name="常规 42 2 3 2 4" xfId="34952"/>
    <cellStyle name="常规 42 2 3 3" xfId="34953"/>
    <cellStyle name="常规 42 2 3 3 2" xfId="34954"/>
    <cellStyle name="常规 42 2 3 3 2 2" xfId="34955"/>
    <cellStyle name="常规 42 2 3 3 3" xfId="34956"/>
    <cellStyle name="常规 42 2 3 4" xfId="34957"/>
    <cellStyle name="常规 42 2 3 4 2" xfId="34958"/>
    <cellStyle name="常规 42 2 3 5" xfId="34959"/>
    <cellStyle name="常规 42 2 4" xfId="34960"/>
    <cellStyle name="常规 42 2 4 2" xfId="34961"/>
    <cellStyle name="常规 42 2 4 2 2" xfId="34962"/>
    <cellStyle name="常规 42 2 4 2 2 2" xfId="34963"/>
    <cellStyle name="常规 42 2 4 2 2 2 2" xfId="34964"/>
    <cellStyle name="常规 42 2 4 2 2 3" xfId="34965"/>
    <cellStyle name="常规 42 2 4 2 3" xfId="34966"/>
    <cellStyle name="常规 42 2 4 2 3 2" xfId="34967"/>
    <cellStyle name="常规 42 2 4 2 4" xfId="34968"/>
    <cellStyle name="常规 42 2 4 3" xfId="34969"/>
    <cellStyle name="常规 42 2 4 3 2" xfId="34970"/>
    <cellStyle name="常规 42 2 4 3 2 2" xfId="34971"/>
    <cellStyle name="常规 42 2 4 3 3" xfId="34972"/>
    <cellStyle name="常规 42 2 4 4" xfId="34973"/>
    <cellStyle name="常规 42 2 4 4 2" xfId="34974"/>
    <cellStyle name="常规 42 2 4 5" xfId="34975"/>
    <cellStyle name="常规 42 2 5" xfId="34976"/>
    <cellStyle name="常规 42 2 5 2" xfId="34977"/>
    <cellStyle name="常规 42 2 5 2 2" xfId="34978"/>
    <cellStyle name="常规 42 2 5 2 2 2" xfId="34979"/>
    <cellStyle name="常规 42 2 5 2 3" xfId="34980"/>
    <cellStyle name="常规 42 2 5 3" xfId="34981"/>
    <cellStyle name="常规 42 2 5 3 2" xfId="34982"/>
    <cellStyle name="常规 42 2 5 4" xfId="34983"/>
    <cellStyle name="常规 42 2 6" xfId="34984"/>
    <cellStyle name="常规 42 2 6 2" xfId="34985"/>
    <cellStyle name="常规 42 2 6 2 2" xfId="34986"/>
    <cellStyle name="常规 42 2 6 3" xfId="34987"/>
    <cellStyle name="常规 42 2 7" xfId="34988"/>
    <cellStyle name="常规 42 2 7 2" xfId="34989"/>
    <cellStyle name="常规 42 2 8" xfId="34990"/>
    <cellStyle name="常规 42 3" xfId="34991"/>
    <cellStyle name="常规 42 3 2" xfId="34992"/>
    <cellStyle name="常规 42 3 2 2" xfId="34993"/>
    <cellStyle name="常规 42 3 2 2 2" xfId="34994"/>
    <cellStyle name="常规 42 3 2 2 2 2" xfId="34995"/>
    <cellStyle name="常规 42 3 2 2 2 2 2" xfId="34996"/>
    <cellStyle name="常规 42 3 2 2 2 3" xfId="34997"/>
    <cellStyle name="常规 42 3 2 2 3" xfId="34998"/>
    <cellStyle name="常规 42 3 2 2 3 2" xfId="34999"/>
    <cellStyle name="常规 42 3 2 2 4" xfId="35000"/>
    <cellStyle name="常规 42 3 2 3" xfId="35001"/>
    <cellStyle name="常规 42 3 2 3 2" xfId="35002"/>
    <cellStyle name="常规 42 3 2 3 2 2" xfId="35003"/>
    <cellStyle name="常规 42 3 2 3 3" xfId="35004"/>
    <cellStyle name="常规 42 3 2 4" xfId="35005"/>
    <cellStyle name="常规 42 3 2 4 2" xfId="35006"/>
    <cellStyle name="常规 42 3 2 5" xfId="35007"/>
    <cellStyle name="常规 42 3 3" xfId="35008"/>
    <cellStyle name="常规 42 3 3 2" xfId="35009"/>
    <cellStyle name="常规 42 3 3 2 2" xfId="35010"/>
    <cellStyle name="常规 42 3 3 2 2 2" xfId="35011"/>
    <cellStyle name="常规 42 3 3 2 2 2 2" xfId="35012"/>
    <cellStyle name="常规 42 3 3 2 2 3" xfId="35013"/>
    <cellStyle name="常规 42 3 3 2 3" xfId="35014"/>
    <cellStyle name="常规 42 3 3 2 3 2" xfId="35015"/>
    <cellStyle name="常规 42 3 3 2 4" xfId="35016"/>
    <cellStyle name="常规 42 3 3 3" xfId="35017"/>
    <cellStyle name="常规 42 3 3 3 2" xfId="35018"/>
    <cellStyle name="常规 42 3 3 3 2 2" xfId="35019"/>
    <cellStyle name="常规 42 3 3 3 3" xfId="35020"/>
    <cellStyle name="常规 42 3 3 4" xfId="35021"/>
    <cellStyle name="常规 42 3 3 4 2" xfId="35022"/>
    <cellStyle name="常规 42 3 3 5" xfId="35023"/>
    <cellStyle name="常规 42 3 4" xfId="35024"/>
    <cellStyle name="常规 42 3 4 2" xfId="35025"/>
    <cellStyle name="常规 42 3 4 2 2" xfId="35026"/>
    <cellStyle name="常规 42 3 4 2 2 2" xfId="35027"/>
    <cellStyle name="常规 42 3 4 2 3" xfId="35028"/>
    <cellStyle name="常规 42 3 4 3" xfId="35029"/>
    <cellStyle name="常规 42 3 4 3 2" xfId="35030"/>
    <cellStyle name="常规 42 3 4 4" xfId="35031"/>
    <cellStyle name="常规 42 3 5" xfId="35032"/>
    <cellStyle name="常规 42 3 5 2" xfId="35033"/>
    <cellStyle name="常规 42 3 5 2 2" xfId="35034"/>
    <cellStyle name="常规 42 3 5 3" xfId="35035"/>
    <cellStyle name="常规 42 3 6" xfId="35036"/>
    <cellStyle name="常规 42 3 6 2" xfId="35037"/>
    <cellStyle name="常规 42 3 7" xfId="35038"/>
    <cellStyle name="常规 42 4" xfId="35039"/>
    <cellStyle name="常规 42 4 2" xfId="35040"/>
    <cellStyle name="常规 42 4 2 2" xfId="35041"/>
    <cellStyle name="常规 42 4 2 2 2" xfId="35042"/>
    <cellStyle name="常规 42 4 2 2 2 2" xfId="35043"/>
    <cellStyle name="常规 42 4 2 2 3" xfId="35044"/>
    <cellStyle name="常规 42 4 2 3" xfId="35045"/>
    <cellStyle name="常规 42 4 2 3 2" xfId="35046"/>
    <cellStyle name="常规 42 4 2 4" xfId="35047"/>
    <cellStyle name="常规 42 4 3" xfId="35048"/>
    <cellStyle name="常规 42 4 3 2" xfId="35049"/>
    <cellStyle name="常规 42 4 3 2 2" xfId="35050"/>
    <cellStyle name="常规 42 4 3 3" xfId="35051"/>
    <cellStyle name="常规 42 4 4" xfId="35052"/>
    <cellStyle name="常规 42 4 4 2" xfId="35053"/>
    <cellStyle name="常规 42 4 5" xfId="35054"/>
    <cellStyle name="常规 42 5" xfId="35055"/>
    <cellStyle name="常规 42 5 2" xfId="35056"/>
    <cellStyle name="常规 42 5 2 2" xfId="35057"/>
    <cellStyle name="常规 42 5 2 2 2" xfId="35058"/>
    <cellStyle name="常规 42 5 2 2 2 2" xfId="35059"/>
    <cellStyle name="常规 42 5 2 2 3" xfId="35060"/>
    <cellStyle name="常规 42 5 2 3" xfId="35061"/>
    <cellStyle name="常规 42 5 2 3 2" xfId="35062"/>
    <cellStyle name="常规 42 5 2 4" xfId="35063"/>
    <cellStyle name="常规 42 5 3" xfId="35064"/>
    <cellStyle name="常规 42 5 3 2" xfId="35065"/>
    <cellStyle name="常规 42 5 3 2 2" xfId="35066"/>
    <cellStyle name="常规 42 5 3 3" xfId="35067"/>
    <cellStyle name="常规 42 5 4" xfId="35068"/>
    <cellStyle name="常规 42 5 4 2" xfId="35069"/>
    <cellStyle name="常规 42 5 5" xfId="35070"/>
    <cellStyle name="常规 42 6" xfId="35071"/>
    <cellStyle name="常规 42 6 2" xfId="35072"/>
    <cellStyle name="常规 42 6 2 2" xfId="35073"/>
    <cellStyle name="常规 42 6 2 2 2" xfId="35074"/>
    <cellStyle name="常规 42 6 2 2 2 2" xfId="35075"/>
    <cellStyle name="常规 42 6 2 2 3" xfId="35076"/>
    <cellStyle name="常规 42 6 2 3" xfId="35077"/>
    <cellStyle name="常规 42 6 2 3 2" xfId="35078"/>
    <cellStyle name="常规 42 6 2 4" xfId="35079"/>
    <cellStyle name="常规 42 6 3" xfId="35080"/>
    <cellStyle name="常规 42 6 3 2" xfId="35081"/>
    <cellStyle name="常规 42 6 3 2 2" xfId="35082"/>
    <cellStyle name="常规 42 6 3 3" xfId="35083"/>
    <cellStyle name="常规 42 6 4" xfId="35084"/>
    <cellStyle name="常规 42 6 4 2" xfId="35085"/>
    <cellStyle name="常规 42 6 5" xfId="35086"/>
    <cellStyle name="常规 42 7" xfId="35087"/>
    <cellStyle name="常规 42 7 2" xfId="35088"/>
    <cellStyle name="常规 42 7 2 2" xfId="35089"/>
    <cellStyle name="常规 42 7 2 2 2" xfId="35090"/>
    <cellStyle name="常规 42 7 2 2 2 2" xfId="35091"/>
    <cellStyle name="常规 42 7 2 2 3" xfId="35092"/>
    <cellStyle name="常规 42 7 2 3" xfId="35093"/>
    <cellStyle name="常规 42 7 2 3 2" xfId="35094"/>
    <cellStyle name="常规 42 7 2 4" xfId="35095"/>
    <cellStyle name="常规 42 7 3" xfId="35096"/>
    <cellStyle name="常规 42 7 3 2" xfId="35097"/>
    <cellStyle name="常规 42 7 3 2 2" xfId="35098"/>
    <cellStyle name="常规 42 7 3 3" xfId="35099"/>
    <cellStyle name="常规 42 7 4" xfId="35100"/>
    <cellStyle name="常规 42 7 4 2" xfId="35101"/>
    <cellStyle name="常规 42 7 5" xfId="35102"/>
    <cellStyle name="常规 42 8" xfId="35103"/>
    <cellStyle name="常规 42 8 2" xfId="35104"/>
    <cellStyle name="常规 42 8 2 2" xfId="35105"/>
    <cellStyle name="常规 42 8 2 2 2" xfId="35106"/>
    <cellStyle name="常规 42 8 2 3" xfId="35107"/>
    <cellStyle name="常规 42 8 3" xfId="35108"/>
    <cellStyle name="常规 42 8 3 2" xfId="35109"/>
    <cellStyle name="常规 42 8 4" xfId="35110"/>
    <cellStyle name="常规 42 9" xfId="35111"/>
    <cellStyle name="常规 42 9 2" xfId="35112"/>
    <cellStyle name="常规 42 9 2 2" xfId="35113"/>
    <cellStyle name="常规 42 9 3" xfId="35114"/>
    <cellStyle name="常规 43" xfId="35115"/>
    <cellStyle name="常规 43 10" xfId="35116"/>
    <cellStyle name="常规 43 10 2" xfId="35117"/>
    <cellStyle name="常规 43 11" xfId="35118"/>
    <cellStyle name="常规 43 12" xfId="35119"/>
    <cellStyle name="常规 43 2" xfId="35120"/>
    <cellStyle name="常规 43 2 2" xfId="35121"/>
    <cellStyle name="常规 43 2 2 2" xfId="35122"/>
    <cellStyle name="常规 43 2 2 2 2" xfId="35123"/>
    <cellStyle name="常规 43 2 2 2 2 2" xfId="35124"/>
    <cellStyle name="常规 43 2 2 2 2 2 2" xfId="35125"/>
    <cellStyle name="常规 43 2 2 2 2 2 2 2" xfId="35126"/>
    <cellStyle name="常规 43 2 2 2 2 2 3" xfId="35127"/>
    <cellStyle name="常规 43 2 2 2 2 3" xfId="35128"/>
    <cellStyle name="常规 43 2 2 2 2 3 2" xfId="35129"/>
    <cellStyle name="常规 43 2 2 2 2 4" xfId="35130"/>
    <cellStyle name="常规 43 2 2 2 3" xfId="35131"/>
    <cellStyle name="常规 43 2 2 2 3 2" xfId="35132"/>
    <cellStyle name="常规 43 2 2 2 3 2 2" xfId="35133"/>
    <cellStyle name="常规 43 2 2 2 3 3" xfId="35134"/>
    <cellStyle name="常规 43 2 2 2 4" xfId="35135"/>
    <cellStyle name="常规 43 2 2 2 4 2" xfId="35136"/>
    <cellStyle name="常规 43 2 2 2 5" xfId="35137"/>
    <cellStyle name="常规 43 2 2 3" xfId="35138"/>
    <cellStyle name="常规 43 2 2 3 2" xfId="35139"/>
    <cellStyle name="常规 43 2 2 3 2 2" xfId="35140"/>
    <cellStyle name="常规 43 2 2 3 2 2 2" xfId="35141"/>
    <cellStyle name="常规 43 2 2 3 2 2 2 2" xfId="35142"/>
    <cellStyle name="常规 43 2 2 3 2 2 3" xfId="35143"/>
    <cellStyle name="常规 43 2 2 3 2 3" xfId="35144"/>
    <cellStyle name="常规 43 2 2 3 2 3 2" xfId="35145"/>
    <cellStyle name="常规 43 2 2 3 2 4" xfId="35146"/>
    <cellStyle name="常规 43 2 2 3 3" xfId="35147"/>
    <cellStyle name="常规 43 2 2 3 3 2" xfId="35148"/>
    <cellStyle name="常规 43 2 2 3 3 2 2" xfId="35149"/>
    <cellStyle name="常规 43 2 2 3 3 3" xfId="35150"/>
    <cellStyle name="常规 43 2 2 3 4" xfId="35151"/>
    <cellStyle name="常规 43 2 2 3 4 2" xfId="35152"/>
    <cellStyle name="常规 43 2 2 3 5" xfId="35153"/>
    <cellStyle name="常规 43 2 2 4" xfId="35154"/>
    <cellStyle name="常规 43 2 2 4 2" xfId="35155"/>
    <cellStyle name="常规 43 2 2 4 2 2" xfId="35156"/>
    <cellStyle name="常规 43 2 2 4 2 2 2" xfId="35157"/>
    <cellStyle name="常规 43 2 2 4 2 3" xfId="35158"/>
    <cellStyle name="常规 43 2 2 4 3" xfId="35159"/>
    <cellStyle name="常规 43 2 2 4 3 2" xfId="35160"/>
    <cellStyle name="常规 43 2 2 4 4" xfId="35161"/>
    <cellStyle name="常规 43 2 2 5" xfId="35162"/>
    <cellStyle name="常规 43 2 2 5 2" xfId="35163"/>
    <cellStyle name="常规 43 2 2 5 2 2" xfId="35164"/>
    <cellStyle name="常规 43 2 2 5 3" xfId="35165"/>
    <cellStyle name="常规 43 2 2 6" xfId="35166"/>
    <cellStyle name="常规 43 2 2 6 2" xfId="35167"/>
    <cellStyle name="常规 43 2 2 7" xfId="35168"/>
    <cellStyle name="常规 43 2 3" xfId="35169"/>
    <cellStyle name="常规 43 2 3 2" xfId="35170"/>
    <cellStyle name="常规 43 2 3 2 2" xfId="35171"/>
    <cellStyle name="常规 43 2 3 2 2 2" xfId="35172"/>
    <cellStyle name="常规 43 2 3 2 2 2 2" xfId="35173"/>
    <cellStyle name="常规 43 2 3 2 2 3" xfId="35174"/>
    <cellStyle name="常规 43 2 3 2 3" xfId="35175"/>
    <cellStyle name="常规 43 2 3 2 3 2" xfId="35176"/>
    <cellStyle name="常规 43 2 3 2 4" xfId="35177"/>
    <cellStyle name="常规 43 2 3 3" xfId="35178"/>
    <cellStyle name="常规 43 2 3 3 2" xfId="35179"/>
    <cellStyle name="常规 43 2 3 3 2 2" xfId="35180"/>
    <cellStyle name="常规 43 2 3 3 3" xfId="35181"/>
    <cellStyle name="常规 43 2 3 4" xfId="35182"/>
    <cellStyle name="常规 43 2 3 4 2" xfId="35183"/>
    <cellStyle name="常规 43 2 3 5" xfId="35184"/>
    <cellStyle name="常规 43 2 4" xfId="35185"/>
    <cellStyle name="常规 43 2 4 2" xfId="35186"/>
    <cellStyle name="常规 43 2 4 2 2" xfId="35187"/>
    <cellStyle name="常规 43 2 4 2 2 2" xfId="35188"/>
    <cellStyle name="常规 43 2 4 2 2 2 2" xfId="35189"/>
    <cellStyle name="常规 43 2 4 2 2 3" xfId="35190"/>
    <cellStyle name="常规 43 2 4 2 3" xfId="35191"/>
    <cellStyle name="常规 43 2 4 2 3 2" xfId="35192"/>
    <cellStyle name="常规 43 2 4 2 4" xfId="35193"/>
    <cellStyle name="常规 43 2 4 3" xfId="35194"/>
    <cellStyle name="常规 43 2 4 3 2" xfId="35195"/>
    <cellStyle name="常规 43 2 4 3 2 2" xfId="35196"/>
    <cellStyle name="常规 43 2 4 3 3" xfId="35197"/>
    <cellStyle name="常规 43 2 4 4" xfId="35198"/>
    <cellStyle name="常规 43 2 4 4 2" xfId="35199"/>
    <cellStyle name="常规 43 2 4 5" xfId="35200"/>
    <cellStyle name="常规 43 2 5" xfId="35201"/>
    <cellStyle name="常规 43 2 5 2" xfId="35202"/>
    <cellStyle name="常规 43 2 5 2 2" xfId="35203"/>
    <cellStyle name="常规 43 2 5 2 2 2" xfId="35204"/>
    <cellStyle name="常规 43 2 5 2 3" xfId="35205"/>
    <cellStyle name="常规 43 2 5 3" xfId="35206"/>
    <cellStyle name="常规 43 2 5 3 2" xfId="35207"/>
    <cellStyle name="常规 43 2 5 4" xfId="35208"/>
    <cellStyle name="常规 43 2 6" xfId="35209"/>
    <cellStyle name="常规 43 2 6 2" xfId="35210"/>
    <cellStyle name="常规 43 2 6 2 2" xfId="35211"/>
    <cellStyle name="常规 43 2 6 3" xfId="35212"/>
    <cellStyle name="常规 43 2 7" xfId="35213"/>
    <cellStyle name="常规 43 2 7 2" xfId="35214"/>
    <cellStyle name="常规 43 2 8" xfId="35215"/>
    <cellStyle name="常规 43 3" xfId="35216"/>
    <cellStyle name="常规 43 3 2" xfId="35217"/>
    <cellStyle name="常规 43 3 2 2" xfId="35218"/>
    <cellStyle name="常规 43 3 2 2 2" xfId="35219"/>
    <cellStyle name="常规 43 3 2 2 2 2" xfId="35220"/>
    <cellStyle name="常规 43 3 2 2 2 2 2" xfId="35221"/>
    <cellStyle name="常规 43 3 2 2 2 3" xfId="35222"/>
    <cellStyle name="常规 43 3 2 2 3" xfId="35223"/>
    <cellStyle name="常规 43 3 2 2 3 2" xfId="35224"/>
    <cellStyle name="常规 43 3 2 2 4" xfId="35225"/>
    <cellStyle name="常规 43 3 2 3" xfId="35226"/>
    <cellStyle name="常规 43 3 2 3 2" xfId="35227"/>
    <cellStyle name="常规 43 3 2 3 2 2" xfId="35228"/>
    <cellStyle name="常规 43 3 2 3 3" xfId="35229"/>
    <cellStyle name="常规 43 3 2 4" xfId="35230"/>
    <cellStyle name="常规 43 3 2 4 2" xfId="35231"/>
    <cellStyle name="常规 43 3 2 5" xfId="35232"/>
    <cellStyle name="常规 43 3 3" xfId="35233"/>
    <cellStyle name="常规 43 3 3 2" xfId="35234"/>
    <cellStyle name="常规 43 3 3 2 2" xfId="35235"/>
    <cellStyle name="常规 43 3 3 2 2 2" xfId="35236"/>
    <cellStyle name="常规 43 3 3 2 2 2 2" xfId="35237"/>
    <cellStyle name="常规 43 3 3 2 2 3" xfId="35238"/>
    <cellStyle name="常规 43 3 3 2 3" xfId="35239"/>
    <cellStyle name="常规 43 3 3 2 3 2" xfId="35240"/>
    <cellStyle name="常规 43 3 3 2 4" xfId="35241"/>
    <cellStyle name="常规 43 3 3 3" xfId="35242"/>
    <cellStyle name="常规 43 3 3 3 2" xfId="35243"/>
    <cellStyle name="常规 43 3 3 3 2 2" xfId="35244"/>
    <cellStyle name="常规 43 3 3 3 3" xfId="35245"/>
    <cellStyle name="常规 43 3 3 4" xfId="35246"/>
    <cellStyle name="常规 43 3 3 4 2" xfId="35247"/>
    <cellStyle name="常规 43 3 3 5" xfId="35248"/>
    <cellStyle name="常规 43 3 4" xfId="35249"/>
    <cellStyle name="常规 43 3 4 2" xfId="35250"/>
    <cellStyle name="常规 43 3 4 2 2" xfId="35251"/>
    <cellStyle name="常规 43 3 4 2 2 2" xfId="35252"/>
    <cellStyle name="常规 43 3 4 2 3" xfId="35253"/>
    <cellStyle name="常规 43 3 4 3" xfId="35254"/>
    <cellStyle name="常规 43 3 4 3 2" xfId="35255"/>
    <cellStyle name="常规 43 3 4 4" xfId="35256"/>
    <cellStyle name="常规 43 3 5" xfId="35257"/>
    <cellStyle name="常规 43 3 5 2" xfId="35258"/>
    <cellStyle name="常规 43 3 5 2 2" xfId="35259"/>
    <cellStyle name="常规 43 3 5 3" xfId="35260"/>
    <cellStyle name="常规 43 3 6" xfId="35261"/>
    <cellStyle name="常规 43 3 6 2" xfId="35262"/>
    <cellStyle name="常规 43 3 7" xfId="35263"/>
    <cellStyle name="常规 43 4" xfId="35264"/>
    <cellStyle name="常规 43 4 2" xfId="35265"/>
    <cellStyle name="常规 43 4 2 2" xfId="35266"/>
    <cellStyle name="常规 43 4 2 2 2" xfId="35267"/>
    <cellStyle name="常规 43 4 2 2 2 2" xfId="35268"/>
    <cellStyle name="常规 43 4 2 2 3" xfId="35269"/>
    <cellStyle name="常规 43 4 2 3" xfId="35270"/>
    <cellStyle name="常规 43 4 2 3 2" xfId="35271"/>
    <cellStyle name="常规 43 4 2 4" xfId="35272"/>
    <cellStyle name="常规 43 4 3" xfId="35273"/>
    <cellStyle name="常规 43 4 3 2" xfId="35274"/>
    <cellStyle name="常规 43 4 3 2 2" xfId="35275"/>
    <cellStyle name="常规 43 4 3 3" xfId="35276"/>
    <cellStyle name="常规 43 4 4" xfId="35277"/>
    <cellStyle name="常规 43 4 4 2" xfId="35278"/>
    <cellStyle name="常规 43 4 5" xfId="35279"/>
    <cellStyle name="常规 43 5" xfId="35280"/>
    <cellStyle name="常规 43 5 2" xfId="35281"/>
    <cellStyle name="常规 43 5 2 2" xfId="35282"/>
    <cellStyle name="常规 43 5 2 2 2" xfId="35283"/>
    <cellStyle name="常规 43 5 2 2 2 2" xfId="35284"/>
    <cellStyle name="常规 43 5 2 2 3" xfId="35285"/>
    <cellStyle name="常规 43 5 2 3" xfId="35286"/>
    <cellStyle name="常规 43 5 2 3 2" xfId="35287"/>
    <cellStyle name="常规 43 5 2 4" xfId="35288"/>
    <cellStyle name="常规 43 5 3" xfId="35289"/>
    <cellStyle name="常规 43 5 3 2" xfId="35290"/>
    <cellStyle name="常规 43 5 3 2 2" xfId="35291"/>
    <cellStyle name="常规 43 5 3 3" xfId="35292"/>
    <cellStyle name="常规 43 5 4" xfId="35293"/>
    <cellStyle name="常规 43 5 4 2" xfId="35294"/>
    <cellStyle name="常规 43 5 5" xfId="35295"/>
    <cellStyle name="常规 43 6" xfId="35296"/>
    <cellStyle name="常规 43 6 2" xfId="35297"/>
    <cellStyle name="常规 43 6 2 2" xfId="35298"/>
    <cellStyle name="常规 43 6 2 2 2" xfId="35299"/>
    <cellStyle name="常规 43 6 2 2 2 2" xfId="35300"/>
    <cellStyle name="常规 43 6 2 2 3" xfId="35301"/>
    <cellStyle name="常规 43 6 2 3" xfId="35302"/>
    <cellStyle name="常规 43 6 2 3 2" xfId="35303"/>
    <cellStyle name="常规 43 6 2 4" xfId="35304"/>
    <cellStyle name="常规 43 6 3" xfId="35305"/>
    <cellStyle name="常规 43 6 3 2" xfId="35306"/>
    <cellStyle name="常规 43 6 3 2 2" xfId="35307"/>
    <cellStyle name="常规 43 6 3 3" xfId="35308"/>
    <cellStyle name="常规 43 6 4" xfId="35309"/>
    <cellStyle name="常规 43 6 4 2" xfId="35310"/>
    <cellStyle name="常规 43 6 5" xfId="35311"/>
    <cellStyle name="常规 43 7" xfId="35312"/>
    <cellStyle name="常规 43 7 2" xfId="35313"/>
    <cellStyle name="常规 43 7 2 2" xfId="35314"/>
    <cellStyle name="常规 43 7 2 2 2" xfId="35315"/>
    <cellStyle name="常规 43 7 2 2 2 2" xfId="35316"/>
    <cellStyle name="常规 43 7 2 2 3" xfId="35317"/>
    <cellStyle name="常规 43 7 2 3" xfId="35318"/>
    <cellStyle name="常规 43 7 2 3 2" xfId="35319"/>
    <cellStyle name="常规 43 7 2 4" xfId="35320"/>
    <cellStyle name="常规 43 7 3" xfId="35321"/>
    <cellStyle name="常规 43 7 3 2" xfId="35322"/>
    <cellStyle name="常规 43 7 3 2 2" xfId="35323"/>
    <cellStyle name="常规 43 7 3 3" xfId="35324"/>
    <cellStyle name="常规 43 7 4" xfId="35325"/>
    <cellStyle name="常规 43 7 4 2" xfId="35326"/>
    <cellStyle name="常规 43 7 5" xfId="35327"/>
    <cellStyle name="常规 43 8" xfId="35328"/>
    <cellStyle name="常规 43 8 2" xfId="35329"/>
    <cellStyle name="常规 43 8 2 2" xfId="35330"/>
    <cellStyle name="常规 43 8 2 2 2" xfId="35331"/>
    <cellStyle name="常规 43 8 2 3" xfId="35332"/>
    <cellStyle name="常规 43 8 3" xfId="35333"/>
    <cellStyle name="常规 43 8 3 2" xfId="35334"/>
    <cellStyle name="常规 43 8 4" xfId="35335"/>
    <cellStyle name="常规 43 9" xfId="35336"/>
    <cellStyle name="常规 43 9 2" xfId="35337"/>
    <cellStyle name="常规 43 9 2 2" xfId="35338"/>
    <cellStyle name="常规 43 9 3" xfId="35339"/>
    <cellStyle name="常规 44" xfId="35340"/>
    <cellStyle name="常规 44 10" xfId="35341"/>
    <cellStyle name="常规 44 10 2" xfId="35342"/>
    <cellStyle name="常规 44 11" xfId="35343"/>
    <cellStyle name="常规 44 12" xfId="35344"/>
    <cellStyle name="常规 44 2" xfId="35345"/>
    <cellStyle name="常规 44 2 2" xfId="35346"/>
    <cellStyle name="常规 44 2 2 2" xfId="35347"/>
    <cellStyle name="常规 44 2 2 2 2" xfId="35348"/>
    <cellStyle name="常规 44 2 2 2 2 2" xfId="35349"/>
    <cellStyle name="常规 44 2 2 2 2 2 2" xfId="35350"/>
    <cellStyle name="常规 44 2 2 2 2 2 2 2" xfId="35351"/>
    <cellStyle name="常规 44 2 2 2 2 2 3" xfId="35352"/>
    <cellStyle name="常规 44 2 2 2 2 3" xfId="35353"/>
    <cellStyle name="常规 44 2 2 2 2 3 2" xfId="35354"/>
    <cellStyle name="常规 44 2 2 2 2 4" xfId="35355"/>
    <cellStyle name="常规 44 2 2 2 3" xfId="35356"/>
    <cellStyle name="常规 44 2 2 2 3 2" xfId="35357"/>
    <cellStyle name="常规 44 2 2 2 3 2 2" xfId="35358"/>
    <cellStyle name="常规 44 2 2 2 3 3" xfId="35359"/>
    <cellStyle name="常规 44 2 2 2 4" xfId="35360"/>
    <cellStyle name="常规 44 2 2 2 4 2" xfId="35361"/>
    <cellStyle name="常规 44 2 2 2 5" xfId="35362"/>
    <cellStyle name="常规 44 2 2 3" xfId="35363"/>
    <cellStyle name="常规 44 2 2 3 2" xfId="35364"/>
    <cellStyle name="常规 44 2 2 3 2 2" xfId="35365"/>
    <cellStyle name="常规 44 2 2 3 2 2 2" xfId="35366"/>
    <cellStyle name="常规 44 2 2 3 2 2 2 2" xfId="35367"/>
    <cellStyle name="常规 44 2 2 3 2 2 3" xfId="35368"/>
    <cellStyle name="常规 44 2 2 3 2 3" xfId="35369"/>
    <cellStyle name="常规 44 2 2 3 2 3 2" xfId="35370"/>
    <cellStyle name="常规 44 2 2 3 2 4" xfId="35371"/>
    <cellStyle name="常规 44 2 2 3 3" xfId="35372"/>
    <cellStyle name="常规 44 2 2 3 3 2" xfId="35373"/>
    <cellStyle name="常规 44 2 2 3 3 2 2" xfId="35374"/>
    <cellStyle name="常规 44 2 2 3 3 3" xfId="35375"/>
    <cellStyle name="常规 44 2 2 3 4" xfId="35376"/>
    <cellStyle name="常规 44 2 2 3 4 2" xfId="35377"/>
    <cellStyle name="常规 44 2 2 3 5" xfId="35378"/>
    <cellStyle name="常规 44 2 2 4" xfId="35379"/>
    <cellStyle name="常规 44 2 2 4 2" xfId="35380"/>
    <cellStyle name="常规 44 2 2 4 2 2" xfId="35381"/>
    <cellStyle name="常规 44 2 2 4 2 2 2" xfId="35382"/>
    <cellStyle name="常规 44 2 2 4 2 3" xfId="35383"/>
    <cellStyle name="常规 44 2 2 4 3" xfId="35384"/>
    <cellStyle name="常规 44 2 2 4 3 2" xfId="35385"/>
    <cellStyle name="常规 44 2 2 4 4" xfId="35386"/>
    <cellStyle name="常规 44 2 2 5" xfId="35387"/>
    <cellStyle name="常规 44 2 2 5 2" xfId="35388"/>
    <cellStyle name="常规 44 2 2 5 2 2" xfId="35389"/>
    <cellStyle name="常规 44 2 2 5 3" xfId="35390"/>
    <cellStyle name="常规 44 2 2 6" xfId="35391"/>
    <cellStyle name="常规 44 2 2 6 2" xfId="35392"/>
    <cellStyle name="常规 44 2 2 7" xfId="35393"/>
    <cellStyle name="常规 44 2 3" xfId="35394"/>
    <cellStyle name="常规 44 2 3 2" xfId="35395"/>
    <cellStyle name="常规 44 2 3 2 2" xfId="35396"/>
    <cellStyle name="常规 44 2 3 2 2 2" xfId="35397"/>
    <cellStyle name="常规 44 2 3 2 2 2 2" xfId="35398"/>
    <cellStyle name="常规 44 2 3 2 2 3" xfId="35399"/>
    <cellStyle name="常规 44 2 3 2 3" xfId="35400"/>
    <cellStyle name="常规 44 2 3 2 3 2" xfId="35401"/>
    <cellStyle name="常规 44 2 3 2 4" xfId="35402"/>
    <cellStyle name="常规 44 2 3 3" xfId="35403"/>
    <cellStyle name="常规 44 2 3 3 2" xfId="35404"/>
    <cellStyle name="常规 44 2 3 3 2 2" xfId="35405"/>
    <cellStyle name="常规 44 2 3 3 3" xfId="35406"/>
    <cellStyle name="常规 44 2 3 4" xfId="35407"/>
    <cellStyle name="常规 44 2 3 4 2" xfId="35408"/>
    <cellStyle name="常规 44 2 3 5" xfId="35409"/>
    <cellStyle name="常规 44 2 4" xfId="35410"/>
    <cellStyle name="常规 44 2 4 2" xfId="35411"/>
    <cellStyle name="常规 44 2 4 2 2" xfId="35412"/>
    <cellStyle name="常规 44 2 4 2 2 2" xfId="35413"/>
    <cellStyle name="常规 44 2 4 2 2 2 2" xfId="35414"/>
    <cellStyle name="常规 44 2 4 2 2 3" xfId="35415"/>
    <cellStyle name="常规 44 2 4 2 3" xfId="35416"/>
    <cellStyle name="常规 44 2 4 2 3 2" xfId="35417"/>
    <cellStyle name="常规 44 2 4 2 4" xfId="35418"/>
    <cellStyle name="常规 44 2 4 3" xfId="35419"/>
    <cellStyle name="常规 44 2 4 3 2" xfId="35420"/>
    <cellStyle name="常规 44 2 4 3 2 2" xfId="35421"/>
    <cellStyle name="常规 44 2 4 3 3" xfId="35422"/>
    <cellStyle name="常规 44 2 4 4" xfId="35423"/>
    <cellStyle name="常规 44 2 4 4 2" xfId="35424"/>
    <cellStyle name="常规 44 2 4 5" xfId="35425"/>
    <cellStyle name="常规 44 2 5" xfId="35426"/>
    <cellStyle name="常规 44 2 5 2" xfId="35427"/>
    <cellStyle name="常规 44 2 5 2 2" xfId="35428"/>
    <cellStyle name="常规 44 2 5 2 2 2" xfId="35429"/>
    <cellStyle name="常规 44 2 5 2 3" xfId="35430"/>
    <cellStyle name="常规 44 2 5 3" xfId="35431"/>
    <cellStyle name="常规 44 2 5 3 2" xfId="35432"/>
    <cellStyle name="常规 44 2 5 4" xfId="35433"/>
    <cellStyle name="常规 44 2 6" xfId="35434"/>
    <cellStyle name="常规 44 2 6 2" xfId="35435"/>
    <cellStyle name="常规 44 2 6 2 2" xfId="35436"/>
    <cellStyle name="常规 44 2 6 3" xfId="35437"/>
    <cellStyle name="常规 44 2 7" xfId="35438"/>
    <cellStyle name="常规 44 2 7 2" xfId="35439"/>
    <cellStyle name="常规 44 2 8" xfId="35440"/>
    <cellStyle name="常规 44 3" xfId="35441"/>
    <cellStyle name="常规 44 3 2" xfId="35442"/>
    <cellStyle name="常规 44 3 2 2" xfId="35443"/>
    <cellStyle name="常规 44 3 2 2 2" xfId="35444"/>
    <cellStyle name="常规 44 3 2 2 2 2" xfId="35445"/>
    <cellStyle name="常规 44 3 2 2 2 2 2" xfId="35446"/>
    <cellStyle name="常规 44 3 2 2 2 3" xfId="35447"/>
    <cellStyle name="常规 44 3 2 2 3" xfId="35448"/>
    <cellStyle name="常规 44 3 2 2 3 2" xfId="35449"/>
    <cellStyle name="常规 44 3 2 2 4" xfId="35450"/>
    <cellStyle name="常规 44 3 2 3" xfId="35451"/>
    <cellStyle name="常规 44 3 2 3 2" xfId="35452"/>
    <cellStyle name="常规 44 3 2 3 2 2" xfId="35453"/>
    <cellStyle name="常规 44 3 2 3 3" xfId="35454"/>
    <cellStyle name="常规 44 3 2 4" xfId="35455"/>
    <cellStyle name="常规 44 3 2 4 2" xfId="35456"/>
    <cellStyle name="常规 44 3 2 5" xfId="35457"/>
    <cellStyle name="常规 44 3 3" xfId="35458"/>
    <cellStyle name="常规 44 3 3 2" xfId="35459"/>
    <cellStyle name="常规 44 3 3 2 2" xfId="35460"/>
    <cellStyle name="常规 44 3 3 2 2 2" xfId="35461"/>
    <cellStyle name="常规 44 3 3 2 2 2 2" xfId="35462"/>
    <cellStyle name="常规 44 3 3 2 2 3" xfId="35463"/>
    <cellStyle name="常规 44 3 3 2 3" xfId="35464"/>
    <cellStyle name="常规 44 3 3 2 3 2" xfId="35465"/>
    <cellStyle name="常规 44 3 3 2 4" xfId="35466"/>
    <cellStyle name="常规 44 3 3 3" xfId="35467"/>
    <cellStyle name="常规 44 3 3 3 2" xfId="35468"/>
    <cellStyle name="常规 44 3 3 3 2 2" xfId="35469"/>
    <cellStyle name="常规 44 3 3 3 3" xfId="35470"/>
    <cellStyle name="常规 44 3 3 4" xfId="35471"/>
    <cellStyle name="常规 44 3 3 4 2" xfId="35472"/>
    <cellStyle name="常规 44 3 3 5" xfId="35473"/>
    <cellStyle name="常规 44 3 4" xfId="35474"/>
    <cellStyle name="常规 44 3 4 2" xfId="35475"/>
    <cellStyle name="常规 44 3 4 2 2" xfId="35476"/>
    <cellStyle name="常规 44 3 4 2 2 2" xfId="35477"/>
    <cellStyle name="常规 44 3 4 2 3" xfId="35478"/>
    <cellStyle name="常规 44 3 4 3" xfId="35479"/>
    <cellStyle name="常规 44 3 4 3 2" xfId="35480"/>
    <cellStyle name="常规 44 3 4 4" xfId="35481"/>
    <cellStyle name="常规 44 3 5" xfId="35482"/>
    <cellStyle name="常规 44 3 5 2" xfId="35483"/>
    <cellStyle name="常规 44 3 5 2 2" xfId="35484"/>
    <cellStyle name="常规 44 3 5 3" xfId="35485"/>
    <cellStyle name="常规 44 3 6" xfId="35486"/>
    <cellStyle name="常规 44 3 6 2" xfId="35487"/>
    <cellStyle name="常规 44 3 7" xfId="35488"/>
    <cellStyle name="常规 44 4" xfId="35489"/>
    <cellStyle name="常规 44 4 2" xfId="35490"/>
    <cellStyle name="常规 44 4 2 2" xfId="35491"/>
    <cellStyle name="常规 44 4 2 2 2" xfId="35492"/>
    <cellStyle name="常规 44 4 2 2 2 2" xfId="35493"/>
    <cellStyle name="常规 44 4 2 2 3" xfId="35494"/>
    <cellStyle name="常规 44 4 2 3" xfId="35495"/>
    <cellStyle name="常规 44 4 2 3 2" xfId="35496"/>
    <cellStyle name="常规 44 4 2 4" xfId="35497"/>
    <cellStyle name="常规 44 4 3" xfId="35498"/>
    <cellStyle name="常规 44 4 3 2" xfId="35499"/>
    <cellStyle name="常规 44 4 3 2 2" xfId="35500"/>
    <cellStyle name="常规 44 4 3 3" xfId="35501"/>
    <cellStyle name="常规 44 4 4" xfId="35502"/>
    <cellStyle name="常规 44 4 4 2" xfId="35503"/>
    <cellStyle name="常规 44 4 5" xfId="35504"/>
    <cellStyle name="常规 44 5" xfId="35505"/>
    <cellStyle name="常规 44 5 2" xfId="35506"/>
    <cellStyle name="常规 44 5 2 2" xfId="35507"/>
    <cellStyle name="常规 44 5 2 2 2" xfId="35508"/>
    <cellStyle name="常规 44 5 2 2 2 2" xfId="35509"/>
    <cellStyle name="常规 44 5 2 2 3" xfId="35510"/>
    <cellStyle name="常规 44 5 2 3" xfId="35511"/>
    <cellStyle name="常规 44 5 2 3 2" xfId="35512"/>
    <cellStyle name="常规 44 5 2 4" xfId="35513"/>
    <cellStyle name="常规 44 5 3" xfId="35514"/>
    <cellStyle name="常规 44 5 3 2" xfId="35515"/>
    <cellStyle name="常规 44 5 3 2 2" xfId="35516"/>
    <cellStyle name="常规 44 5 3 3" xfId="35517"/>
    <cellStyle name="常规 44 5 4" xfId="35518"/>
    <cellStyle name="常规 44 5 4 2" xfId="35519"/>
    <cellStyle name="常规 44 5 5" xfId="35520"/>
    <cellStyle name="常规 44 6" xfId="35521"/>
    <cellStyle name="常规 44 6 2" xfId="35522"/>
    <cellStyle name="常规 44 6 2 2" xfId="35523"/>
    <cellStyle name="常规 44 6 2 2 2" xfId="35524"/>
    <cellStyle name="常规 44 6 2 2 2 2" xfId="35525"/>
    <cellStyle name="常规 44 6 2 2 3" xfId="35526"/>
    <cellStyle name="常规 44 6 2 3" xfId="35527"/>
    <cellStyle name="常规 44 6 2 3 2" xfId="35528"/>
    <cellStyle name="常规 44 6 2 4" xfId="35529"/>
    <cellStyle name="常规 44 6 3" xfId="35530"/>
    <cellStyle name="常规 44 6 3 2" xfId="35531"/>
    <cellStyle name="常规 44 6 3 2 2" xfId="35532"/>
    <cellStyle name="常规 44 6 3 3" xfId="35533"/>
    <cellStyle name="常规 44 6 4" xfId="35534"/>
    <cellStyle name="常规 44 6 4 2" xfId="35535"/>
    <cellStyle name="常规 44 6 5" xfId="35536"/>
    <cellStyle name="常规 44 7" xfId="35537"/>
    <cellStyle name="常规 44 7 2" xfId="35538"/>
    <cellStyle name="常规 44 7 2 2" xfId="35539"/>
    <cellStyle name="常规 44 7 2 2 2" xfId="35540"/>
    <cellStyle name="常规 44 7 2 2 2 2" xfId="35541"/>
    <cellStyle name="常规 44 7 2 2 3" xfId="35542"/>
    <cellStyle name="常规 44 7 2 3" xfId="35543"/>
    <cellStyle name="常规 44 7 2 3 2" xfId="35544"/>
    <cellStyle name="常规 44 7 2 4" xfId="35545"/>
    <cellStyle name="常规 44 7 3" xfId="35546"/>
    <cellStyle name="常规 44 7 3 2" xfId="35547"/>
    <cellStyle name="常规 44 7 3 2 2" xfId="35548"/>
    <cellStyle name="常规 44 7 3 3" xfId="35549"/>
    <cellStyle name="常规 44 7 4" xfId="35550"/>
    <cellStyle name="常规 44 7 4 2" xfId="35551"/>
    <cellStyle name="常规 44 7 5" xfId="35552"/>
    <cellStyle name="常规 44 8" xfId="35553"/>
    <cellStyle name="常规 44 8 2" xfId="35554"/>
    <cellStyle name="常规 44 8 2 2" xfId="35555"/>
    <cellStyle name="常规 44 8 2 2 2" xfId="35556"/>
    <cellStyle name="常规 44 8 2 3" xfId="35557"/>
    <cellStyle name="常规 44 8 3" xfId="35558"/>
    <cellStyle name="常规 44 8 3 2" xfId="35559"/>
    <cellStyle name="常规 44 8 4" xfId="35560"/>
    <cellStyle name="常规 44 9" xfId="35561"/>
    <cellStyle name="常规 44 9 2" xfId="35562"/>
    <cellStyle name="常规 44 9 2 2" xfId="35563"/>
    <cellStyle name="常规 44 9 3" xfId="35564"/>
    <cellStyle name="常规 45" xfId="35565"/>
    <cellStyle name="常规 45 10" xfId="35566"/>
    <cellStyle name="常规 45 10 2" xfId="35567"/>
    <cellStyle name="常规 45 11" xfId="35568"/>
    <cellStyle name="常规 45 12" xfId="35569"/>
    <cellStyle name="常规 45 2" xfId="35570"/>
    <cellStyle name="常规 45 2 2" xfId="35571"/>
    <cellStyle name="常规 45 2 2 2" xfId="35572"/>
    <cellStyle name="常规 45 2 2 2 2" xfId="35573"/>
    <cellStyle name="常规 45 2 2 2 2 2" xfId="35574"/>
    <cellStyle name="常规 45 2 2 2 2 2 2" xfId="35575"/>
    <cellStyle name="常规 45 2 2 2 2 2 2 2" xfId="35576"/>
    <cellStyle name="常规 45 2 2 2 2 2 3" xfId="35577"/>
    <cellStyle name="常规 45 2 2 2 2 3" xfId="35578"/>
    <cellStyle name="常规 45 2 2 2 2 3 2" xfId="35579"/>
    <cellStyle name="常规 45 2 2 2 2 4" xfId="35580"/>
    <cellStyle name="常规 45 2 2 2 3" xfId="35581"/>
    <cellStyle name="常规 45 2 2 2 3 2" xfId="35582"/>
    <cellStyle name="常规 45 2 2 2 3 2 2" xfId="35583"/>
    <cellStyle name="常规 45 2 2 2 3 3" xfId="35584"/>
    <cellStyle name="常规 45 2 2 2 4" xfId="35585"/>
    <cellStyle name="常规 45 2 2 2 4 2" xfId="35586"/>
    <cellStyle name="常规 45 2 2 2 5" xfId="35587"/>
    <cellStyle name="常规 45 2 2 3" xfId="35588"/>
    <cellStyle name="常规 45 2 2 3 2" xfId="35589"/>
    <cellStyle name="常规 45 2 2 3 2 2" xfId="35590"/>
    <cellStyle name="常规 45 2 2 3 2 2 2" xfId="35591"/>
    <cellStyle name="常规 45 2 2 3 2 2 2 2" xfId="35592"/>
    <cellStyle name="常规 45 2 2 3 2 2 3" xfId="35593"/>
    <cellStyle name="常规 45 2 2 3 2 3" xfId="35594"/>
    <cellStyle name="常规 45 2 2 3 2 3 2" xfId="35595"/>
    <cellStyle name="常规 45 2 2 3 2 4" xfId="35596"/>
    <cellStyle name="常规 45 2 2 3 3" xfId="35597"/>
    <cellStyle name="常规 45 2 2 3 3 2" xfId="35598"/>
    <cellStyle name="常规 45 2 2 3 3 2 2" xfId="35599"/>
    <cellStyle name="常规 45 2 2 3 3 3" xfId="35600"/>
    <cellStyle name="常规 45 2 2 3 4" xfId="35601"/>
    <cellStyle name="常规 45 2 2 3 4 2" xfId="35602"/>
    <cellStyle name="常规 45 2 2 3 5" xfId="35603"/>
    <cellStyle name="常规 45 2 2 4" xfId="35604"/>
    <cellStyle name="常规 45 2 2 4 2" xfId="35605"/>
    <cellStyle name="常规 45 2 2 4 2 2" xfId="35606"/>
    <cellStyle name="常规 45 2 2 4 2 2 2" xfId="35607"/>
    <cellStyle name="常规 45 2 2 4 2 3" xfId="35608"/>
    <cellStyle name="常规 45 2 2 4 3" xfId="35609"/>
    <cellStyle name="常规 45 2 2 4 3 2" xfId="35610"/>
    <cellStyle name="常规 45 2 2 4 4" xfId="35611"/>
    <cellStyle name="常规 45 2 2 5" xfId="35612"/>
    <cellStyle name="常规 45 2 2 5 2" xfId="35613"/>
    <cellStyle name="常规 45 2 2 5 2 2" xfId="35614"/>
    <cellStyle name="常规 45 2 2 5 3" xfId="35615"/>
    <cellStyle name="常规 45 2 2 6" xfId="35616"/>
    <cellStyle name="常规 45 2 2 6 2" xfId="35617"/>
    <cellStyle name="常规 45 2 2 7" xfId="35618"/>
    <cellStyle name="常规 45 2 3" xfId="35619"/>
    <cellStyle name="常规 45 2 3 2" xfId="35620"/>
    <cellStyle name="常规 45 2 3 2 2" xfId="35621"/>
    <cellStyle name="常规 45 2 3 2 2 2" xfId="35622"/>
    <cellStyle name="常规 45 2 3 2 2 2 2" xfId="35623"/>
    <cellStyle name="常规 45 2 3 2 2 3" xfId="35624"/>
    <cellStyle name="常规 45 2 3 2 3" xfId="35625"/>
    <cellStyle name="常规 45 2 3 2 3 2" xfId="35626"/>
    <cellStyle name="常规 45 2 3 2 4" xfId="35627"/>
    <cellStyle name="常规 45 2 3 3" xfId="35628"/>
    <cellStyle name="常规 45 2 3 3 2" xfId="35629"/>
    <cellStyle name="常规 45 2 3 3 2 2" xfId="35630"/>
    <cellStyle name="常规 45 2 3 3 3" xfId="35631"/>
    <cellStyle name="常规 45 2 3 4" xfId="35632"/>
    <cellStyle name="常规 45 2 3 4 2" xfId="35633"/>
    <cellStyle name="常规 45 2 3 5" xfId="35634"/>
    <cellStyle name="常规 45 2 4" xfId="35635"/>
    <cellStyle name="常规 45 2 4 2" xfId="35636"/>
    <cellStyle name="常规 45 2 4 2 2" xfId="35637"/>
    <cellStyle name="常规 45 2 4 2 2 2" xfId="35638"/>
    <cellStyle name="常规 45 2 4 2 2 2 2" xfId="35639"/>
    <cellStyle name="常规 45 2 4 2 2 3" xfId="35640"/>
    <cellStyle name="常规 45 2 4 2 3" xfId="35641"/>
    <cellStyle name="常规 45 2 4 2 3 2" xfId="35642"/>
    <cellStyle name="常规 45 2 4 2 4" xfId="35643"/>
    <cellStyle name="常规 45 2 4 3" xfId="35644"/>
    <cellStyle name="常规 45 2 4 3 2" xfId="35645"/>
    <cellStyle name="常规 45 2 4 3 2 2" xfId="35646"/>
    <cellStyle name="常规 45 2 4 3 3" xfId="35647"/>
    <cellStyle name="常规 45 2 4 4" xfId="35648"/>
    <cellStyle name="常规 45 2 4 4 2" xfId="35649"/>
    <cellStyle name="常规 45 2 4 5" xfId="35650"/>
    <cellStyle name="常规 45 2 5" xfId="35651"/>
    <cellStyle name="常规 45 2 5 2" xfId="35652"/>
    <cellStyle name="常规 45 2 5 2 2" xfId="35653"/>
    <cellStyle name="常规 45 2 5 2 2 2" xfId="35654"/>
    <cellStyle name="常规 45 2 5 2 3" xfId="35655"/>
    <cellStyle name="常规 45 2 5 3" xfId="35656"/>
    <cellStyle name="常规 45 2 5 3 2" xfId="35657"/>
    <cellStyle name="常规 45 2 5 4" xfId="35658"/>
    <cellStyle name="常规 45 2 6" xfId="35659"/>
    <cellStyle name="常规 45 2 6 2" xfId="35660"/>
    <cellStyle name="常规 45 2 6 2 2" xfId="35661"/>
    <cellStyle name="常规 45 2 6 3" xfId="35662"/>
    <cellStyle name="常规 45 2 7" xfId="35663"/>
    <cellStyle name="常规 45 2 7 2" xfId="35664"/>
    <cellStyle name="常规 45 2 8" xfId="35665"/>
    <cellStyle name="常规 45 3" xfId="35666"/>
    <cellStyle name="常规 45 3 2" xfId="35667"/>
    <cellStyle name="常规 45 3 2 2" xfId="35668"/>
    <cellStyle name="常规 45 3 2 2 2" xfId="35669"/>
    <cellStyle name="常规 45 3 2 2 2 2" xfId="35670"/>
    <cellStyle name="常规 45 3 2 2 2 2 2" xfId="35671"/>
    <cellStyle name="常规 45 3 2 2 2 3" xfId="35672"/>
    <cellStyle name="常规 45 3 2 2 3" xfId="35673"/>
    <cellStyle name="常规 45 3 2 2 3 2" xfId="35674"/>
    <cellStyle name="常规 45 3 2 2 4" xfId="35675"/>
    <cellStyle name="常规 45 3 2 3" xfId="35676"/>
    <cellStyle name="常规 45 3 2 3 2" xfId="35677"/>
    <cellStyle name="常规 45 3 2 3 2 2" xfId="35678"/>
    <cellStyle name="常规 45 3 2 3 3" xfId="35679"/>
    <cellStyle name="常规 45 3 2 4" xfId="35680"/>
    <cellStyle name="常规 45 3 2 4 2" xfId="35681"/>
    <cellStyle name="常规 45 3 2 5" xfId="35682"/>
    <cellStyle name="常规 45 3 3" xfId="35683"/>
    <cellStyle name="常规 45 3 3 2" xfId="35684"/>
    <cellStyle name="常规 45 3 3 2 2" xfId="35685"/>
    <cellStyle name="常规 45 3 3 2 2 2" xfId="35686"/>
    <cellStyle name="常规 45 3 3 2 2 2 2" xfId="35687"/>
    <cellStyle name="常规 45 3 3 2 2 3" xfId="35688"/>
    <cellStyle name="常规 45 3 3 2 3" xfId="35689"/>
    <cellStyle name="常规 45 3 3 2 3 2" xfId="35690"/>
    <cellStyle name="常规 45 3 3 2 4" xfId="35691"/>
    <cellStyle name="常规 45 3 3 3" xfId="35692"/>
    <cellStyle name="常规 45 3 3 3 2" xfId="35693"/>
    <cellStyle name="常规 45 3 3 3 2 2" xfId="35694"/>
    <cellStyle name="常规 45 3 3 3 3" xfId="35695"/>
    <cellStyle name="常规 45 3 3 4" xfId="35696"/>
    <cellStyle name="常规 45 3 3 4 2" xfId="35697"/>
    <cellStyle name="常规 45 3 3 5" xfId="35698"/>
    <cellStyle name="常规 45 3 4" xfId="35699"/>
    <cellStyle name="常规 45 3 4 2" xfId="35700"/>
    <cellStyle name="常规 45 3 4 2 2" xfId="35701"/>
    <cellStyle name="常规 45 3 4 2 2 2" xfId="35702"/>
    <cellStyle name="常规 45 3 4 2 3" xfId="35703"/>
    <cellStyle name="常规 45 3 4 3" xfId="35704"/>
    <cellStyle name="常规 45 3 4 3 2" xfId="35705"/>
    <cellStyle name="常规 45 3 4 4" xfId="35706"/>
    <cellStyle name="常规 45 3 5" xfId="35707"/>
    <cellStyle name="常规 45 3 5 2" xfId="35708"/>
    <cellStyle name="常规 45 3 5 2 2" xfId="35709"/>
    <cellStyle name="常规 45 3 5 3" xfId="35710"/>
    <cellStyle name="常规 45 3 6" xfId="35711"/>
    <cellStyle name="常规 45 3 6 2" xfId="35712"/>
    <cellStyle name="常规 45 3 7" xfId="35713"/>
    <cellStyle name="常规 45 4" xfId="35714"/>
    <cellStyle name="常规 45 4 2" xfId="35715"/>
    <cellStyle name="常规 45 4 2 2" xfId="35716"/>
    <cellStyle name="常规 45 4 2 2 2" xfId="35717"/>
    <cellStyle name="常规 45 4 2 2 2 2" xfId="35718"/>
    <cellStyle name="常规 45 4 2 2 3" xfId="35719"/>
    <cellStyle name="常规 45 4 2 3" xfId="35720"/>
    <cellStyle name="常规 45 4 2 3 2" xfId="35721"/>
    <cellStyle name="常规 45 4 2 4" xfId="35722"/>
    <cellStyle name="常规 45 4 3" xfId="35723"/>
    <cellStyle name="常规 45 4 3 2" xfId="35724"/>
    <cellStyle name="常规 45 4 3 2 2" xfId="35725"/>
    <cellStyle name="常规 45 4 3 3" xfId="35726"/>
    <cellStyle name="常规 45 4 4" xfId="35727"/>
    <cellStyle name="常规 45 4 4 2" xfId="35728"/>
    <cellStyle name="常规 45 4 5" xfId="35729"/>
    <cellStyle name="常规 45 5" xfId="35730"/>
    <cellStyle name="常规 45 5 2" xfId="35731"/>
    <cellStyle name="常规 45 5 2 2" xfId="35732"/>
    <cellStyle name="常规 45 5 2 2 2" xfId="35733"/>
    <cellStyle name="常规 45 5 2 2 2 2" xfId="35734"/>
    <cellStyle name="常规 45 5 2 2 3" xfId="35735"/>
    <cellStyle name="常规 45 5 2 3" xfId="35736"/>
    <cellStyle name="常规 45 5 2 3 2" xfId="35737"/>
    <cellStyle name="常规 45 5 2 4" xfId="35738"/>
    <cellStyle name="常规 45 5 3" xfId="35739"/>
    <cellStyle name="常规 45 5 3 2" xfId="35740"/>
    <cellStyle name="常规 45 5 3 2 2" xfId="35741"/>
    <cellStyle name="常规 45 5 3 3" xfId="35742"/>
    <cellStyle name="常规 45 5 4" xfId="35743"/>
    <cellStyle name="常规 45 5 4 2" xfId="35744"/>
    <cellStyle name="常规 45 5 5" xfId="35745"/>
    <cellStyle name="常规 45 6" xfId="35746"/>
    <cellStyle name="常规 45 6 2" xfId="35747"/>
    <cellStyle name="常规 45 6 2 2" xfId="35748"/>
    <cellStyle name="常规 45 6 2 2 2" xfId="35749"/>
    <cellStyle name="常规 45 6 2 2 2 2" xfId="35750"/>
    <cellStyle name="常规 45 6 2 2 3" xfId="35751"/>
    <cellStyle name="常规 45 6 2 3" xfId="35752"/>
    <cellStyle name="常规 45 6 2 3 2" xfId="35753"/>
    <cellStyle name="常规 45 6 2 4" xfId="35754"/>
    <cellStyle name="常规 45 6 3" xfId="35755"/>
    <cellStyle name="常规 45 6 3 2" xfId="35756"/>
    <cellStyle name="常规 45 6 3 2 2" xfId="35757"/>
    <cellStyle name="常规 45 6 3 3" xfId="35758"/>
    <cellStyle name="常规 45 6 4" xfId="35759"/>
    <cellStyle name="常规 45 6 4 2" xfId="35760"/>
    <cellStyle name="常规 45 6 5" xfId="35761"/>
    <cellStyle name="常规 45 7" xfId="35762"/>
    <cellStyle name="常规 45 7 2" xfId="35763"/>
    <cellStyle name="常规 45 7 2 2" xfId="35764"/>
    <cellStyle name="常规 45 7 2 2 2" xfId="35765"/>
    <cellStyle name="常规 45 7 2 2 2 2" xfId="35766"/>
    <cellStyle name="常规 45 7 2 2 3" xfId="35767"/>
    <cellStyle name="常规 45 7 2 3" xfId="35768"/>
    <cellStyle name="常规 45 7 2 3 2" xfId="35769"/>
    <cellStyle name="常规 45 7 2 4" xfId="35770"/>
    <cellStyle name="常规 45 7 3" xfId="35771"/>
    <cellStyle name="常规 45 7 3 2" xfId="35772"/>
    <cellStyle name="常规 45 7 3 2 2" xfId="35773"/>
    <cellStyle name="常规 45 7 3 3" xfId="35774"/>
    <cellStyle name="常规 45 7 4" xfId="35775"/>
    <cellStyle name="常规 45 7 4 2" xfId="35776"/>
    <cellStyle name="常规 45 7 5" xfId="35777"/>
    <cellStyle name="常规 45 8" xfId="35778"/>
    <cellStyle name="常规 45 8 2" xfId="35779"/>
    <cellStyle name="常规 45 8 2 2" xfId="35780"/>
    <cellStyle name="常规 45 8 2 2 2" xfId="35781"/>
    <cellStyle name="常规 45 8 2 3" xfId="35782"/>
    <cellStyle name="常规 45 8 3" xfId="35783"/>
    <cellStyle name="常规 45 8 3 2" xfId="35784"/>
    <cellStyle name="常规 45 8 4" xfId="35785"/>
    <cellStyle name="常规 45 9" xfId="35786"/>
    <cellStyle name="常规 45 9 2" xfId="35787"/>
    <cellStyle name="常规 45 9 2 2" xfId="35788"/>
    <cellStyle name="常规 45 9 3" xfId="35789"/>
    <cellStyle name="常规 46" xfId="35790"/>
    <cellStyle name="常规 46 10" xfId="35791"/>
    <cellStyle name="常规 46 10 2" xfId="35792"/>
    <cellStyle name="常规 46 11" xfId="35793"/>
    <cellStyle name="常规 46 12" xfId="35794"/>
    <cellStyle name="常规 46 2" xfId="35795"/>
    <cellStyle name="常规 46 2 2" xfId="35796"/>
    <cellStyle name="常规 46 2 2 2" xfId="35797"/>
    <cellStyle name="常规 46 2 2 2 2" xfId="35798"/>
    <cellStyle name="常规 46 2 2 2 2 2" xfId="35799"/>
    <cellStyle name="常规 46 2 2 2 2 2 2" xfId="35800"/>
    <cellStyle name="常规 46 2 2 2 2 2 2 2" xfId="35801"/>
    <cellStyle name="常规 46 2 2 2 2 2 3" xfId="35802"/>
    <cellStyle name="常规 46 2 2 2 2 3" xfId="35803"/>
    <cellStyle name="常规 46 2 2 2 2 3 2" xfId="35804"/>
    <cellStyle name="常规 46 2 2 2 2 4" xfId="35805"/>
    <cellStyle name="常规 46 2 2 2 3" xfId="35806"/>
    <cellStyle name="常规 46 2 2 2 3 2" xfId="35807"/>
    <cellStyle name="常规 46 2 2 2 3 2 2" xfId="35808"/>
    <cellStyle name="常规 46 2 2 2 3 3" xfId="35809"/>
    <cellStyle name="常规 46 2 2 2 4" xfId="35810"/>
    <cellStyle name="常规 46 2 2 2 4 2" xfId="35811"/>
    <cellStyle name="常规 46 2 2 2 5" xfId="35812"/>
    <cellStyle name="常规 46 2 2 3" xfId="35813"/>
    <cellStyle name="常规 46 2 2 3 2" xfId="35814"/>
    <cellStyle name="常规 46 2 2 3 2 2" xfId="35815"/>
    <cellStyle name="常规 46 2 2 3 2 2 2" xfId="35816"/>
    <cellStyle name="常规 46 2 2 3 2 2 2 2" xfId="35817"/>
    <cellStyle name="常规 46 2 2 3 2 2 3" xfId="35818"/>
    <cellStyle name="常规 46 2 2 3 2 3" xfId="35819"/>
    <cellStyle name="常规 46 2 2 3 2 3 2" xfId="35820"/>
    <cellStyle name="常规 46 2 2 3 2 4" xfId="35821"/>
    <cellStyle name="常规 46 2 2 3 3" xfId="35822"/>
    <cellStyle name="常规 46 2 2 3 3 2" xfId="35823"/>
    <cellStyle name="常规 46 2 2 3 3 2 2" xfId="35824"/>
    <cellStyle name="常规 46 2 2 3 3 3" xfId="35825"/>
    <cellStyle name="常规 46 2 2 3 4" xfId="35826"/>
    <cellStyle name="常规 46 2 2 3 4 2" xfId="35827"/>
    <cellStyle name="常规 46 2 2 3 5" xfId="35828"/>
    <cellStyle name="常规 46 2 2 4" xfId="35829"/>
    <cellStyle name="常规 46 2 2 4 2" xfId="35830"/>
    <cellStyle name="常规 46 2 2 4 2 2" xfId="35831"/>
    <cellStyle name="常规 46 2 2 4 2 2 2" xfId="35832"/>
    <cellStyle name="常规 46 2 2 4 2 3" xfId="35833"/>
    <cellStyle name="常规 46 2 2 4 3" xfId="35834"/>
    <cellStyle name="常规 46 2 2 4 3 2" xfId="35835"/>
    <cellStyle name="常规 46 2 2 4 4" xfId="35836"/>
    <cellStyle name="常规 46 2 2 5" xfId="35837"/>
    <cellStyle name="常规 46 2 2 5 2" xfId="35838"/>
    <cellStyle name="常规 46 2 2 5 2 2" xfId="35839"/>
    <cellStyle name="常规 46 2 2 5 3" xfId="35840"/>
    <cellStyle name="常规 46 2 2 6" xfId="35841"/>
    <cellStyle name="常规 46 2 2 6 2" xfId="35842"/>
    <cellStyle name="常规 46 2 2 7" xfId="35843"/>
    <cellStyle name="常规 46 2 3" xfId="35844"/>
    <cellStyle name="常规 46 2 3 2" xfId="35845"/>
    <cellStyle name="常规 46 2 3 2 2" xfId="35846"/>
    <cellStyle name="常规 46 2 3 2 2 2" xfId="35847"/>
    <cellStyle name="常规 46 2 3 2 2 2 2" xfId="35848"/>
    <cellStyle name="常规 46 2 3 2 2 3" xfId="35849"/>
    <cellStyle name="常规 46 2 3 2 3" xfId="35850"/>
    <cellStyle name="常规 46 2 3 2 3 2" xfId="35851"/>
    <cellStyle name="常规 46 2 3 2 4" xfId="35852"/>
    <cellStyle name="常规 46 2 3 3" xfId="35853"/>
    <cellStyle name="常规 46 2 3 3 2" xfId="35854"/>
    <cellStyle name="常规 46 2 3 3 2 2" xfId="35855"/>
    <cellStyle name="常规 46 2 3 3 3" xfId="35856"/>
    <cellStyle name="常规 46 2 3 4" xfId="35857"/>
    <cellStyle name="常规 46 2 3 4 2" xfId="35858"/>
    <cellStyle name="常规 46 2 3 5" xfId="35859"/>
    <cellStyle name="常规 46 2 4" xfId="35860"/>
    <cellStyle name="常规 46 2 4 2" xfId="35861"/>
    <cellStyle name="常规 46 2 4 2 2" xfId="35862"/>
    <cellStyle name="常规 46 2 4 2 2 2" xfId="35863"/>
    <cellStyle name="常规 46 2 4 2 2 2 2" xfId="35864"/>
    <cellStyle name="常规 46 2 4 2 2 3" xfId="35865"/>
    <cellStyle name="常规 46 2 4 2 3" xfId="35866"/>
    <cellStyle name="常规 46 2 4 2 3 2" xfId="35867"/>
    <cellStyle name="常规 46 2 4 2 4" xfId="35868"/>
    <cellStyle name="常规 46 2 4 3" xfId="35869"/>
    <cellStyle name="常规 46 2 4 3 2" xfId="35870"/>
    <cellStyle name="常规 46 2 4 3 2 2" xfId="35871"/>
    <cellStyle name="常规 46 2 4 3 3" xfId="35872"/>
    <cellStyle name="常规 46 2 4 4" xfId="35873"/>
    <cellStyle name="常规 46 2 4 4 2" xfId="35874"/>
    <cellStyle name="常规 46 2 4 5" xfId="35875"/>
    <cellStyle name="常规 46 2 5" xfId="35876"/>
    <cellStyle name="常规 46 2 5 2" xfId="35877"/>
    <cellStyle name="常规 46 2 5 2 2" xfId="35878"/>
    <cellStyle name="常规 46 2 5 2 2 2" xfId="35879"/>
    <cellStyle name="常规 46 2 5 2 3" xfId="35880"/>
    <cellStyle name="常规 46 2 5 3" xfId="35881"/>
    <cellStyle name="常规 46 2 5 3 2" xfId="35882"/>
    <cellStyle name="常规 46 2 5 4" xfId="35883"/>
    <cellStyle name="常规 46 2 6" xfId="35884"/>
    <cellStyle name="常规 46 2 6 2" xfId="35885"/>
    <cellStyle name="常规 46 2 6 2 2" xfId="35886"/>
    <cellStyle name="常规 46 2 6 3" xfId="35887"/>
    <cellStyle name="常规 46 2 7" xfId="35888"/>
    <cellStyle name="常规 46 2 7 2" xfId="35889"/>
    <cellStyle name="常规 46 2 8" xfId="35890"/>
    <cellStyle name="常规 46 3" xfId="35891"/>
    <cellStyle name="常规 46 3 2" xfId="35892"/>
    <cellStyle name="常规 46 3 2 2" xfId="35893"/>
    <cellStyle name="常规 46 3 2 2 2" xfId="35894"/>
    <cellStyle name="常规 46 3 2 2 2 2" xfId="35895"/>
    <cellStyle name="常规 46 3 2 2 2 2 2" xfId="35896"/>
    <cellStyle name="常规 46 3 2 2 2 3" xfId="35897"/>
    <cellStyle name="常规 46 3 2 2 3" xfId="35898"/>
    <cellStyle name="常规 46 3 2 2 3 2" xfId="35899"/>
    <cellStyle name="常规 46 3 2 2 4" xfId="35900"/>
    <cellStyle name="常规 46 3 2 3" xfId="35901"/>
    <cellStyle name="常规 46 3 2 3 2" xfId="35902"/>
    <cellStyle name="常规 46 3 2 3 2 2" xfId="35903"/>
    <cellStyle name="常规 46 3 2 3 3" xfId="35904"/>
    <cellStyle name="常规 46 3 2 4" xfId="35905"/>
    <cellStyle name="常规 46 3 2 4 2" xfId="35906"/>
    <cellStyle name="常规 46 3 2 5" xfId="35907"/>
    <cellStyle name="常规 46 3 3" xfId="35908"/>
    <cellStyle name="常规 46 3 3 2" xfId="35909"/>
    <cellStyle name="常规 46 3 3 2 2" xfId="35910"/>
    <cellStyle name="常规 46 3 3 2 2 2" xfId="35911"/>
    <cellStyle name="常规 46 3 3 2 2 2 2" xfId="35912"/>
    <cellStyle name="常规 46 3 3 2 2 3" xfId="35913"/>
    <cellStyle name="常规 46 3 3 2 3" xfId="35914"/>
    <cellStyle name="常规 46 3 3 2 3 2" xfId="35915"/>
    <cellStyle name="常规 46 3 3 2 4" xfId="35916"/>
    <cellStyle name="常规 46 3 3 3" xfId="35917"/>
    <cellStyle name="常规 46 3 3 3 2" xfId="35918"/>
    <cellStyle name="常规 46 3 3 3 2 2" xfId="35919"/>
    <cellStyle name="常规 46 3 3 3 3" xfId="35920"/>
    <cellStyle name="常规 46 3 3 4" xfId="35921"/>
    <cellStyle name="常规 46 3 3 4 2" xfId="35922"/>
    <cellStyle name="常规 46 3 3 5" xfId="35923"/>
    <cellStyle name="常规 46 3 4" xfId="35924"/>
    <cellStyle name="常规 46 3 4 2" xfId="35925"/>
    <cellStyle name="常规 46 3 4 2 2" xfId="35926"/>
    <cellStyle name="常规 46 3 4 2 2 2" xfId="35927"/>
    <cellStyle name="常规 46 3 4 2 3" xfId="35928"/>
    <cellStyle name="常规 46 3 4 3" xfId="35929"/>
    <cellStyle name="常规 46 3 4 3 2" xfId="35930"/>
    <cellStyle name="常规 46 3 4 4" xfId="35931"/>
    <cellStyle name="常规 46 3 5" xfId="35932"/>
    <cellStyle name="常规 46 3 5 2" xfId="35933"/>
    <cellStyle name="常规 46 3 5 2 2" xfId="35934"/>
    <cellStyle name="常规 46 3 5 3" xfId="35935"/>
    <cellStyle name="常规 46 3 6" xfId="35936"/>
    <cellStyle name="常规 46 3 6 2" xfId="35937"/>
    <cellStyle name="常规 46 3 7" xfId="35938"/>
    <cellStyle name="常规 46 4" xfId="35939"/>
    <cellStyle name="常规 46 4 2" xfId="35940"/>
    <cellStyle name="常规 46 4 2 2" xfId="35941"/>
    <cellStyle name="常规 46 4 2 2 2" xfId="35942"/>
    <cellStyle name="常规 46 4 2 2 2 2" xfId="35943"/>
    <cellStyle name="常规 46 4 2 2 3" xfId="35944"/>
    <cellStyle name="常规 46 4 2 3" xfId="35945"/>
    <cellStyle name="常规 46 4 2 3 2" xfId="35946"/>
    <cellStyle name="常规 46 4 2 4" xfId="35947"/>
    <cellStyle name="常规 46 4 3" xfId="35948"/>
    <cellStyle name="常规 46 4 3 2" xfId="35949"/>
    <cellStyle name="常规 46 4 3 2 2" xfId="35950"/>
    <cellStyle name="常规 46 4 3 3" xfId="35951"/>
    <cellStyle name="常规 46 4 4" xfId="35952"/>
    <cellStyle name="常规 46 4 4 2" xfId="35953"/>
    <cellStyle name="常规 46 4 5" xfId="35954"/>
    <cellStyle name="常规 46 5" xfId="35955"/>
    <cellStyle name="常规 46 5 2" xfId="35956"/>
    <cellStyle name="常规 46 5 2 2" xfId="35957"/>
    <cellStyle name="常规 46 5 2 2 2" xfId="35958"/>
    <cellStyle name="常规 46 5 2 2 2 2" xfId="35959"/>
    <cellStyle name="常规 46 5 2 2 3" xfId="35960"/>
    <cellStyle name="常规 46 5 2 3" xfId="35961"/>
    <cellStyle name="常规 46 5 2 3 2" xfId="35962"/>
    <cellStyle name="常规 46 5 2 4" xfId="35963"/>
    <cellStyle name="常规 46 5 3" xfId="35964"/>
    <cellStyle name="常规 46 5 3 2" xfId="35965"/>
    <cellStyle name="常规 46 5 3 2 2" xfId="35966"/>
    <cellStyle name="常规 46 5 3 3" xfId="35967"/>
    <cellStyle name="常规 46 5 4" xfId="35968"/>
    <cellStyle name="常规 46 5 4 2" xfId="35969"/>
    <cellStyle name="常规 46 5 5" xfId="35970"/>
    <cellStyle name="常规 46 6" xfId="35971"/>
    <cellStyle name="常规 46 6 2" xfId="35972"/>
    <cellStyle name="常规 46 6 2 2" xfId="35973"/>
    <cellStyle name="常规 46 6 2 2 2" xfId="35974"/>
    <cellStyle name="常规 46 6 2 2 2 2" xfId="35975"/>
    <cellStyle name="常规 46 6 2 2 3" xfId="35976"/>
    <cellStyle name="常规 46 6 2 3" xfId="35977"/>
    <cellStyle name="常规 46 6 2 3 2" xfId="35978"/>
    <cellStyle name="常规 46 6 2 4" xfId="35979"/>
    <cellStyle name="常规 46 6 3" xfId="35980"/>
    <cellStyle name="常规 46 6 3 2" xfId="35981"/>
    <cellStyle name="常规 46 6 3 2 2" xfId="35982"/>
    <cellStyle name="常规 46 6 3 3" xfId="35983"/>
    <cellStyle name="常规 46 6 4" xfId="35984"/>
    <cellStyle name="常规 46 6 4 2" xfId="35985"/>
    <cellStyle name="常规 46 6 5" xfId="35986"/>
    <cellStyle name="常规 46 7" xfId="35987"/>
    <cellStyle name="常规 46 7 2" xfId="35988"/>
    <cellStyle name="常规 46 7 2 2" xfId="35989"/>
    <cellStyle name="常规 46 7 2 2 2" xfId="35990"/>
    <cellStyle name="常规 46 7 2 2 2 2" xfId="35991"/>
    <cellStyle name="常规 46 7 2 2 3" xfId="35992"/>
    <cellStyle name="常规 46 7 2 3" xfId="35993"/>
    <cellStyle name="常规 46 7 2 3 2" xfId="35994"/>
    <cellStyle name="常规 46 7 2 4" xfId="35995"/>
    <cellStyle name="常规 46 7 3" xfId="35996"/>
    <cellStyle name="常规 46 7 3 2" xfId="35997"/>
    <cellStyle name="常规 46 7 3 2 2" xfId="35998"/>
    <cellStyle name="常规 46 7 3 3" xfId="35999"/>
    <cellStyle name="常规 46 7 4" xfId="36000"/>
    <cellStyle name="常规 46 7 4 2" xfId="36001"/>
    <cellStyle name="常规 46 7 5" xfId="36002"/>
    <cellStyle name="常规 46 8" xfId="36003"/>
    <cellStyle name="常规 46 8 2" xfId="36004"/>
    <cellStyle name="常规 46 8 2 2" xfId="36005"/>
    <cellStyle name="常规 46 8 2 2 2" xfId="36006"/>
    <cellStyle name="常规 46 8 2 3" xfId="36007"/>
    <cellStyle name="常规 46 8 3" xfId="36008"/>
    <cellStyle name="常规 46 8 3 2" xfId="36009"/>
    <cellStyle name="常规 46 8 4" xfId="36010"/>
    <cellStyle name="常规 46 9" xfId="36011"/>
    <cellStyle name="常规 46 9 2" xfId="36012"/>
    <cellStyle name="常规 46 9 2 2" xfId="36013"/>
    <cellStyle name="常规 46 9 3" xfId="36014"/>
    <cellStyle name="常规 47" xfId="36015"/>
    <cellStyle name="常规 47 10" xfId="36016"/>
    <cellStyle name="常规 47 10 2" xfId="36017"/>
    <cellStyle name="常规 47 11" xfId="36018"/>
    <cellStyle name="常规 47 12" xfId="36019"/>
    <cellStyle name="常规 47 2" xfId="36020"/>
    <cellStyle name="常规 47 2 2" xfId="36021"/>
    <cellStyle name="常规 47 2 2 2" xfId="36022"/>
    <cellStyle name="常规 47 2 2 2 2" xfId="36023"/>
    <cellStyle name="常规 47 2 2 2 2 2" xfId="36024"/>
    <cellStyle name="常规 47 2 2 2 2 2 2" xfId="36025"/>
    <cellStyle name="常规 47 2 2 2 2 2 2 2" xfId="36026"/>
    <cellStyle name="常规 47 2 2 2 2 2 3" xfId="36027"/>
    <cellStyle name="常规 47 2 2 2 2 3" xfId="36028"/>
    <cellStyle name="常规 47 2 2 2 2 3 2" xfId="36029"/>
    <cellStyle name="常规 47 2 2 2 2 4" xfId="36030"/>
    <cellStyle name="常规 47 2 2 2 3" xfId="36031"/>
    <cellStyle name="常规 47 2 2 2 3 2" xfId="36032"/>
    <cellStyle name="常规 47 2 2 2 3 2 2" xfId="36033"/>
    <cellStyle name="常规 47 2 2 2 3 3" xfId="36034"/>
    <cellStyle name="常规 47 2 2 2 4" xfId="36035"/>
    <cellStyle name="常规 47 2 2 2 4 2" xfId="36036"/>
    <cellStyle name="常规 47 2 2 2 5" xfId="36037"/>
    <cellStyle name="常规 47 2 2 3" xfId="36038"/>
    <cellStyle name="常规 47 2 2 3 2" xfId="36039"/>
    <cellStyle name="常规 47 2 2 3 2 2" xfId="36040"/>
    <cellStyle name="常规 47 2 2 3 2 2 2" xfId="36041"/>
    <cellStyle name="常规 47 2 2 3 2 2 2 2" xfId="36042"/>
    <cellStyle name="常规 47 2 2 3 2 2 3" xfId="36043"/>
    <cellStyle name="常规 47 2 2 3 2 3" xfId="36044"/>
    <cellStyle name="常规 47 2 2 3 2 3 2" xfId="36045"/>
    <cellStyle name="常规 47 2 2 3 2 4" xfId="36046"/>
    <cellStyle name="常规 47 2 2 3 3" xfId="36047"/>
    <cellStyle name="常规 47 2 2 3 3 2" xfId="36048"/>
    <cellStyle name="常规 47 2 2 3 3 2 2" xfId="36049"/>
    <cellStyle name="常规 47 2 2 3 3 3" xfId="36050"/>
    <cellStyle name="常规 47 2 2 3 4" xfId="36051"/>
    <cellStyle name="常规 47 2 2 3 4 2" xfId="36052"/>
    <cellStyle name="常规 47 2 2 3 5" xfId="36053"/>
    <cellStyle name="常规 47 2 2 4" xfId="36054"/>
    <cellStyle name="常规 47 2 2 4 2" xfId="36055"/>
    <cellStyle name="常规 47 2 2 4 2 2" xfId="36056"/>
    <cellStyle name="常规 47 2 2 4 2 2 2" xfId="36057"/>
    <cellStyle name="常规 47 2 2 4 2 3" xfId="36058"/>
    <cellStyle name="常规 47 2 2 4 3" xfId="36059"/>
    <cellStyle name="常规 47 2 2 4 3 2" xfId="36060"/>
    <cellStyle name="常规 47 2 2 4 4" xfId="36061"/>
    <cellStyle name="常规 47 2 2 5" xfId="36062"/>
    <cellStyle name="常规 47 2 2 5 2" xfId="36063"/>
    <cellStyle name="常规 47 2 2 5 2 2" xfId="36064"/>
    <cellStyle name="常规 47 2 2 5 3" xfId="36065"/>
    <cellStyle name="常规 47 2 2 6" xfId="36066"/>
    <cellStyle name="常规 47 2 2 6 2" xfId="36067"/>
    <cellStyle name="常规 47 2 2 7" xfId="36068"/>
    <cellStyle name="常规 47 2 3" xfId="36069"/>
    <cellStyle name="常规 47 2 3 2" xfId="36070"/>
    <cellStyle name="常规 47 2 3 2 2" xfId="36071"/>
    <cellStyle name="常规 47 2 3 2 2 2" xfId="36072"/>
    <cellStyle name="常规 47 2 3 2 2 2 2" xfId="36073"/>
    <cellStyle name="常规 47 2 3 2 2 3" xfId="36074"/>
    <cellStyle name="常规 47 2 3 2 3" xfId="36075"/>
    <cellStyle name="常规 47 2 3 2 3 2" xfId="36076"/>
    <cellStyle name="常规 47 2 3 2 4" xfId="36077"/>
    <cellStyle name="常规 47 2 3 3" xfId="36078"/>
    <cellStyle name="常规 47 2 3 3 2" xfId="36079"/>
    <cellStyle name="常规 47 2 3 3 2 2" xfId="36080"/>
    <cellStyle name="常规 47 2 3 3 3" xfId="36081"/>
    <cellStyle name="常规 47 2 3 4" xfId="36082"/>
    <cellStyle name="常规 47 2 3 4 2" xfId="36083"/>
    <cellStyle name="常规 47 2 3 5" xfId="36084"/>
    <cellStyle name="常规 47 2 4" xfId="36085"/>
    <cellStyle name="常规 47 2 4 2" xfId="36086"/>
    <cellStyle name="常规 47 2 4 2 2" xfId="36087"/>
    <cellStyle name="常规 47 2 4 2 2 2" xfId="36088"/>
    <cellStyle name="常规 47 2 4 2 2 2 2" xfId="36089"/>
    <cellStyle name="常规 47 2 4 2 2 3" xfId="36090"/>
    <cellStyle name="常规 47 2 4 2 3" xfId="36091"/>
    <cellStyle name="常规 47 2 4 2 3 2" xfId="36092"/>
    <cellStyle name="常规 47 2 4 2 4" xfId="36093"/>
    <cellStyle name="常规 47 2 4 3" xfId="36094"/>
    <cellStyle name="常规 47 2 4 3 2" xfId="36095"/>
    <cellStyle name="常规 47 2 4 3 2 2" xfId="36096"/>
    <cellStyle name="常规 47 2 4 3 3" xfId="36097"/>
    <cellStyle name="常规 47 2 4 4" xfId="36098"/>
    <cellStyle name="常规 47 2 4 4 2" xfId="36099"/>
    <cellStyle name="常规 47 2 4 5" xfId="36100"/>
    <cellStyle name="常规 47 2 5" xfId="36101"/>
    <cellStyle name="常规 47 2 5 2" xfId="36102"/>
    <cellStyle name="常规 47 2 5 2 2" xfId="36103"/>
    <cellStyle name="常规 47 2 5 2 2 2" xfId="36104"/>
    <cellStyle name="常规 47 2 5 2 3" xfId="36105"/>
    <cellStyle name="常规 47 2 5 3" xfId="36106"/>
    <cellStyle name="常规 47 2 5 3 2" xfId="36107"/>
    <cellStyle name="常规 47 2 5 4" xfId="36108"/>
    <cellStyle name="常规 47 2 6" xfId="36109"/>
    <cellStyle name="常规 47 2 6 2" xfId="36110"/>
    <cellStyle name="常规 47 2 6 2 2" xfId="36111"/>
    <cellStyle name="常规 47 2 6 3" xfId="36112"/>
    <cellStyle name="常规 47 2 7" xfId="36113"/>
    <cellStyle name="常规 47 2 7 2" xfId="36114"/>
    <cellStyle name="常规 47 2 8" xfId="36115"/>
    <cellStyle name="常规 47 3" xfId="36116"/>
    <cellStyle name="常规 47 3 2" xfId="36117"/>
    <cellStyle name="常规 47 3 2 2" xfId="36118"/>
    <cellStyle name="常规 47 3 2 2 2" xfId="36119"/>
    <cellStyle name="常规 47 3 2 2 2 2" xfId="36120"/>
    <cellStyle name="常规 47 3 2 2 2 2 2" xfId="36121"/>
    <cellStyle name="常规 47 3 2 2 2 3" xfId="36122"/>
    <cellStyle name="常规 47 3 2 2 3" xfId="36123"/>
    <cellStyle name="常规 47 3 2 2 3 2" xfId="36124"/>
    <cellStyle name="常规 47 3 2 2 4" xfId="36125"/>
    <cellStyle name="常规 47 3 2 3" xfId="36126"/>
    <cellStyle name="常规 47 3 2 3 2" xfId="36127"/>
    <cellStyle name="常规 47 3 2 3 2 2" xfId="36128"/>
    <cellStyle name="常规 47 3 2 3 3" xfId="36129"/>
    <cellStyle name="常规 47 3 2 4" xfId="36130"/>
    <cellStyle name="常规 47 3 2 4 2" xfId="36131"/>
    <cellStyle name="常规 47 3 2 5" xfId="36132"/>
    <cellStyle name="常规 47 3 3" xfId="36133"/>
    <cellStyle name="常规 47 3 3 2" xfId="36134"/>
    <cellStyle name="常规 47 3 3 2 2" xfId="36135"/>
    <cellStyle name="常规 47 3 3 2 2 2" xfId="36136"/>
    <cellStyle name="常规 47 3 3 2 2 2 2" xfId="36137"/>
    <cellStyle name="常规 47 3 3 2 2 3" xfId="36138"/>
    <cellStyle name="常规 47 3 3 2 3" xfId="36139"/>
    <cellStyle name="常规 47 3 3 2 3 2" xfId="36140"/>
    <cellStyle name="常规 47 3 3 2 4" xfId="36141"/>
    <cellStyle name="常规 47 3 3 3" xfId="36142"/>
    <cellStyle name="常规 47 3 3 3 2" xfId="36143"/>
    <cellStyle name="常规 47 3 3 3 2 2" xfId="36144"/>
    <cellStyle name="常规 47 3 3 3 3" xfId="36145"/>
    <cellStyle name="常规 47 3 3 4" xfId="36146"/>
    <cellStyle name="常规 47 3 3 4 2" xfId="36147"/>
    <cellStyle name="常规 47 3 3 5" xfId="36148"/>
    <cellStyle name="常规 47 3 4" xfId="36149"/>
    <cellStyle name="常规 47 3 4 2" xfId="36150"/>
    <cellStyle name="常规 47 3 4 2 2" xfId="36151"/>
    <cellStyle name="常规 47 3 4 2 2 2" xfId="36152"/>
    <cellStyle name="常规 47 3 4 2 3" xfId="36153"/>
    <cellStyle name="常规 47 3 4 3" xfId="36154"/>
    <cellStyle name="常规 47 3 4 3 2" xfId="36155"/>
    <cellStyle name="常规 47 3 4 4" xfId="36156"/>
    <cellStyle name="常规 47 3 5" xfId="36157"/>
    <cellStyle name="常规 47 3 5 2" xfId="36158"/>
    <cellStyle name="常规 47 3 5 2 2" xfId="36159"/>
    <cellStyle name="常规 47 3 5 3" xfId="36160"/>
    <cellStyle name="常规 47 3 6" xfId="36161"/>
    <cellStyle name="常规 47 3 6 2" xfId="36162"/>
    <cellStyle name="常规 47 3 7" xfId="36163"/>
    <cellStyle name="常规 47 4" xfId="36164"/>
    <cellStyle name="常规 47 4 2" xfId="36165"/>
    <cellStyle name="常规 47 4 2 2" xfId="36166"/>
    <cellStyle name="常规 47 4 2 2 2" xfId="36167"/>
    <cellStyle name="常规 47 4 2 2 2 2" xfId="36168"/>
    <cellStyle name="常规 47 4 2 2 3" xfId="36169"/>
    <cellStyle name="常规 47 4 2 3" xfId="36170"/>
    <cellStyle name="常规 47 4 2 3 2" xfId="36171"/>
    <cellStyle name="常规 47 4 2 4" xfId="36172"/>
    <cellStyle name="常规 47 4 3" xfId="36173"/>
    <cellStyle name="常规 47 4 3 2" xfId="36174"/>
    <cellStyle name="常规 47 4 3 2 2" xfId="36175"/>
    <cellStyle name="常规 47 4 3 3" xfId="36176"/>
    <cellStyle name="常规 47 4 4" xfId="36177"/>
    <cellStyle name="常规 47 4 4 2" xfId="36178"/>
    <cellStyle name="常规 47 4 5" xfId="36179"/>
    <cellStyle name="常规 47 5" xfId="36180"/>
    <cellStyle name="常规 47 5 2" xfId="36181"/>
    <cellStyle name="常规 47 5 2 2" xfId="36182"/>
    <cellStyle name="常规 47 5 2 2 2" xfId="36183"/>
    <cellStyle name="常规 47 5 2 2 2 2" xfId="36184"/>
    <cellStyle name="常规 47 5 2 2 3" xfId="36185"/>
    <cellStyle name="常规 47 5 2 3" xfId="36186"/>
    <cellStyle name="常规 47 5 2 3 2" xfId="36187"/>
    <cellStyle name="常规 47 5 2 4" xfId="36188"/>
    <cellStyle name="常规 47 5 3" xfId="36189"/>
    <cellStyle name="常规 47 5 3 2" xfId="36190"/>
    <cellStyle name="常规 47 5 3 2 2" xfId="36191"/>
    <cellStyle name="常规 47 5 3 3" xfId="36192"/>
    <cellStyle name="常规 47 5 4" xfId="36193"/>
    <cellStyle name="常规 47 5 4 2" xfId="36194"/>
    <cellStyle name="常规 47 5 5" xfId="36195"/>
    <cellStyle name="常规 47 6" xfId="36196"/>
    <cellStyle name="常规 47 6 2" xfId="36197"/>
    <cellStyle name="常规 47 6 2 2" xfId="36198"/>
    <cellStyle name="常规 47 6 2 2 2" xfId="36199"/>
    <cellStyle name="常规 47 6 2 2 2 2" xfId="36200"/>
    <cellStyle name="常规 47 6 2 2 3" xfId="36201"/>
    <cellStyle name="常规 47 6 2 3" xfId="36202"/>
    <cellStyle name="常规 47 6 2 3 2" xfId="36203"/>
    <cellStyle name="常规 47 6 2 4" xfId="36204"/>
    <cellStyle name="常规 47 6 3" xfId="36205"/>
    <cellStyle name="常规 47 6 3 2" xfId="36206"/>
    <cellStyle name="常规 47 6 3 2 2" xfId="36207"/>
    <cellStyle name="常规 47 6 3 3" xfId="36208"/>
    <cellStyle name="常规 47 6 4" xfId="36209"/>
    <cellStyle name="常规 47 6 4 2" xfId="36210"/>
    <cellStyle name="常规 47 6 5" xfId="36211"/>
    <cellStyle name="常规 47 7" xfId="36212"/>
    <cellStyle name="常规 47 7 2" xfId="36213"/>
    <cellStyle name="常规 47 7 2 2" xfId="36214"/>
    <cellStyle name="常规 47 7 2 2 2" xfId="36215"/>
    <cellStyle name="常规 47 7 2 2 2 2" xfId="36216"/>
    <cellStyle name="常规 47 7 2 2 3" xfId="36217"/>
    <cellStyle name="常规 47 7 2 3" xfId="36218"/>
    <cellStyle name="常规 47 7 2 3 2" xfId="36219"/>
    <cellStyle name="常规 47 7 2 4" xfId="36220"/>
    <cellStyle name="常规 47 7 3" xfId="36221"/>
    <cellStyle name="常规 47 7 3 2" xfId="36222"/>
    <cellStyle name="常规 47 7 3 2 2" xfId="36223"/>
    <cellStyle name="常规 47 7 3 3" xfId="36224"/>
    <cellStyle name="常规 47 7 4" xfId="36225"/>
    <cellStyle name="常规 47 7 4 2" xfId="36226"/>
    <cellStyle name="常规 47 7 5" xfId="36227"/>
    <cellStyle name="常规 47 8" xfId="36228"/>
    <cellStyle name="常规 47 8 2" xfId="36229"/>
    <cellStyle name="常规 47 8 2 2" xfId="36230"/>
    <cellStyle name="常规 47 8 2 2 2" xfId="36231"/>
    <cellStyle name="常规 47 8 2 3" xfId="36232"/>
    <cellStyle name="常规 47 8 3" xfId="36233"/>
    <cellStyle name="常规 47 8 3 2" xfId="36234"/>
    <cellStyle name="常规 47 8 4" xfId="36235"/>
    <cellStyle name="常规 47 9" xfId="36236"/>
    <cellStyle name="常规 47 9 2" xfId="36237"/>
    <cellStyle name="常规 47 9 2 2" xfId="36238"/>
    <cellStyle name="常规 47 9 3" xfId="36239"/>
    <cellStyle name="常规 48" xfId="36240"/>
    <cellStyle name="常规 48 10" xfId="36241"/>
    <cellStyle name="常规 48 10 2" xfId="36242"/>
    <cellStyle name="常规 48 11" xfId="36243"/>
    <cellStyle name="常规 48 12" xfId="36244"/>
    <cellStyle name="常规 48 2" xfId="36245"/>
    <cellStyle name="常规 48 2 2" xfId="36246"/>
    <cellStyle name="常规 48 2 2 2" xfId="36247"/>
    <cellStyle name="常规 48 2 2 2 2" xfId="36248"/>
    <cellStyle name="常规 48 2 2 2 2 2" xfId="36249"/>
    <cellStyle name="常规 48 2 2 2 2 2 2" xfId="36250"/>
    <cellStyle name="常规 48 2 2 2 2 2 2 2" xfId="36251"/>
    <cellStyle name="常规 48 2 2 2 2 2 3" xfId="36252"/>
    <cellStyle name="常规 48 2 2 2 2 3" xfId="36253"/>
    <cellStyle name="常规 48 2 2 2 2 3 2" xfId="36254"/>
    <cellStyle name="常规 48 2 2 2 2 4" xfId="36255"/>
    <cellStyle name="常规 48 2 2 2 3" xfId="36256"/>
    <cellStyle name="常规 48 2 2 2 3 2" xfId="36257"/>
    <cellStyle name="常规 48 2 2 2 3 2 2" xfId="36258"/>
    <cellStyle name="常规 48 2 2 2 3 3" xfId="36259"/>
    <cellStyle name="常规 48 2 2 2 4" xfId="36260"/>
    <cellStyle name="常规 48 2 2 2 4 2" xfId="36261"/>
    <cellStyle name="常规 48 2 2 2 5" xfId="36262"/>
    <cellStyle name="常规 48 2 2 3" xfId="36263"/>
    <cellStyle name="常规 48 2 2 3 2" xfId="36264"/>
    <cellStyle name="常规 48 2 2 3 2 2" xfId="36265"/>
    <cellStyle name="常规 48 2 2 3 2 2 2" xfId="36266"/>
    <cellStyle name="常规 48 2 2 3 2 2 2 2" xfId="36267"/>
    <cellStyle name="常规 48 2 2 3 2 2 3" xfId="36268"/>
    <cellStyle name="常规 48 2 2 3 2 3" xfId="36269"/>
    <cellStyle name="常规 48 2 2 3 2 3 2" xfId="36270"/>
    <cellStyle name="常规 48 2 2 3 2 4" xfId="36271"/>
    <cellStyle name="常规 48 2 2 3 3" xfId="36272"/>
    <cellStyle name="常规 48 2 2 3 3 2" xfId="36273"/>
    <cellStyle name="常规 48 2 2 3 3 2 2" xfId="36274"/>
    <cellStyle name="常规 48 2 2 3 3 3" xfId="36275"/>
    <cellStyle name="常规 48 2 2 3 4" xfId="36276"/>
    <cellStyle name="常规 48 2 2 3 4 2" xfId="36277"/>
    <cellStyle name="常规 48 2 2 3 5" xfId="36278"/>
    <cellStyle name="常规 48 2 2 4" xfId="36279"/>
    <cellStyle name="常规 48 2 2 4 2" xfId="36280"/>
    <cellStyle name="常规 48 2 2 4 2 2" xfId="36281"/>
    <cellStyle name="常规 48 2 2 4 2 2 2" xfId="36282"/>
    <cellStyle name="常规 48 2 2 4 2 3" xfId="36283"/>
    <cellStyle name="常规 48 2 2 4 3" xfId="36284"/>
    <cellStyle name="常规 48 2 2 4 3 2" xfId="36285"/>
    <cellStyle name="常规 48 2 2 4 4" xfId="36286"/>
    <cellStyle name="常规 48 2 2 5" xfId="36287"/>
    <cellStyle name="常规 48 2 2 5 2" xfId="36288"/>
    <cellStyle name="常规 48 2 2 5 2 2" xfId="36289"/>
    <cellStyle name="常规 48 2 2 5 3" xfId="36290"/>
    <cellStyle name="常规 48 2 2 6" xfId="36291"/>
    <cellStyle name="常规 48 2 2 6 2" xfId="36292"/>
    <cellStyle name="常规 48 2 2 7" xfId="36293"/>
    <cellStyle name="常规 48 2 3" xfId="36294"/>
    <cellStyle name="常规 48 2 3 2" xfId="36295"/>
    <cellStyle name="常规 48 2 3 2 2" xfId="36296"/>
    <cellStyle name="常规 48 2 3 2 2 2" xfId="36297"/>
    <cellStyle name="常规 48 2 3 2 2 2 2" xfId="36298"/>
    <cellStyle name="常规 48 2 3 2 2 3" xfId="36299"/>
    <cellStyle name="常规 48 2 3 2 3" xfId="36300"/>
    <cellStyle name="常规 48 2 3 2 3 2" xfId="36301"/>
    <cellStyle name="常规 48 2 3 2 4" xfId="36302"/>
    <cellStyle name="常规 48 2 3 3" xfId="36303"/>
    <cellStyle name="常规 48 2 3 3 2" xfId="36304"/>
    <cellStyle name="常规 48 2 3 3 2 2" xfId="36305"/>
    <cellStyle name="常规 48 2 3 3 3" xfId="36306"/>
    <cellStyle name="常规 48 2 3 4" xfId="36307"/>
    <cellStyle name="常规 48 2 3 4 2" xfId="36308"/>
    <cellStyle name="常规 48 2 3 5" xfId="36309"/>
    <cellStyle name="常规 48 2 4" xfId="36310"/>
    <cellStyle name="常规 48 2 4 2" xfId="36311"/>
    <cellStyle name="常规 48 2 4 2 2" xfId="36312"/>
    <cellStyle name="常规 48 2 4 2 2 2" xfId="36313"/>
    <cellStyle name="常规 48 2 4 2 2 2 2" xfId="36314"/>
    <cellStyle name="常规 48 2 4 2 2 3" xfId="36315"/>
    <cellStyle name="常规 48 2 4 2 3" xfId="36316"/>
    <cellStyle name="常规 48 2 4 2 3 2" xfId="36317"/>
    <cellStyle name="常规 48 2 4 2 4" xfId="36318"/>
    <cellStyle name="常规 48 2 4 3" xfId="36319"/>
    <cellStyle name="常规 48 2 4 3 2" xfId="36320"/>
    <cellStyle name="常规 48 2 4 3 2 2" xfId="36321"/>
    <cellStyle name="常规 48 2 4 3 3" xfId="36322"/>
    <cellStyle name="常规 48 2 4 4" xfId="36323"/>
    <cellStyle name="常规 48 2 4 4 2" xfId="36324"/>
    <cellStyle name="常规 48 2 4 5" xfId="36325"/>
    <cellStyle name="常规 48 2 5" xfId="36326"/>
    <cellStyle name="常规 48 2 5 2" xfId="36327"/>
    <cellStyle name="常规 48 2 5 2 2" xfId="36328"/>
    <cellStyle name="常规 48 2 5 2 2 2" xfId="36329"/>
    <cellStyle name="常规 48 2 5 2 3" xfId="36330"/>
    <cellStyle name="常规 48 2 5 3" xfId="36331"/>
    <cellStyle name="常规 48 2 5 3 2" xfId="36332"/>
    <cellStyle name="常规 48 2 5 4" xfId="36333"/>
    <cellStyle name="常规 48 2 6" xfId="36334"/>
    <cellStyle name="常规 48 2 6 2" xfId="36335"/>
    <cellStyle name="常规 48 2 6 2 2" xfId="36336"/>
    <cellStyle name="常规 48 2 6 3" xfId="36337"/>
    <cellStyle name="常规 48 2 7" xfId="36338"/>
    <cellStyle name="常规 48 2 7 2" xfId="36339"/>
    <cellStyle name="常规 48 2 8" xfId="36340"/>
    <cellStyle name="常规 48 3" xfId="36341"/>
    <cellStyle name="常规 48 3 2" xfId="36342"/>
    <cellStyle name="常规 48 3 2 2" xfId="36343"/>
    <cellStyle name="常规 48 3 2 2 2" xfId="36344"/>
    <cellStyle name="常规 48 3 2 2 2 2" xfId="36345"/>
    <cellStyle name="常规 48 3 2 2 2 2 2" xfId="36346"/>
    <cellStyle name="常规 48 3 2 2 2 3" xfId="36347"/>
    <cellStyle name="常规 48 3 2 2 3" xfId="36348"/>
    <cellStyle name="常规 48 3 2 2 3 2" xfId="36349"/>
    <cellStyle name="常规 48 3 2 2 4" xfId="36350"/>
    <cellStyle name="常规 48 3 2 3" xfId="36351"/>
    <cellStyle name="常规 48 3 2 3 2" xfId="36352"/>
    <cellStyle name="常规 48 3 2 3 2 2" xfId="36353"/>
    <cellStyle name="常规 48 3 2 3 3" xfId="36354"/>
    <cellStyle name="常规 48 3 2 4" xfId="36355"/>
    <cellStyle name="常规 48 3 2 4 2" xfId="36356"/>
    <cellStyle name="常规 48 3 2 5" xfId="36357"/>
    <cellStyle name="常规 48 3 3" xfId="36358"/>
    <cellStyle name="常规 48 3 3 2" xfId="36359"/>
    <cellStyle name="常规 48 3 3 2 2" xfId="36360"/>
    <cellStyle name="常规 48 3 3 2 2 2" xfId="36361"/>
    <cellStyle name="常规 48 3 3 2 2 2 2" xfId="36362"/>
    <cellStyle name="常规 48 3 3 2 2 3" xfId="36363"/>
    <cellStyle name="常规 48 3 3 2 3" xfId="36364"/>
    <cellStyle name="常规 48 3 3 2 3 2" xfId="36365"/>
    <cellStyle name="常规 48 3 3 2 4" xfId="36366"/>
    <cellStyle name="常规 48 3 3 3" xfId="36367"/>
    <cellStyle name="常规 48 3 3 3 2" xfId="36368"/>
    <cellStyle name="常规 48 3 3 3 2 2" xfId="36369"/>
    <cellStyle name="常规 48 3 3 3 3" xfId="36370"/>
    <cellStyle name="常规 48 3 3 4" xfId="36371"/>
    <cellStyle name="常规 48 3 3 4 2" xfId="36372"/>
    <cellStyle name="常规 48 3 3 5" xfId="36373"/>
    <cellStyle name="常规 48 3 4" xfId="36374"/>
    <cellStyle name="常规 48 3 4 2" xfId="36375"/>
    <cellStyle name="常规 48 3 4 2 2" xfId="36376"/>
    <cellStyle name="常规 48 3 4 2 2 2" xfId="36377"/>
    <cellStyle name="常规 48 3 4 2 3" xfId="36378"/>
    <cellStyle name="常规 48 3 4 3" xfId="36379"/>
    <cellStyle name="常规 48 3 4 3 2" xfId="36380"/>
    <cellStyle name="常规 48 3 4 4" xfId="36381"/>
    <cellStyle name="常规 48 3 5" xfId="36382"/>
    <cellStyle name="常规 48 3 5 2" xfId="36383"/>
    <cellStyle name="常规 48 3 5 2 2" xfId="36384"/>
    <cellStyle name="常规 48 3 5 3" xfId="36385"/>
    <cellStyle name="常规 48 3 6" xfId="36386"/>
    <cellStyle name="常规 48 3 6 2" xfId="36387"/>
    <cellStyle name="常规 48 3 7" xfId="36388"/>
    <cellStyle name="常规 48 4" xfId="36389"/>
    <cellStyle name="常规 48 4 2" xfId="36390"/>
    <cellStyle name="常规 48 4 2 2" xfId="36391"/>
    <cellStyle name="常规 48 4 2 2 2" xfId="36392"/>
    <cellStyle name="常规 48 4 2 2 2 2" xfId="36393"/>
    <cellStyle name="常规 48 4 2 2 3" xfId="36394"/>
    <cellStyle name="常规 48 4 2 3" xfId="36395"/>
    <cellStyle name="常规 48 4 2 3 2" xfId="36396"/>
    <cellStyle name="常规 48 4 2 4" xfId="36397"/>
    <cellStyle name="常规 48 4 3" xfId="36398"/>
    <cellStyle name="常规 48 4 3 2" xfId="36399"/>
    <cellStyle name="常规 48 4 3 2 2" xfId="36400"/>
    <cellStyle name="常规 48 4 3 3" xfId="36401"/>
    <cellStyle name="常规 48 4 4" xfId="36402"/>
    <cellStyle name="常规 48 4 4 2" xfId="36403"/>
    <cellStyle name="常规 48 4 5" xfId="36404"/>
    <cellStyle name="常规 48 5" xfId="36405"/>
    <cellStyle name="常规 48 5 2" xfId="36406"/>
    <cellStyle name="常规 48 5 2 2" xfId="36407"/>
    <cellStyle name="常规 48 5 2 2 2" xfId="36408"/>
    <cellStyle name="常规 48 5 2 2 2 2" xfId="36409"/>
    <cellStyle name="常规 48 5 2 2 3" xfId="36410"/>
    <cellStyle name="常规 48 5 2 3" xfId="36411"/>
    <cellStyle name="常规 48 5 2 3 2" xfId="36412"/>
    <cellStyle name="常规 48 5 2 4" xfId="36413"/>
    <cellStyle name="常规 48 5 3" xfId="36414"/>
    <cellStyle name="常规 48 5 3 2" xfId="36415"/>
    <cellStyle name="常规 48 5 3 2 2" xfId="36416"/>
    <cellStyle name="常规 48 5 3 3" xfId="36417"/>
    <cellStyle name="常规 48 5 4" xfId="36418"/>
    <cellStyle name="常规 48 5 4 2" xfId="36419"/>
    <cellStyle name="常规 48 5 5" xfId="36420"/>
    <cellStyle name="常规 48 6" xfId="36421"/>
    <cellStyle name="常规 48 6 2" xfId="36422"/>
    <cellStyle name="常规 48 6 2 2" xfId="36423"/>
    <cellStyle name="常规 48 6 2 2 2" xfId="36424"/>
    <cellStyle name="常规 48 6 2 2 2 2" xfId="36425"/>
    <cellStyle name="常规 48 6 2 2 3" xfId="36426"/>
    <cellStyle name="常规 48 6 2 3" xfId="36427"/>
    <cellStyle name="常规 48 6 2 3 2" xfId="36428"/>
    <cellStyle name="常规 48 6 2 4" xfId="36429"/>
    <cellStyle name="常规 48 6 3" xfId="36430"/>
    <cellStyle name="常规 48 6 3 2" xfId="36431"/>
    <cellStyle name="常规 48 6 3 2 2" xfId="36432"/>
    <cellStyle name="常规 48 6 3 3" xfId="36433"/>
    <cellStyle name="常规 48 6 4" xfId="36434"/>
    <cellStyle name="常规 48 6 4 2" xfId="36435"/>
    <cellStyle name="常规 48 6 5" xfId="36436"/>
    <cellStyle name="常规 48 7" xfId="36437"/>
    <cellStyle name="常规 48 7 2" xfId="36438"/>
    <cellStyle name="常规 48 7 2 2" xfId="36439"/>
    <cellStyle name="常规 48 7 2 2 2" xfId="36440"/>
    <cellStyle name="常规 48 7 2 2 2 2" xfId="36441"/>
    <cellStyle name="常规 48 7 2 2 3" xfId="36442"/>
    <cellStyle name="常规 48 7 2 3" xfId="36443"/>
    <cellStyle name="常规 48 7 2 3 2" xfId="36444"/>
    <cellStyle name="常规 48 7 2 4" xfId="36445"/>
    <cellStyle name="常规 48 7 3" xfId="36446"/>
    <cellStyle name="常规 48 7 3 2" xfId="36447"/>
    <cellStyle name="常规 48 7 3 2 2" xfId="36448"/>
    <cellStyle name="常规 48 7 3 3" xfId="36449"/>
    <cellStyle name="常规 48 7 4" xfId="36450"/>
    <cellStyle name="常规 48 7 4 2" xfId="36451"/>
    <cellStyle name="常规 48 7 5" xfId="36452"/>
    <cellStyle name="常规 48 8" xfId="36453"/>
    <cellStyle name="常规 48 8 2" xfId="36454"/>
    <cellStyle name="常规 48 8 2 2" xfId="36455"/>
    <cellStyle name="常规 48 8 2 2 2" xfId="36456"/>
    <cellStyle name="常规 48 8 2 3" xfId="36457"/>
    <cellStyle name="常规 48 8 3" xfId="36458"/>
    <cellStyle name="常规 48 8 3 2" xfId="36459"/>
    <cellStyle name="常规 48 8 4" xfId="36460"/>
    <cellStyle name="常规 48 9" xfId="36461"/>
    <cellStyle name="常规 48 9 2" xfId="36462"/>
    <cellStyle name="常规 48 9 2 2" xfId="36463"/>
    <cellStyle name="常规 48 9 3" xfId="36464"/>
    <cellStyle name="常规 49" xfId="36465"/>
    <cellStyle name="常规 49 10" xfId="36466"/>
    <cellStyle name="常规 49 10 2" xfId="36467"/>
    <cellStyle name="常规 49 11" xfId="36468"/>
    <cellStyle name="常规 49 12" xfId="36469"/>
    <cellStyle name="常规 49 2" xfId="36470"/>
    <cellStyle name="常规 49 2 2" xfId="36471"/>
    <cellStyle name="常规 49 2 2 2" xfId="36472"/>
    <cellStyle name="常规 49 2 2 2 2" xfId="36473"/>
    <cellStyle name="常规 49 2 2 2 2 2" xfId="36474"/>
    <cellStyle name="常规 49 2 2 2 2 2 2" xfId="36475"/>
    <cellStyle name="常规 49 2 2 2 2 2 2 2" xfId="36476"/>
    <cellStyle name="常规 49 2 2 2 2 2 3" xfId="36477"/>
    <cellStyle name="常规 49 2 2 2 2 3" xfId="36478"/>
    <cellStyle name="常规 49 2 2 2 2 3 2" xfId="36479"/>
    <cellStyle name="常规 49 2 2 2 2 4" xfId="36480"/>
    <cellStyle name="常规 49 2 2 2 3" xfId="36481"/>
    <cellStyle name="常规 49 2 2 2 3 2" xfId="36482"/>
    <cellStyle name="常规 49 2 2 2 3 2 2" xfId="36483"/>
    <cellStyle name="常规 49 2 2 2 3 3" xfId="36484"/>
    <cellStyle name="常规 49 2 2 2 4" xfId="36485"/>
    <cellStyle name="常规 49 2 2 2 4 2" xfId="36486"/>
    <cellStyle name="常规 49 2 2 2 5" xfId="36487"/>
    <cellStyle name="常规 49 2 2 3" xfId="36488"/>
    <cellStyle name="常规 49 2 2 3 2" xfId="36489"/>
    <cellStyle name="常规 49 2 2 3 2 2" xfId="36490"/>
    <cellStyle name="常规 49 2 2 3 2 2 2" xfId="36491"/>
    <cellStyle name="常规 49 2 2 3 2 2 2 2" xfId="36492"/>
    <cellStyle name="常规 49 2 2 3 2 2 3" xfId="36493"/>
    <cellStyle name="常规 49 2 2 3 2 3" xfId="36494"/>
    <cellStyle name="常规 49 2 2 3 2 3 2" xfId="36495"/>
    <cellStyle name="常规 49 2 2 3 2 4" xfId="36496"/>
    <cellStyle name="常规 49 2 2 3 3" xfId="36497"/>
    <cellStyle name="常规 49 2 2 3 3 2" xfId="36498"/>
    <cellStyle name="常规 49 2 2 3 3 2 2" xfId="36499"/>
    <cellStyle name="常规 49 2 2 3 3 3" xfId="36500"/>
    <cellStyle name="常规 49 2 2 3 4" xfId="36501"/>
    <cellStyle name="常规 49 2 2 3 4 2" xfId="36502"/>
    <cellStyle name="常规 49 2 2 3 5" xfId="36503"/>
    <cellStyle name="常规 49 2 2 4" xfId="36504"/>
    <cellStyle name="常规 49 2 2 4 2" xfId="36505"/>
    <cellStyle name="常规 49 2 2 4 2 2" xfId="36506"/>
    <cellStyle name="常规 49 2 2 4 2 2 2" xfId="36507"/>
    <cellStyle name="常规 49 2 2 4 2 3" xfId="36508"/>
    <cellStyle name="常规 49 2 2 4 3" xfId="36509"/>
    <cellStyle name="常规 49 2 2 4 3 2" xfId="36510"/>
    <cellStyle name="常规 49 2 2 4 4" xfId="36511"/>
    <cellStyle name="常规 49 2 2 5" xfId="36512"/>
    <cellStyle name="常规 49 2 2 5 2" xfId="36513"/>
    <cellStyle name="常规 49 2 2 5 2 2" xfId="36514"/>
    <cellStyle name="常规 49 2 2 5 3" xfId="36515"/>
    <cellStyle name="常规 49 2 2 6" xfId="36516"/>
    <cellStyle name="常规 49 2 2 6 2" xfId="36517"/>
    <cellStyle name="常规 49 2 2 7" xfId="36518"/>
    <cellStyle name="常规 49 2 3" xfId="36519"/>
    <cellStyle name="常规 49 2 3 2" xfId="36520"/>
    <cellStyle name="常规 49 2 3 2 2" xfId="36521"/>
    <cellStyle name="常规 49 2 3 2 2 2" xfId="36522"/>
    <cellStyle name="常规 49 2 3 2 2 2 2" xfId="36523"/>
    <cellStyle name="常规 49 2 3 2 2 3" xfId="36524"/>
    <cellStyle name="常规 49 2 3 2 3" xfId="36525"/>
    <cellStyle name="常规 49 2 3 2 3 2" xfId="36526"/>
    <cellStyle name="常规 49 2 3 2 4" xfId="36527"/>
    <cellStyle name="常规 49 2 3 3" xfId="36528"/>
    <cellStyle name="常规 49 2 3 3 2" xfId="36529"/>
    <cellStyle name="常规 49 2 3 3 2 2" xfId="36530"/>
    <cellStyle name="常规 49 2 3 3 3" xfId="36531"/>
    <cellStyle name="常规 49 2 3 4" xfId="36532"/>
    <cellStyle name="常规 49 2 3 4 2" xfId="36533"/>
    <cellStyle name="常规 49 2 3 5" xfId="36534"/>
    <cellStyle name="常规 49 2 4" xfId="36535"/>
    <cellStyle name="常规 49 2 4 2" xfId="36536"/>
    <cellStyle name="常规 49 2 4 2 2" xfId="36537"/>
    <cellStyle name="常规 49 2 4 2 2 2" xfId="36538"/>
    <cellStyle name="常规 49 2 4 2 2 2 2" xfId="36539"/>
    <cellStyle name="常规 49 2 4 2 2 3" xfId="36540"/>
    <cellStyle name="常规 49 2 4 2 3" xfId="36541"/>
    <cellStyle name="常规 49 2 4 2 3 2" xfId="36542"/>
    <cellStyle name="常规 49 2 4 2 4" xfId="36543"/>
    <cellStyle name="常规 49 2 4 3" xfId="36544"/>
    <cellStyle name="常规 49 2 4 3 2" xfId="36545"/>
    <cellStyle name="常规 49 2 4 3 2 2" xfId="36546"/>
    <cellStyle name="常规 49 2 4 3 3" xfId="36547"/>
    <cellStyle name="常规 49 2 4 4" xfId="36548"/>
    <cellStyle name="常规 49 2 4 4 2" xfId="36549"/>
    <cellStyle name="常规 49 2 4 5" xfId="36550"/>
    <cellStyle name="常规 49 2 5" xfId="36551"/>
    <cellStyle name="常规 49 2 5 2" xfId="36552"/>
    <cellStyle name="常规 49 2 5 2 2" xfId="36553"/>
    <cellStyle name="常规 49 2 5 2 2 2" xfId="36554"/>
    <cellStyle name="常规 49 2 5 2 3" xfId="36555"/>
    <cellStyle name="常规 49 2 5 3" xfId="36556"/>
    <cellStyle name="常规 49 2 5 3 2" xfId="36557"/>
    <cellStyle name="常规 49 2 5 4" xfId="36558"/>
    <cellStyle name="常规 49 2 6" xfId="36559"/>
    <cellStyle name="常规 49 2 6 2" xfId="36560"/>
    <cellStyle name="常规 49 2 6 2 2" xfId="36561"/>
    <cellStyle name="常规 49 2 6 3" xfId="36562"/>
    <cellStyle name="常规 49 2 7" xfId="36563"/>
    <cellStyle name="常规 49 2 7 2" xfId="36564"/>
    <cellStyle name="常规 49 2 8" xfId="36565"/>
    <cellStyle name="常规 49 3" xfId="36566"/>
    <cellStyle name="常规 49 3 2" xfId="36567"/>
    <cellStyle name="常规 49 3 2 2" xfId="36568"/>
    <cellStyle name="常规 49 3 2 2 2" xfId="36569"/>
    <cellStyle name="常规 49 3 2 2 2 2" xfId="36570"/>
    <cellStyle name="常规 49 3 2 2 2 2 2" xfId="36571"/>
    <cellStyle name="常规 49 3 2 2 2 3" xfId="36572"/>
    <cellStyle name="常规 49 3 2 2 3" xfId="36573"/>
    <cellStyle name="常规 49 3 2 2 3 2" xfId="36574"/>
    <cellStyle name="常规 49 3 2 2 4" xfId="36575"/>
    <cellStyle name="常规 49 3 2 3" xfId="36576"/>
    <cellStyle name="常规 49 3 2 3 2" xfId="36577"/>
    <cellStyle name="常规 49 3 2 3 2 2" xfId="36578"/>
    <cellStyle name="常规 49 3 2 3 3" xfId="36579"/>
    <cellStyle name="常规 49 3 2 4" xfId="36580"/>
    <cellStyle name="常规 49 3 2 4 2" xfId="36581"/>
    <cellStyle name="常规 49 3 2 5" xfId="36582"/>
    <cellStyle name="常规 49 3 3" xfId="36583"/>
    <cellStyle name="常规 49 3 3 2" xfId="36584"/>
    <cellStyle name="常规 49 3 3 2 2" xfId="36585"/>
    <cellStyle name="常规 49 3 3 2 2 2" xfId="36586"/>
    <cellStyle name="常规 49 3 3 2 2 2 2" xfId="36587"/>
    <cellStyle name="常规 49 3 3 2 2 3" xfId="36588"/>
    <cellStyle name="常规 49 3 3 2 3" xfId="36589"/>
    <cellStyle name="常规 49 3 3 2 3 2" xfId="36590"/>
    <cellStyle name="常规 49 3 3 2 4" xfId="36591"/>
    <cellStyle name="常规 49 3 3 3" xfId="36592"/>
    <cellStyle name="常规 49 3 3 3 2" xfId="36593"/>
    <cellStyle name="常规 49 3 3 3 2 2" xfId="36594"/>
    <cellStyle name="常规 49 3 3 3 3" xfId="36595"/>
    <cellStyle name="常规 49 3 3 4" xfId="36596"/>
    <cellStyle name="常规 49 3 3 4 2" xfId="36597"/>
    <cellStyle name="常规 49 3 3 5" xfId="36598"/>
    <cellStyle name="常规 49 3 4" xfId="36599"/>
    <cellStyle name="常规 49 3 4 2" xfId="36600"/>
    <cellStyle name="常规 49 3 4 2 2" xfId="36601"/>
    <cellStyle name="常规 49 3 4 2 2 2" xfId="36602"/>
    <cellStyle name="常规 49 3 4 2 3" xfId="36603"/>
    <cellStyle name="常规 49 3 4 3" xfId="36604"/>
    <cellStyle name="常规 49 3 4 3 2" xfId="36605"/>
    <cellStyle name="常规 49 3 4 4" xfId="36606"/>
    <cellStyle name="常规 49 3 5" xfId="36607"/>
    <cellStyle name="常规 49 3 5 2" xfId="36608"/>
    <cellStyle name="常规 49 3 5 2 2" xfId="36609"/>
    <cellStyle name="常规 49 3 5 3" xfId="36610"/>
    <cellStyle name="常规 49 3 6" xfId="36611"/>
    <cellStyle name="常规 49 3 6 2" xfId="36612"/>
    <cellStyle name="常规 49 3 7" xfId="36613"/>
    <cellStyle name="常规 49 4" xfId="36614"/>
    <cellStyle name="常规 49 4 2" xfId="36615"/>
    <cellStyle name="常规 49 4 2 2" xfId="36616"/>
    <cellStyle name="常规 49 4 2 2 2" xfId="36617"/>
    <cellStyle name="常规 49 4 2 2 2 2" xfId="36618"/>
    <cellStyle name="常规 49 4 2 2 3" xfId="36619"/>
    <cellStyle name="常规 49 4 2 3" xfId="36620"/>
    <cellStyle name="常规 49 4 2 3 2" xfId="36621"/>
    <cellStyle name="常规 49 4 2 4" xfId="36622"/>
    <cellStyle name="常规 49 4 3" xfId="36623"/>
    <cellStyle name="常规 49 4 3 2" xfId="36624"/>
    <cellStyle name="常规 49 4 3 2 2" xfId="36625"/>
    <cellStyle name="常规 49 4 3 3" xfId="36626"/>
    <cellStyle name="常规 49 4 4" xfId="36627"/>
    <cellStyle name="常规 49 4 4 2" xfId="36628"/>
    <cellStyle name="常规 49 4 5" xfId="36629"/>
    <cellStyle name="常规 49 5" xfId="36630"/>
    <cellStyle name="常规 49 5 2" xfId="36631"/>
    <cellStyle name="常规 49 5 2 2" xfId="36632"/>
    <cellStyle name="常规 49 5 2 2 2" xfId="36633"/>
    <cellStyle name="常规 49 5 2 2 2 2" xfId="36634"/>
    <cellStyle name="常规 49 5 2 2 3" xfId="36635"/>
    <cellStyle name="常规 49 5 2 3" xfId="36636"/>
    <cellStyle name="常规 49 5 2 3 2" xfId="36637"/>
    <cellStyle name="常规 49 5 2 4" xfId="36638"/>
    <cellStyle name="常规 49 5 3" xfId="36639"/>
    <cellStyle name="常规 49 5 3 2" xfId="36640"/>
    <cellStyle name="常规 49 5 3 2 2" xfId="36641"/>
    <cellStyle name="常规 49 5 3 3" xfId="36642"/>
    <cellStyle name="常规 49 5 4" xfId="36643"/>
    <cellStyle name="常规 49 5 4 2" xfId="36644"/>
    <cellStyle name="常规 49 5 5" xfId="36645"/>
    <cellStyle name="常规 49 6" xfId="36646"/>
    <cellStyle name="常规 49 6 2" xfId="36647"/>
    <cellStyle name="常规 49 6 2 2" xfId="36648"/>
    <cellStyle name="常规 49 6 2 2 2" xfId="36649"/>
    <cellStyle name="常规 49 6 2 2 2 2" xfId="36650"/>
    <cellStyle name="常规 49 6 2 2 3" xfId="36651"/>
    <cellStyle name="常规 49 6 2 3" xfId="36652"/>
    <cellStyle name="常规 49 6 2 3 2" xfId="36653"/>
    <cellStyle name="常规 49 6 2 4" xfId="36654"/>
    <cellStyle name="常规 49 6 3" xfId="36655"/>
    <cellStyle name="常规 49 6 3 2" xfId="36656"/>
    <cellStyle name="常规 49 6 3 2 2" xfId="36657"/>
    <cellStyle name="常规 49 6 3 3" xfId="36658"/>
    <cellStyle name="常规 49 6 4" xfId="36659"/>
    <cellStyle name="常规 49 6 4 2" xfId="36660"/>
    <cellStyle name="常规 49 6 5" xfId="36661"/>
    <cellStyle name="常规 49 7" xfId="36662"/>
    <cellStyle name="常规 49 7 2" xfId="36663"/>
    <cellStyle name="常规 49 7 2 2" xfId="36664"/>
    <cellStyle name="常规 49 7 2 2 2" xfId="36665"/>
    <cellStyle name="常规 49 7 2 2 2 2" xfId="36666"/>
    <cellStyle name="常规 49 7 2 2 3" xfId="36667"/>
    <cellStyle name="常规 49 7 2 3" xfId="36668"/>
    <cellStyle name="常规 49 7 2 3 2" xfId="36669"/>
    <cellStyle name="常规 49 7 2 4" xfId="36670"/>
    <cellStyle name="常规 49 7 3" xfId="36671"/>
    <cellStyle name="常规 49 7 3 2" xfId="36672"/>
    <cellStyle name="常规 49 7 3 2 2" xfId="36673"/>
    <cellStyle name="常规 49 7 3 3" xfId="36674"/>
    <cellStyle name="常规 49 7 4" xfId="36675"/>
    <cellStyle name="常规 49 7 4 2" xfId="36676"/>
    <cellStyle name="常规 49 7 5" xfId="36677"/>
    <cellStyle name="常规 49 8" xfId="36678"/>
    <cellStyle name="常规 49 8 2" xfId="36679"/>
    <cellStyle name="常规 49 8 2 2" xfId="36680"/>
    <cellStyle name="常规 49 8 2 2 2" xfId="36681"/>
    <cellStyle name="常规 49 8 2 3" xfId="36682"/>
    <cellStyle name="常规 49 8 3" xfId="36683"/>
    <cellStyle name="常规 49 8 3 2" xfId="36684"/>
    <cellStyle name="常规 49 8 4" xfId="36685"/>
    <cellStyle name="常规 49 9" xfId="36686"/>
    <cellStyle name="常规 49 9 2" xfId="36687"/>
    <cellStyle name="常规 49 9 2 2" xfId="36688"/>
    <cellStyle name="常规 49 9 3" xfId="36689"/>
    <cellStyle name="常规 5" xfId="36690"/>
    <cellStyle name="常规 5 10" xfId="36691"/>
    <cellStyle name="常规 5 10 2" xfId="36692"/>
    <cellStyle name="常规 5 10 2 2" xfId="36693"/>
    <cellStyle name="常规 5 10 2 2 2" xfId="36694"/>
    <cellStyle name="常规 5 10 2 2 2 2" xfId="36695"/>
    <cellStyle name="常规 5 10 2 2 3" xfId="36696"/>
    <cellStyle name="常规 5 10 2 3" xfId="36697"/>
    <cellStyle name="常规 5 10 2 3 2" xfId="36698"/>
    <cellStyle name="常规 5 10 2 4" xfId="36699"/>
    <cellStyle name="常规 5 10 3" xfId="36700"/>
    <cellStyle name="常规 5 10 3 2" xfId="36701"/>
    <cellStyle name="常规 5 10 3 2 2" xfId="36702"/>
    <cellStyle name="常规 5 10 3 3" xfId="36703"/>
    <cellStyle name="常规 5 10 4" xfId="36704"/>
    <cellStyle name="常规 5 10 4 2" xfId="36705"/>
    <cellStyle name="常规 5 10 5" xfId="36706"/>
    <cellStyle name="常规 5 11" xfId="36707"/>
    <cellStyle name="常规 5 11 2" xfId="36708"/>
    <cellStyle name="常规 5 11 2 2" xfId="36709"/>
    <cellStyle name="常规 5 11 2 2 2" xfId="36710"/>
    <cellStyle name="常规 5 11 2 3" xfId="36711"/>
    <cellStyle name="常规 5 11 3" xfId="36712"/>
    <cellStyle name="常规 5 11 3 2" xfId="36713"/>
    <cellStyle name="常规 5 11 4" xfId="36714"/>
    <cellStyle name="常规 5 12" xfId="36715"/>
    <cellStyle name="常规 5 12 2" xfId="36716"/>
    <cellStyle name="常规 5 12 2 2" xfId="36717"/>
    <cellStyle name="常规 5 12 3" xfId="36718"/>
    <cellStyle name="常规 5 13" xfId="36719"/>
    <cellStyle name="常规 5 13 2" xfId="36720"/>
    <cellStyle name="常规 5 14" xfId="36721"/>
    <cellStyle name="常规 5 15" xfId="36722"/>
    <cellStyle name="常规 5 2" xfId="36723"/>
    <cellStyle name="常规 5 2 10" xfId="36724"/>
    <cellStyle name="常规 5 2 10 2" xfId="36725"/>
    <cellStyle name="常规 5 2 10 2 2" xfId="36726"/>
    <cellStyle name="常规 5 2 10 2 2 2" xfId="36727"/>
    <cellStyle name="常规 5 2 10 2 3" xfId="36728"/>
    <cellStyle name="常规 5 2 10 3" xfId="36729"/>
    <cellStyle name="常规 5 2 10 3 2" xfId="36730"/>
    <cellStyle name="常规 5 2 10 4" xfId="36731"/>
    <cellStyle name="常规 5 2 11" xfId="36732"/>
    <cellStyle name="常规 5 2 11 2" xfId="36733"/>
    <cellStyle name="常规 5 2 11 2 2" xfId="36734"/>
    <cellStyle name="常规 5 2 11 3" xfId="36735"/>
    <cellStyle name="常规 5 2 12" xfId="36736"/>
    <cellStyle name="常规 5 2 12 2" xfId="36737"/>
    <cellStyle name="常规 5 2 13" xfId="36738"/>
    <cellStyle name="常规 5 2 2" xfId="36739"/>
    <cellStyle name="常规 5 2 2 10" xfId="36740"/>
    <cellStyle name="常规 5 2 2 10 2" xfId="36741"/>
    <cellStyle name="常规 5 2 2 10 2 2" xfId="36742"/>
    <cellStyle name="常规 5 2 2 10 3" xfId="36743"/>
    <cellStyle name="常规 5 2 2 11" xfId="36744"/>
    <cellStyle name="常规 5 2 2 11 2" xfId="36745"/>
    <cellStyle name="常规 5 2 2 12" xfId="36746"/>
    <cellStyle name="常规 5 2 2 2" xfId="36747"/>
    <cellStyle name="常规 5 2 2 2 10" xfId="36748"/>
    <cellStyle name="常规 5 2 2 2 10 2" xfId="36749"/>
    <cellStyle name="常规 5 2 2 2 11" xfId="36750"/>
    <cellStyle name="常规 5 2 2 2 2" xfId="36751"/>
    <cellStyle name="常规 5 2 2 2 2 2" xfId="36752"/>
    <cellStyle name="常规 5 2 2 2 2 2 2" xfId="36753"/>
    <cellStyle name="常规 5 2 2 2 2 2 2 2" xfId="36754"/>
    <cellStyle name="常规 5 2 2 2 2 2 2 2 2" xfId="36755"/>
    <cellStyle name="常规 5 2 2 2 2 2 2 2 2 2" xfId="36756"/>
    <cellStyle name="常规 5 2 2 2 2 2 2 2 2 2 2" xfId="36757"/>
    <cellStyle name="常规 5 2 2 2 2 2 2 2 2 2 2 2" xfId="36758"/>
    <cellStyle name="常规 5 2 2 2 2 2 2 2 2 2 3" xfId="36759"/>
    <cellStyle name="常规 5 2 2 2 2 2 2 2 2 3" xfId="36760"/>
    <cellStyle name="常规 5 2 2 2 2 2 2 2 2 3 2" xfId="36761"/>
    <cellStyle name="常规 5 2 2 2 2 2 2 2 2 4" xfId="36762"/>
    <cellStyle name="常规 5 2 2 2 2 2 2 2 3" xfId="36763"/>
    <cellStyle name="常规 5 2 2 2 2 2 2 2 3 2" xfId="36764"/>
    <cellStyle name="常规 5 2 2 2 2 2 2 2 3 2 2" xfId="36765"/>
    <cellStyle name="常规 5 2 2 2 2 2 2 2 3 3" xfId="36766"/>
    <cellStyle name="常规 5 2 2 2 2 2 2 2 4" xfId="36767"/>
    <cellStyle name="常规 5 2 2 2 2 2 2 2 4 2" xfId="36768"/>
    <cellStyle name="常规 5 2 2 2 2 2 2 2 5" xfId="36769"/>
    <cellStyle name="常规 5 2 2 2 2 2 2 3" xfId="36770"/>
    <cellStyle name="常规 5 2 2 2 2 2 2 3 2" xfId="36771"/>
    <cellStyle name="常规 5 2 2 2 2 2 2 3 2 2" xfId="36772"/>
    <cellStyle name="常规 5 2 2 2 2 2 2 3 2 2 2" xfId="36773"/>
    <cellStyle name="常规 5 2 2 2 2 2 2 3 2 2 2 2" xfId="36774"/>
    <cellStyle name="常规 5 2 2 2 2 2 2 3 2 2 3" xfId="36775"/>
    <cellStyle name="常规 5 2 2 2 2 2 2 3 2 3" xfId="36776"/>
    <cellStyle name="常规 5 2 2 2 2 2 2 3 2 3 2" xfId="36777"/>
    <cellStyle name="常规 5 2 2 2 2 2 2 3 2 4" xfId="36778"/>
    <cellStyle name="常规 5 2 2 2 2 2 2 3 3" xfId="36779"/>
    <cellStyle name="常规 5 2 2 2 2 2 2 3 3 2" xfId="36780"/>
    <cellStyle name="常规 5 2 2 2 2 2 2 3 3 2 2" xfId="36781"/>
    <cellStyle name="常规 5 2 2 2 2 2 2 3 3 3" xfId="36782"/>
    <cellStyle name="常规 5 2 2 2 2 2 2 3 4" xfId="36783"/>
    <cellStyle name="常规 5 2 2 2 2 2 2 3 4 2" xfId="36784"/>
    <cellStyle name="常规 5 2 2 2 2 2 2 3 5" xfId="36785"/>
    <cellStyle name="常规 5 2 2 2 2 2 2 4" xfId="36786"/>
    <cellStyle name="常规 5 2 2 2 2 2 2 4 2" xfId="36787"/>
    <cellStyle name="常规 5 2 2 2 2 2 2 4 2 2" xfId="36788"/>
    <cellStyle name="常规 5 2 2 2 2 2 2 4 2 2 2" xfId="36789"/>
    <cellStyle name="常规 5 2 2 2 2 2 2 4 2 3" xfId="36790"/>
    <cellStyle name="常规 5 2 2 2 2 2 2 4 3" xfId="36791"/>
    <cellStyle name="常规 5 2 2 2 2 2 2 4 3 2" xfId="36792"/>
    <cellStyle name="常规 5 2 2 2 2 2 2 4 4" xfId="36793"/>
    <cellStyle name="常规 5 2 2 2 2 2 2 5" xfId="36794"/>
    <cellStyle name="常规 5 2 2 2 2 2 2 5 2" xfId="36795"/>
    <cellStyle name="常规 5 2 2 2 2 2 2 5 2 2" xfId="36796"/>
    <cellStyle name="常规 5 2 2 2 2 2 2 5 3" xfId="36797"/>
    <cellStyle name="常规 5 2 2 2 2 2 2 6" xfId="36798"/>
    <cellStyle name="常规 5 2 2 2 2 2 2 6 2" xfId="36799"/>
    <cellStyle name="常规 5 2 2 2 2 2 2 7" xfId="36800"/>
    <cellStyle name="常规 5 2 2 2 2 2 3" xfId="36801"/>
    <cellStyle name="常规 5 2 2 2 2 2 3 2" xfId="36802"/>
    <cellStyle name="常规 5 2 2 2 2 2 3 2 2" xfId="36803"/>
    <cellStyle name="常规 5 2 2 2 2 2 3 2 2 2" xfId="36804"/>
    <cellStyle name="常规 5 2 2 2 2 2 3 2 2 2 2" xfId="36805"/>
    <cellStyle name="常规 5 2 2 2 2 2 3 2 2 3" xfId="36806"/>
    <cellStyle name="常规 5 2 2 2 2 2 3 2 3" xfId="36807"/>
    <cellStyle name="常规 5 2 2 2 2 2 3 2 3 2" xfId="36808"/>
    <cellStyle name="常规 5 2 2 2 2 2 3 2 4" xfId="36809"/>
    <cellStyle name="常规 5 2 2 2 2 2 3 3" xfId="36810"/>
    <cellStyle name="常规 5 2 2 2 2 2 3 3 2" xfId="36811"/>
    <cellStyle name="常规 5 2 2 2 2 2 3 3 2 2" xfId="36812"/>
    <cellStyle name="常规 5 2 2 2 2 2 3 3 3" xfId="36813"/>
    <cellStyle name="常规 5 2 2 2 2 2 3 4" xfId="36814"/>
    <cellStyle name="常规 5 2 2 2 2 2 3 4 2" xfId="36815"/>
    <cellStyle name="常规 5 2 2 2 2 2 3 5" xfId="36816"/>
    <cellStyle name="常规 5 2 2 2 2 2 4" xfId="36817"/>
    <cellStyle name="常规 5 2 2 2 2 2 4 2" xfId="36818"/>
    <cellStyle name="常规 5 2 2 2 2 2 4 2 2" xfId="36819"/>
    <cellStyle name="常规 5 2 2 2 2 2 4 2 2 2" xfId="36820"/>
    <cellStyle name="常规 5 2 2 2 2 2 4 2 2 2 2" xfId="36821"/>
    <cellStyle name="常规 5 2 2 2 2 2 4 2 2 3" xfId="36822"/>
    <cellStyle name="常规 5 2 2 2 2 2 4 2 3" xfId="36823"/>
    <cellStyle name="常规 5 2 2 2 2 2 4 2 3 2" xfId="36824"/>
    <cellStyle name="常规 5 2 2 2 2 2 4 2 4" xfId="36825"/>
    <cellStyle name="常规 5 2 2 2 2 2 4 3" xfId="36826"/>
    <cellStyle name="常规 5 2 2 2 2 2 4 3 2" xfId="36827"/>
    <cellStyle name="常规 5 2 2 2 2 2 4 3 2 2" xfId="36828"/>
    <cellStyle name="常规 5 2 2 2 2 2 4 3 3" xfId="36829"/>
    <cellStyle name="常规 5 2 2 2 2 2 4 4" xfId="36830"/>
    <cellStyle name="常规 5 2 2 2 2 2 4 4 2" xfId="36831"/>
    <cellStyle name="常规 5 2 2 2 2 2 4 5" xfId="36832"/>
    <cellStyle name="常规 5 2 2 2 2 2 5" xfId="36833"/>
    <cellStyle name="常规 5 2 2 2 2 2 5 2" xfId="36834"/>
    <cellStyle name="常规 5 2 2 2 2 2 5 2 2" xfId="36835"/>
    <cellStyle name="常规 5 2 2 2 2 2 5 2 2 2" xfId="36836"/>
    <cellStyle name="常规 5 2 2 2 2 2 5 2 3" xfId="36837"/>
    <cellStyle name="常规 5 2 2 2 2 2 5 3" xfId="36838"/>
    <cellStyle name="常规 5 2 2 2 2 2 5 3 2" xfId="36839"/>
    <cellStyle name="常规 5 2 2 2 2 2 5 4" xfId="36840"/>
    <cellStyle name="常规 5 2 2 2 2 2 6" xfId="36841"/>
    <cellStyle name="常规 5 2 2 2 2 2 6 2" xfId="36842"/>
    <cellStyle name="常规 5 2 2 2 2 2 6 2 2" xfId="36843"/>
    <cellStyle name="常规 5 2 2 2 2 2 6 3" xfId="36844"/>
    <cellStyle name="常规 5 2 2 2 2 2 7" xfId="36845"/>
    <cellStyle name="常规 5 2 2 2 2 2 7 2" xfId="36846"/>
    <cellStyle name="常规 5 2 2 2 2 2 8" xfId="36847"/>
    <cellStyle name="常规 5 2 2 2 2 3" xfId="36848"/>
    <cellStyle name="常规 5 2 2 2 2 3 2" xfId="36849"/>
    <cellStyle name="常规 5 2 2 2 2 3 2 2" xfId="36850"/>
    <cellStyle name="常规 5 2 2 2 2 3 2 2 2" xfId="36851"/>
    <cellStyle name="常规 5 2 2 2 2 3 2 2 2 2" xfId="36852"/>
    <cellStyle name="常规 5 2 2 2 2 3 2 2 2 2 2" xfId="36853"/>
    <cellStyle name="常规 5 2 2 2 2 3 2 2 2 3" xfId="36854"/>
    <cellStyle name="常规 5 2 2 2 2 3 2 2 3" xfId="36855"/>
    <cellStyle name="常规 5 2 2 2 2 3 2 2 3 2" xfId="36856"/>
    <cellStyle name="常规 5 2 2 2 2 3 2 2 4" xfId="36857"/>
    <cellStyle name="常规 5 2 2 2 2 3 2 3" xfId="36858"/>
    <cellStyle name="常规 5 2 2 2 2 3 2 3 2" xfId="36859"/>
    <cellStyle name="常规 5 2 2 2 2 3 2 3 2 2" xfId="36860"/>
    <cellStyle name="常规 5 2 2 2 2 3 2 3 3" xfId="36861"/>
    <cellStyle name="常规 5 2 2 2 2 3 2 4" xfId="36862"/>
    <cellStyle name="常规 5 2 2 2 2 3 2 4 2" xfId="36863"/>
    <cellStyle name="常规 5 2 2 2 2 3 2 5" xfId="36864"/>
    <cellStyle name="常规 5 2 2 2 2 3 3" xfId="36865"/>
    <cellStyle name="常规 5 2 2 2 2 3 3 2" xfId="36866"/>
    <cellStyle name="常规 5 2 2 2 2 3 3 2 2" xfId="36867"/>
    <cellStyle name="常规 5 2 2 2 2 3 3 2 2 2" xfId="36868"/>
    <cellStyle name="常规 5 2 2 2 2 3 3 2 2 2 2" xfId="36869"/>
    <cellStyle name="常规 5 2 2 2 2 3 3 2 2 3" xfId="36870"/>
    <cellStyle name="常规 5 2 2 2 2 3 3 2 3" xfId="36871"/>
    <cellStyle name="常规 5 2 2 2 2 3 3 2 3 2" xfId="36872"/>
    <cellStyle name="常规 5 2 2 2 2 3 3 2 4" xfId="36873"/>
    <cellStyle name="常规 5 2 2 2 2 3 3 3" xfId="36874"/>
    <cellStyle name="常规 5 2 2 2 2 3 3 3 2" xfId="36875"/>
    <cellStyle name="常规 5 2 2 2 2 3 3 3 2 2" xfId="36876"/>
    <cellStyle name="常规 5 2 2 2 2 3 3 3 3" xfId="36877"/>
    <cellStyle name="常规 5 2 2 2 2 3 3 4" xfId="36878"/>
    <cellStyle name="常规 5 2 2 2 2 3 3 4 2" xfId="36879"/>
    <cellStyle name="常规 5 2 2 2 2 3 3 5" xfId="36880"/>
    <cellStyle name="常规 5 2 2 2 2 3 4" xfId="36881"/>
    <cellStyle name="常规 5 2 2 2 2 3 4 2" xfId="36882"/>
    <cellStyle name="常规 5 2 2 2 2 3 4 2 2" xfId="36883"/>
    <cellStyle name="常规 5 2 2 2 2 3 4 2 2 2" xfId="36884"/>
    <cellStyle name="常规 5 2 2 2 2 3 4 2 3" xfId="36885"/>
    <cellStyle name="常规 5 2 2 2 2 3 4 3" xfId="36886"/>
    <cellStyle name="常规 5 2 2 2 2 3 4 3 2" xfId="36887"/>
    <cellStyle name="常规 5 2 2 2 2 3 4 4" xfId="36888"/>
    <cellStyle name="常规 5 2 2 2 2 3 5" xfId="36889"/>
    <cellStyle name="常规 5 2 2 2 2 3 5 2" xfId="36890"/>
    <cellStyle name="常规 5 2 2 2 2 3 5 2 2" xfId="36891"/>
    <cellStyle name="常规 5 2 2 2 2 3 5 3" xfId="36892"/>
    <cellStyle name="常规 5 2 2 2 2 3 6" xfId="36893"/>
    <cellStyle name="常规 5 2 2 2 2 3 6 2" xfId="36894"/>
    <cellStyle name="常规 5 2 2 2 2 3 7" xfId="36895"/>
    <cellStyle name="常规 5 2 2 2 2 4" xfId="36896"/>
    <cellStyle name="常规 5 2 2 2 2 4 2" xfId="36897"/>
    <cellStyle name="常规 5 2 2 2 2 4 2 2" xfId="36898"/>
    <cellStyle name="常规 5 2 2 2 2 4 2 2 2" xfId="36899"/>
    <cellStyle name="常规 5 2 2 2 2 4 2 2 2 2" xfId="36900"/>
    <cellStyle name="常规 5 2 2 2 2 4 2 2 3" xfId="36901"/>
    <cellStyle name="常规 5 2 2 2 2 4 2 3" xfId="36902"/>
    <cellStyle name="常规 5 2 2 2 2 4 2 3 2" xfId="36903"/>
    <cellStyle name="常规 5 2 2 2 2 4 2 4" xfId="36904"/>
    <cellStyle name="常规 5 2 2 2 2 4 3" xfId="36905"/>
    <cellStyle name="常规 5 2 2 2 2 4 3 2" xfId="36906"/>
    <cellStyle name="常规 5 2 2 2 2 4 3 2 2" xfId="36907"/>
    <cellStyle name="常规 5 2 2 2 2 4 3 3" xfId="36908"/>
    <cellStyle name="常规 5 2 2 2 2 4 4" xfId="36909"/>
    <cellStyle name="常规 5 2 2 2 2 4 4 2" xfId="36910"/>
    <cellStyle name="常规 5 2 2 2 2 4 5" xfId="36911"/>
    <cellStyle name="常规 5 2 2 2 2 5" xfId="36912"/>
    <cellStyle name="常规 5 2 2 2 2 5 2" xfId="36913"/>
    <cellStyle name="常规 5 2 2 2 2 5 2 2" xfId="36914"/>
    <cellStyle name="常规 5 2 2 2 2 5 2 2 2" xfId="36915"/>
    <cellStyle name="常规 5 2 2 2 2 5 2 2 2 2" xfId="36916"/>
    <cellStyle name="常规 5 2 2 2 2 5 2 2 3" xfId="36917"/>
    <cellStyle name="常规 5 2 2 2 2 5 2 3" xfId="36918"/>
    <cellStyle name="常规 5 2 2 2 2 5 2 3 2" xfId="36919"/>
    <cellStyle name="常规 5 2 2 2 2 5 2 4" xfId="36920"/>
    <cellStyle name="常规 5 2 2 2 2 5 3" xfId="36921"/>
    <cellStyle name="常规 5 2 2 2 2 5 3 2" xfId="36922"/>
    <cellStyle name="常规 5 2 2 2 2 5 3 2 2" xfId="36923"/>
    <cellStyle name="常规 5 2 2 2 2 5 3 3" xfId="36924"/>
    <cellStyle name="常规 5 2 2 2 2 5 4" xfId="36925"/>
    <cellStyle name="常规 5 2 2 2 2 5 4 2" xfId="36926"/>
    <cellStyle name="常规 5 2 2 2 2 5 5" xfId="36927"/>
    <cellStyle name="常规 5 2 2 2 2 6" xfId="36928"/>
    <cellStyle name="常规 5 2 2 2 2 6 2" xfId="36929"/>
    <cellStyle name="常规 5 2 2 2 2 6 2 2" xfId="36930"/>
    <cellStyle name="常规 5 2 2 2 2 6 2 2 2" xfId="36931"/>
    <cellStyle name="常规 5 2 2 2 2 6 2 3" xfId="36932"/>
    <cellStyle name="常规 5 2 2 2 2 6 3" xfId="36933"/>
    <cellStyle name="常规 5 2 2 2 2 6 3 2" xfId="36934"/>
    <cellStyle name="常规 5 2 2 2 2 6 4" xfId="36935"/>
    <cellStyle name="常规 5 2 2 2 2 7" xfId="36936"/>
    <cellStyle name="常规 5 2 2 2 2 7 2" xfId="36937"/>
    <cellStyle name="常规 5 2 2 2 2 7 2 2" xfId="36938"/>
    <cellStyle name="常规 5 2 2 2 2 7 3" xfId="36939"/>
    <cellStyle name="常规 5 2 2 2 2 8" xfId="36940"/>
    <cellStyle name="常规 5 2 2 2 2 8 2" xfId="36941"/>
    <cellStyle name="常规 5 2 2 2 2 9" xfId="36942"/>
    <cellStyle name="常规 5 2 2 2 3" xfId="36943"/>
    <cellStyle name="常规 5 2 2 2 3 2" xfId="36944"/>
    <cellStyle name="常规 5 2 2 2 3 2 2" xfId="36945"/>
    <cellStyle name="常规 5 2 2 2 3 2 2 2" xfId="36946"/>
    <cellStyle name="常规 5 2 2 2 3 2 2 2 2" xfId="36947"/>
    <cellStyle name="常规 5 2 2 2 3 2 2 2 2 2" xfId="36948"/>
    <cellStyle name="常规 5 2 2 2 3 2 2 2 2 2 2" xfId="36949"/>
    <cellStyle name="常规 5 2 2 2 3 2 2 2 2 2 2 2" xfId="36950"/>
    <cellStyle name="常规 5 2 2 2 3 2 2 2 2 2 3" xfId="36951"/>
    <cellStyle name="常规 5 2 2 2 3 2 2 2 2 3" xfId="36952"/>
    <cellStyle name="常规 5 2 2 2 3 2 2 2 2 3 2" xfId="36953"/>
    <cellStyle name="常规 5 2 2 2 3 2 2 2 2 4" xfId="36954"/>
    <cellStyle name="常规 5 2 2 2 3 2 2 2 3" xfId="36955"/>
    <cellStyle name="常规 5 2 2 2 3 2 2 2 3 2" xfId="36956"/>
    <cellStyle name="常规 5 2 2 2 3 2 2 2 3 2 2" xfId="36957"/>
    <cellStyle name="常规 5 2 2 2 3 2 2 2 3 3" xfId="36958"/>
    <cellStyle name="常规 5 2 2 2 3 2 2 2 4" xfId="36959"/>
    <cellStyle name="常规 5 2 2 2 3 2 2 2 4 2" xfId="36960"/>
    <cellStyle name="常规 5 2 2 2 3 2 2 2 5" xfId="36961"/>
    <cellStyle name="常规 5 2 2 2 3 2 2 3" xfId="36962"/>
    <cellStyle name="常规 5 2 2 2 3 2 2 3 2" xfId="36963"/>
    <cellStyle name="常规 5 2 2 2 3 2 2 3 2 2" xfId="36964"/>
    <cellStyle name="常规 5 2 2 2 3 2 2 3 2 2 2" xfId="36965"/>
    <cellStyle name="常规 5 2 2 2 3 2 2 3 2 2 2 2" xfId="36966"/>
    <cellStyle name="常规 5 2 2 2 3 2 2 3 2 2 3" xfId="36967"/>
    <cellStyle name="常规 5 2 2 2 3 2 2 3 2 3" xfId="36968"/>
    <cellStyle name="常规 5 2 2 2 3 2 2 3 2 3 2" xfId="36969"/>
    <cellStyle name="常规 5 2 2 2 3 2 2 3 2 4" xfId="36970"/>
    <cellStyle name="常规 5 2 2 2 3 2 2 3 3" xfId="36971"/>
    <cellStyle name="常规 5 2 2 2 3 2 2 3 3 2" xfId="36972"/>
    <cellStyle name="常规 5 2 2 2 3 2 2 3 3 2 2" xfId="36973"/>
    <cellStyle name="常规 5 2 2 2 3 2 2 3 3 3" xfId="36974"/>
    <cellStyle name="常规 5 2 2 2 3 2 2 3 4" xfId="36975"/>
    <cellStyle name="常规 5 2 2 2 3 2 2 3 4 2" xfId="36976"/>
    <cellStyle name="常规 5 2 2 2 3 2 2 3 5" xfId="36977"/>
    <cellStyle name="常规 5 2 2 2 3 2 2 4" xfId="36978"/>
    <cellStyle name="常规 5 2 2 2 3 2 2 4 2" xfId="36979"/>
    <cellStyle name="常规 5 2 2 2 3 2 2 4 2 2" xfId="36980"/>
    <cellStyle name="常规 5 2 2 2 3 2 2 4 2 2 2" xfId="36981"/>
    <cellStyle name="常规 5 2 2 2 3 2 2 4 2 3" xfId="36982"/>
    <cellStyle name="常规 5 2 2 2 3 2 2 4 3" xfId="36983"/>
    <cellStyle name="常规 5 2 2 2 3 2 2 4 3 2" xfId="36984"/>
    <cellStyle name="常规 5 2 2 2 3 2 2 4 4" xfId="36985"/>
    <cellStyle name="常规 5 2 2 2 3 2 2 5" xfId="36986"/>
    <cellStyle name="常规 5 2 2 2 3 2 2 5 2" xfId="36987"/>
    <cellStyle name="常规 5 2 2 2 3 2 2 5 2 2" xfId="36988"/>
    <cellStyle name="常规 5 2 2 2 3 2 2 5 3" xfId="36989"/>
    <cellStyle name="常规 5 2 2 2 3 2 2 6" xfId="36990"/>
    <cellStyle name="常规 5 2 2 2 3 2 2 6 2" xfId="36991"/>
    <cellStyle name="常规 5 2 2 2 3 2 2 7" xfId="36992"/>
    <cellStyle name="常规 5 2 2 2 3 2 3" xfId="36993"/>
    <cellStyle name="常规 5 2 2 2 3 2 3 2" xfId="36994"/>
    <cellStyle name="常规 5 2 2 2 3 2 3 2 2" xfId="36995"/>
    <cellStyle name="常规 5 2 2 2 3 2 3 2 2 2" xfId="36996"/>
    <cellStyle name="常规 5 2 2 2 3 2 3 2 2 2 2" xfId="36997"/>
    <cellStyle name="常规 5 2 2 2 3 2 3 2 2 3" xfId="36998"/>
    <cellStyle name="常规 5 2 2 2 3 2 3 2 3" xfId="36999"/>
    <cellStyle name="常规 5 2 2 2 3 2 3 2 3 2" xfId="37000"/>
    <cellStyle name="常规 5 2 2 2 3 2 3 2 4" xfId="37001"/>
    <cellStyle name="常规 5 2 2 2 3 2 3 3" xfId="37002"/>
    <cellStyle name="常规 5 2 2 2 3 2 3 3 2" xfId="37003"/>
    <cellStyle name="常规 5 2 2 2 3 2 3 3 2 2" xfId="37004"/>
    <cellStyle name="常规 5 2 2 2 3 2 3 3 3" xfId="37005"/>
    <cellStyle name="常规 5 2 2 2 3 2 3 4" xfId="37006"/>
    <cellStyle name="常规 5 2 2 2 3 2 3 4 2" xfId="37007"/>
    <cellStyle name="常规 5 2 2 2 3 2 3 5" xfId="37008"/>
    <cellStyle name="常规 5 2 2 2 3 2 4" xfId="37009"/>
    <cellStyle name="常规 5 2 2 2 3 2 4 2" xfId="37010"/>
    <cellStyle name="常规 5 2 2 2 3 2 4 2 2" xfId="37011"/>
    <cellStyle name="常规 5 2 2 2 3 2 4 2 2 2" xfId="37012"/>
    <cellStyle name="常规 5 2 2 2 3 2 4 2 2 2 2" xfId="37013"/>
    <cellStyle name="常规 5 2 2 2 3 2 4 2 2 3" xfId="37014"/>
    <cellStyle name="常规 5 2 2 2 3 2 4 2 3" xfId="37015"/>
    <cellStyle name="常规 5 2 2 2 3 2 4 2 3 2" xfId="37016"/>
    <cellStyle name="常规 5 2 2 2 3 2 4 2 4" xfId="37017"/>
    <cellStyle name="常规 5 2 2 2 3 2 4 3" xfId="37018"/>
    <cellStyle name="常规 5 2 2 2 3 2 4 3 2" xfId="37019"/>
    <cellStyle name="常规 5 2 2 2 3 2 4 3 2 2" xfId="37020"/>
    <cellStyle name="常规 5 2 2 2 3 2 4 3 3" xfId="37021"/>
    <cellStyle name="常规 5 2 2 2 3 2 4 4" xfId="37022"/>
    <cellStyle name="常规 5 2 2 2 3 2 4 4 2" xfId="37023"/>
    <cellStyle name="常规 5 2 2 2 3 2 4 5" xfId="37024"/>
    <cellStyle name="常规 5 2 2 2 3 2 5" xfId="37025"/>
    <cellStyle name="常规 5 2 2 2 3 2 5 2" xfId="37026"/>
    <cellStyle name="常规 5 2 2 2 3 2 5 2 2" xfId="37027"/>
    <cellStyle name="常规 5 2 2 2 3 2 5 2 2 2" xfId="37028"/>
    <cellStyle name="常规 5 2 2 2 3 2 5 2 3" xfId="37029"/>
    <cellStyle name="常规 5 2 2 2 3 2 5 3" xfId="37030"/>
    <cellStyle name="常规 5 2 2 2 3 2 5 3 2" xfId="37031"/>
    <cellStyle name="常规 5 2 2 2 3 2 5 4" xfId="37032"/>
    <cellStyle name="常规 5 2 2 2 3 2 6" xfId="37033"/>
    <cellStyle name="常规 5 2 2 2 3 2 6 2" xfId="37034"/>
    <cellStyle name="常规 5 2 2 2 3 2 6 2 2" xfId="37035"/>
    <cellStyle name="常规 5 2 2 2 3 2 6 3" xfId="37036"/>
    <cellStyle name="常规 5 2 2 2 3 2 7" xfId="37037"/>
    <cellStyle name="常规 5 2 2 2 3 2 7 2" xfId="37038"/>
    <cellStyle name="常规 5 2 2 2 3 2 8" xfId="37039"/>
    <cellStyle name="常规 5 2 2 2 3 3" xfId="37040"/>
    <cellStyle name="常规 5 2 2 2 3 3 2" xfId="37041"/>
    <cellStyle name="常规 5 2 2 2 3 3 2 2" xfId="37042"/>
    <cellStyle name="常规 5 2 2 2 3 3 2 2 2" xfId="37043"/>
    <cellStyle name="常规 5 2 2 2 3 3 2 2 2 2" xfId="37044"/>
    <cellStyle name="常规 5 2 2 2 3 3 2 2 2 2 2" xfId="37045"/>
    <cellStyle name="常规 5 2 2 2 3 3 2 2 2 3" xfId="37046"/>
    <cellStyle name="常规 5 2 2 2 3 3 2 2 3" xfId="37047"/>
    <cellStyle name="常规 5 2 2 2 3 3 2 2 3 2" xfId="37048"/>
    <cellStyle name="常规 5 2 2 2 3 3 2 2 4" xfId="37049"/>
    <cellStyle name="常规 5 2 2 2 3 3 2 3" xfId="37050"/>
    <cellStyle name="常规 5 2 2 2 3 3 2 3 2" xfId="37051"/>
    <cellStyle name="常规 5 2 2 2 3 3 2 3 2 2" xfId="37052"/>
    <cellStyle name="常规 5 2 2 2 3 3 2 3 3" xfId="37053"/>
    <cellStyle name="常规 5 2 2 2 3 3 2 4" xfId="37054"/>
    <cellStyle name="常规 5 2 2 2 3 3 2 4 2" xfId="37055"/>
    <cellStyle name="常规 5 2 2 2 3 3 2 5" xfId="37056"/>
    <cellStyle name="常规 5 2 2 2 3 3 3" xfId="37057"/>
    <cellStyle name="常规 5 2 2 2 3 3 3 2" xfId="37058"/>
    <cellStyle name="常规 5 2 2 2 3 3 3 2 2" xfId="37059"/>
    <cellStyle name="常规 5 2 2 2 3 3 3 2 2 2" xfId="37060"/>
    <cellStyle name="常规 5 2 2 2 3 3 3 2 2 2 2" xfId="37061"/>
    <cellStyle name="常规 5 2 2 2 3 3 3 2 2 3" xfId="37062"/>
    <cellStyle name="常规 5 2 2 2 3 3 3 2 3" xfId="37063"/>
    <cellStyle name="常规 5 2 2 2 3 3 3 2 3 2" xfId="37064"/>
    <cellStyle name="常规 5 2 2 2 3 3 3 2 4" xfId="37065"/>
    <cellStyle name="常规 5 2 2 2 3 3 3 3" xfId="37066"/>
    <cellStyle name="常规 5 2 2 2 3 3 3 3 2" xfId="37067"/>
    <cellStyle name="常规 5 2 2 2 3 3 3 3 2 2" xfId="37068"/>
    <cellStyle name="常规 5 2 2 2 3 3 3 3 3" xfId="37069"/>
    <cellStyle name="常规 5 2 2 2 3 3 3 4" xfId="37070"/>
    <cellStyle name="常规 5 2 2 2 3 3 3 4 2" xfId="37071"/>
    <cellStyle name="常规 5 2 2 2 3 3 3 5" xfId="37072"/>
    <cellStyle name="常规 5 2 2 2 3 3 4" xfId="37073"/>
    <cellStyle name="常规 5 2 2 2 3 3 4 2" xfId="37074"/>
    <cellStyle name="常规 5 2 2 2 3 3 4 2 2" xfId="37075"/>
    <cellStyle name="常规 5 2 2 2 3 3 4 2 2 2" xfId="37076"/>
    <cellStyle name="常规 5 2 2 2 3 3 4 2 3" xfId="37077"/>
    <cellStyle name="常规 5 2 2 2 3 3 4 3" xfId="37078"/>
    <cellStyle name="常规 5 2 2 2 3 3 4 3 2" xfId="37079"/>
    <cellStyle name="常规 5 2 2 2 3 3 4 4" xfId="37080"/>
    <cellStyle name="常规 5 2 2 2 3 3 5" xfId="37081"/>
    <cellStyle name="常规 5 2 2 2 3 3 5 2" xfId="37082"/>
    <cellStyle name="常规 5 2 2 2 3 3 5 2 2" xfId="37083"/>
    <cellStyle name="常规 5 2 2 2 3 3 5 3" xfId="37084"/>
    <cellStyle name="常规 5 2 2 2 3 3 6" xfId="37085"/>
    <cellStyle name="常规 5 2 2 2 3 3 6 2" xfId="37086"/>
    <cellStyle name="常规 5 2 2 2 3 3 7" xfId="37087"/>
    <cellStyle name="常规 5 2 2 2 3 4" xfId="37088"/>
    <cellStyle name="常规 5 2 2 2 3 4 2" xfId="37089"/>
    <cellStyle name="常规 5 2 2 2 3 4 2 2" xfId="37090"/>
    <cellStyle name="常规 5 2 2 2 3 4 2 2 2" xfId="37091"/>
    <cellStyle name="常规 5 2 2 2 3 4 2 2 2 2" xfId="37092"/>
    <cellStyle name="常规 5 2 2 2 3 4 2 2 3" xfId="37093"/>
    <cellStyle name="常规 5 2 2 2 3 4 2 3" xfId="37094"/>
    <cellStyle name="常规 5 2 2 2 3 4 2 3 2" xfId="37095"/>
    <cellStyle name="常规 5 2 2 2 3 4 2 4" xfId="37096"/>
    <cellStyle name="常规 5 2 2 2 3 4 3" xfId="37097"/>
    <cellStyle name="常规 5 2 2 2 3 4 3 2" xfId="37098"/>
    <cellStyle name="常规 5 2 2 2 3 4 3 2 2" xfId="37099"/>
    <cellStyle name="常规 5 2 2 2 3 4 3 3" xfId="37100"/>
    <cellStyle name="常规 5 2 2 2 3 4 4" xfId="37101"/>
    <cellStyle name="常规 5 2 2 2 3 4 4 2" xfId="37102"/>
    <cellStyle name="常规 5 2 2 2 3 4 5" xfId="37103"/>
    <cellStyle name="常规 5 2 2 2 3 5" xfId="37104"/>
    <cellStyle name="常规 5 2 2 2 3 5 2" xfId="37105"/>
    <cellStyle name="常规 5 2 2 2 3 5 2 2" xfId="37106"/>
    <cellStyle name="常规 5 2 2 2 3 5 2 2 2" xfId="37107"/>
    <cellStyle name="常规 5 2 2 2 3 5 2 2 2 2" xfId="37108"/>
    <cellStyle name="常规 5 2 2 2 3 5 2 2 3" xfId="37109"/>
    <cellStyle name="常规 5 2 2 2 3 5 2 3" xfId="37110"/>
    <cellStyle name="常规 5 2 2 2 3 5 2 3 2" xfId="37111"/>
    <cellStyle name="常规 5 2 2 2 3 5 2 4" xfId="37112"/>
    <cellStyle name="常规 5 2 2 2 3 5 3" xfId="37113"/>
    <cellStyle name="常规 5 2 2 2 3 5 3 2" xfId="37114"/>
    <cellStyle name="常规 5 2 2 2 3 5 3 2 2" xfId="37115"/>
    <cellStyle name="常规 5 2 2 2 3 5 3 3" xfId="37116"/>
    <cellStyle name="常规 5 2 2 2 3 5 4" xfId="37117"/>
    <cellStyle name="常规 5 2 2 2 3 5 4 2" xfId="37118"/>
    <cellStyle name="常规 5 2 2 2 3 5 5" xfId="37119"/>
    <cellStyle name="常规 5 2 2 2 3 6" xfId="37120"/>
    <cellStyle name="常规 5 2 2 2 3 6 2" xfId="37121"/>
    <cellStyle name="常规 5 2 2 2 3 6 2 2" xfId="37122"/>
    <cellStyle name="常规 5 2 2 2 3 6 2 2 2" xfId="37123"/>
    <cellStyle name="常规 5 2 2 2 3 6 2 3" xfId="37124"/>
    <cellStyle name="常规 5 2 2 2 3 6 3" xfId="37125"/>
    <cellStyle name="常规 5 2 2 2 3 6 3 2" xfId="37126"/>
    <cellStyle name="常规 5 2 2 2 3 6 4" xfId="37127"/>
    <cellStyle name="常规 5 2 2 2 3 7" xfId="37128"/>
    <cellStyle name="常规 5 2 2 2 3 7 2" xfId="37129"/>
    <cellStyle name="常规 5 2 2 2 3 7 2 2" xfId="37130"/>
    <cellStyle name="常规 5 2 2 2 3 7 3" xfId="37131"/>
    <cellStyle name="常规 5 2 2 2 3 8" xfId="37132"/>
    <cellStyle name="常规 5 2 2 2 3 8 2" xfId="37133"/>
    <cellStyle name="常规 5 2 2 2 3 9" xfId="37134"/>
    <cellStyle name="常规 5 2 2 2 4" xfId="37135"/>
    <cellStyle name="常规 5 2 2 2 4 2" xfId="37136"/>
    <cellStyle name="常规 5 2 2 2 4 2 2" xfId="37137"/>
    <cellStyle name="常规 5 2 2 2 4 2 2 2" xfId="37138"/>
    <cellStyle name="常规 5 2 2 2 4 2 2 2 2" xfId="37139"/>
    <cellStyle name="常规 5 2 2 2 4 2 2 2 2 2" xfId="37140"/>
    <cellStyle name="常规 5 2 2 2 4 2 2 2 2 2 2" xfId="37141"/>
    <cellStyle name="常规 5 2 2 2 4 2 2 2 2 3" xfId="37142"/>
    <cellStyle name="常规 5 2 2 2 4 2 2 2 3" xfId="37143"/>
    <cellStyle name="常规 5 2 2 2 4 2 2 2 3 2" xfId="37144"/>
    <cellStyle name="常规 5 2 2 2 4 2 2 2 4" xfId="37145"/>
    <cellStyle name="常规 5 2 2 2 4 2 2 3" xfId="37146"/>
    <cellStyle name="常规 5 2 2 2 4 2 2 3 2" xfId="37147"/>
    <cellStyle name="常规 5 2 2 2 4 2 2 3 2 2" xfId="37148"/>
    <cellStyle name="常规 5 2 2 2 4 2 2 3 3" xfId="37149"/>
    <cellStyle name="常规 5 2 2 2 4 2 2 4" xfId="37150"/>
    <cellStyle name="常规 5 2 2 2 4 2 2 4 2" xfId="37151"/>
    <cellStyle name="常规 5 2 2 2 4 2 2 5" xfId="37152"/>
    <cellStyle name="常规 5 2 2 2 4 2 3" xfId="37153"/>
    <cellStyle name="常规 5 2 2 2 4 2 3 2" xfId="37154"/>
    <cellStyle name="常规 5 2 2 2 4 2 3 2 2" xfId="37155"/>
    <cellStyle name="常规 5 2 2 2 4 2 3 2 2 2" xfId="37156"/>
    <cellStyle name="常规 5 2 2 2 4 2 3 2 2 2 2" xfId="37157"/>
    <cellStyle name="常规 5 2 2 2 4 2 3 2 2 3" xfId="37158"/>
    <cellStyle name="常规 5 2 2 2 4 2 3 2 3" xfId="37159"/>
    <cellStyle name="常规 5 2 2 2 4 2 3 2 3 2" xfId="37160"/>
    <cellStyle name="常规 5 2 2 2 4 2 3 2 4" xfId="37161"/>
    <cellStyle name="常规 5 2 2 2 4 2 3 3" xfId="37162"/>
    <cellStyle name="常规 5 2 2 2 4 2 3 3 2" xfId="37163"/>
    <cellStyle name="常规 5 2 2 2 4 2 3 3 2 2" xfId="37164"/>
    <cellStyle name="常规 5 2 2 2 4 2 3 3 3" xfId="37165"/>
    <cellStyle name="常规 5 2 2 2 4 2 3 4" xfId="37166"/>
    <cellStyle name="常规 5 2 2 2 4 2 3 4 2" xfId="37167"/>
    <cellStyle name="常规 5 2 2 2 4 2 3 5" xfId="37168"/>
    <cellStyle name="常规 5 2 2 2 4 2 4" xfId="37169"/>
    <cellStyle name="常规 5 2 2 2 4 2 4 2" xfId="37170"/>
    <cellStyle name="常规 5 2 2 2 4 2 4 2 2" xfId="37171"/>
    <cellStyle name="常规 5 2 2 2 4 2 4 2 2 2" xfId="37172"/>
    <cellStyle name="常规 5 2 2 2 4 2 4 2 3" xfId="37173"/>
    <cellStyle name="常规 5 2 2 2 4 2 4 3" xfId="37174"/>
    <cellStyle name="常规 5 2 2 2 4 2 4 3 2" xfId="37175"/>
    <cellStyle name="常规 5 2 2 2 4 2 4 4" xfId="37176"/>
    <cellStyle name="常规 5 2 2 2 4 2 5" xfId="37177"/>
    <cellStyle name="常规 5 2 2 2 4 2 5 2" xfId="37178"/>
    <cellStyle name="常规 5 2 2 2 4 2 5 2 2" xfId="37179"/>
    <cellStyle name="常规 5 2 2 2 4 2 5 3" xfId="37180"/>
    <cellStyle name="常规 5 2 2 2 4 2 6" xfId="37181"/>
    <cellStyle name="常规 5 2 2 2 4 2 6 2" xfId="37182"/>
    <cellStyle name="常规 5 2 2 2 4 2 7" xfId="37183"/>
    <cellStyle name="常规 5 2 2 2 4 3" xfId="37184"/>
    <cellStyle name="常规 5 2 2 2 4 3 2" xfId="37185"/>
    <cellStyle name="常规 5 2 2 2 4 3 2 2" xfId="37186"/>
    <cellStyle name="常规 5 2 2 2 4 3 2 2 2" xfId="37187"/>
    <cellStyle name="常规 5 2 2 2 4 3 2 2 2 2" xfId="37188"/>
    <cellStyle name="常规 5 2 2 2 4 3 2 2 3" xfId="37189"/>
    <cellStyle name="常规 5 2 2 2 4 3 2 3" xfId="37190"/>
    <cellStyle name="常规 5 2 2 2 4 3 2 3 2" xfId="37191"/>
    <cellStyle name="常规 5 2 2 2 4 3 2 4" xfId="37192"/>
    <cellStyle name="常规 5 2 2 2 4 3 3" xfId="37193"/>
    <cellStyle name="常规 5 2 2 2 4 3 3 2" xfId="37194"/>
    <cellStyle name="常规 5 2 2 2 4 3 3 2 2" xfId="37195"/>
    <cellStyle name="常规 5 2 2 2 4 3 3 3" xfId="37196"/>
    <cellStyle name="常规 5 2 2 2 4 3 4" xfId="37197"/>
    <cellStyle name="常规 5 2 2 2 4 3 4 2" xfId="37198"/>
    <cellStyle name="常规 5 2 2 2 4 3 5" xfId="37199"/>
    <cellStyle name="常规 5 2 2 2 4 4" xfId="37200"/>
    <cellStyle name="常规 5 2 2 2 4 4 2" xfId="37201"/>
    <cellStyle name="常规 5 2 2 2 4 4 2 2" xfId="37202"/>
    <cellStyle name="常规 5 2 2 2 4 4 2 2 2" xfId="37203"/>
    <cellStyle name="常规 5 2 2 2 4 4 2 2 2 2" xfId="37204"/>
    <cellStyle name="常规 5 2 2 2 4 4 2 2 3" xfId="37205"/>
    <cellStyle name="常规 5 2 2 2 4 4 2 3" xfId="37206"/>
    <cellStyle name="常规 5 2 2 2 4 4 2 3 2" xfId="37207"/>
    <cellStyle name="常规 5 2 2 2 4 4 2 4" xfId="37208"/>
    <cellStyle name="常规 5 2 2 2 4 4 3" xfId="37209"/>
    <cellStyle name="常规 5 2 2 2 4 4 3 2" xfId="37210"/>
    <cellStyle name="常规 5 2 2 2 4 4 3 2 2" xfId="37211"/>
    <cellStyle name="常规 5 2 2 2 4 4 3 3" xfId="37212"/>
    <cellStyle name="常规 5 2 2 2 4 4 4" xfId="37213"/>
    <cellStyle name="常规 5 2 2 2 4 4 4 2" xfId="37214"/>
    <cellStyle name="常规 5 2 2 2 4 4 5" xfId="37215"/>
    <cellStyle name="常规 5 2 2 2 4 5" xfId="37216"/>
    <cellStyle name="常规 5 2 2 2 4 5 2" xfId="37217"/>
    <cellStyle name="常规 5 2 2 2 4 5 2 2" xfId="37218"/>
    <cellStyle name="常规 5 2 2 2 4 5 2 2 2" xfId="37219"/>
    <cellStyle name="常规 5 2 2 2 4 5 2 3" xfId="37220"/>
    <cellStyle name="常规 5 2 2 2 4 5 3" xfId="37221"/>
    <cellStyle name="常规 5 2 2 2 4 5 3 2" xfId="37222"/>
    <cellStyle name="常规 5 2 2 2 4 5 4" xfId="37223"/>
    <cellStyle name="常规 5 2 2 2 4 6" xfId="37224"/>
    <cellStyle name="常规 5 2 2 2 4 6 2" xfId="37225"/>
    <cellStyle name="常规 5 2 2 2 4 6 2 2" xfId="37226"/>
    <cellStyle name="常规 5 2 2 2 4 6 3" xfId="37227"/>
    <cellStyle name="常规 5 2 2 2 4 7" xfId="37228"/>
    <cellStyle name="常规 5 2 2 2 4 7 2" xfId="37229"/>
    <cellStyle name="常规 5 2 2 2 4 8" xfId="37230"/>
    <cellStyle name="常规 5 2 2 2 5" xfId="37231"/>
    <cellStyle name="常规 5 2 2 2 5 2" xfId="37232"/>
    <cellStyle name="常规 5 2 2 2 5 2 2" xfId="37233"/>
    <cellStyle name="常规 5 2 2 2 5 2 2 2" xfId="37234"/>
    <cellStyle name="常规 5 2 2 2 5 2 2 2 2" xfId="37235"/>
    <cellStyle name="常规 5 2 2 2 5 2 2 2 2 2" xfId="37236"/>
    <cellStyle name="常规 5 2 2 2 5 2 2 2 3" xfId="37237"/>
    <cellStyle name="常规 5 2 2 2 5 2 2 3" xfId="37238"/>
    <cellStyle name="常规 5 2 2 2 5 2 2 3 2" xfId="37239"/>
    <cellStyle name="常规 5 2 2 2 5 2 2 4" xfId="37240"/>
    <cellStyle name="常规 5 2 2 2 5 2 3" xfId="37241"/>
    <cellStyle name="常规 5 2 2 2 5 2 3 2" xfId="37242"/>
    <cellStyle name="常规 5 2 2 2 5 2 3 2 2" xfId="37243"/>
    <cellStyle name="常规 5 2 2 2 5 2 3 3" xfId="37244"/>
    <cellStyle name="常规 5 2 2 2 5 2 4" xfId="37245"/>
    <cellStyle name="常规 5 2 2 2 5 2 4 2" xfId="37246"/>
    <cellStyle name="常规 5 2 2 2 5 2 5" xfId="37247"/>
    <cellStyle name="常规 5 2 2 2 5 3" xfId="37248"/>
    <cellStyle name="常规 5 2 2 2 5 3 2" xfId="37249"/>
    <cellStyle name="常规 5 2 2 2 5 3 2 2" xfId="37250"/>
    <cellStyle name="常规 5 2 2 2 5 3 2 2 2" xfId="37251"/>
    <cellStyle name="常规 5 2 2 2 5 3 2 2 2 2" xfId="37252"/>
    <cellStyle name="常规 5 2 2 2 5 3 2 2 3" xfId="37253"/>
    <cellStyle name="常规 5 2 2 2 5 3 2 3" xfId="37254"/>
    <cellStyle name="常规 5 2 2 2 5 3 2 3 2" xfId="37255"/>
    <cellStyle name="常规 5 2 2 2 5 3 2 4" xfId="37256"/>
    <cellStyle name="常规 5 2 2 2 5 3 3" xfId="37257"/>
    <cellStyle name="常规 5 2 2 2 5 3 3 2" xfId="37258"/>
    <cellStyle name="常规 5 2 2 2 5 3 3 2 2" xfId="37259"/>
    <cellStyle name="常规 5 2 2 2 5 3 3 3" xfId="37260"/>
    <cellStyle name="常规 5 2 2 2 5 3 4" xfId="37261"/>
    <cellStyle name="常规 5 2 2 2 5 3 4 2" xfId="37262"/>
    <cellStyle name="常规 5 2 2 2 5 3 5" xfId="37263"/>
    <cellStyle name="常规 5 2 2 2 5 4" xfId="37264"/>
    <cellStyle name="常规 5 2 2 2 5 4 2" xfId="37265"/>
    <cellStyle name="常规 5 2 2 2 5 4 2 2" xfId="37266"/>
    <cellStyle name="常规 5 2 2 2 5 4 2 2 2" xfId="37267"/>
    <cellStyle name="常规 5 2 2 2 5 4 2 3" xfId="37268"/>
    <cellStyle name="常规 5 2 2 2 5 4 3" xfId="37269"/>
    <cellStyle name="常规 5 2 2 2 5 4 3 2" xfId="37270"/>
    <cellStyle name="常规 5 2 2 2 5 4 4" xfId="37271"/>
    <cellStyle name="常规 5 2 2 2 5 5" xfId="37272"/>
    <cellStyle name="常规 5 2 2 2 5 5 2" xfId="37273"/>
    <cellStyle name="常规 5 2 2 2 5 5 2 2" xfId="37274"/>
    <cellStyle name="常规 5 2 2 2 5 5 3" xfId="37275"/>
    <cellStyle name="常规 5 2 2 2 5 6" xfId="37276"/>
    <cellStyle name="常规 5 2 2 2 5 6 2" xfId="37277"/>
    <cellStyle name="常规 5 2 2 2 5 7" xfId="37278"/>
    <cellStyle name="常规 5 2 2 2 6" xfId="37279"/>
    <cellStyle name="常规 5 2 2 2 6 2" xfId="37280"/>
    <cellStyle name="常规 5 2 2 2 6 2 2" xfId="37281"/>
    <cellStyle name="常规 5 2 2 2 6 2 2 2" xfId="37282"/>
    <cellStyle name="常规 5 2 2 2 6 2 2 2 2" xfId="37283"/>
    <cellStyle name="常规 5 2 2 2 6 2 2 3" xfId="37284"/>
    <cellStyle name="常规 5 2 2 2 6 2 3" xfId="37285"/>
    <cellStyle name="常规 5 2 2 2 6 2 3 2" xfId="37286"/>
    <cellStyle name="常规 5 2 2 2 6 2 4" xfId="37287"/>
    <cellStyle name="常规 5 2 2 2 6 3" xfId="37288"/>
    <cellStyle name="常规 5 2 2 2 6 3 2" xfId="37289"/>
    <cellStyle name="常规 5 2 2 2 6 3 2 2" xfId="37290"/>
    <cellStyle name="常规 5 2 2 2 6 3 3" xfId="37291"/>
    <cellStyle name="常规 5 2 2 2 6 4" xfId="37292"/>
    <cellStyle name="常规 5 2 2 2 6 4 2" xfId="37293"/>
    <cellStyle name="常规 5 2 2 2 6 5" xfId="37294"/>
    <cellStyle name="常规 5 2 2 2 7" xfId="37295"/>
    <cellStyle name="常规 5 2 2 2 7 2" xfId="37296"/>
    <cellStyle name="常规 5 2 2 2 7 2 2" xfId="37297"/>
    <cellStyle name="常规 5 2 2 2 7 2 2 2" xfId="37298"/>
    <cellStyle name="常规 5 2 2 2 7 2 2 2 2" xfId="37299"/>
    <cellStyle name="常规 5 2 2 2 7 2 2 3" xfId="37300"/>
    <cellStyle name="常规 5 2 2 2 7 2 3" xfId="37301"/>
    <cellStyle name="常规 5 2 2 2 7 2 3 2" xfId="37302"/>
    <cellStyle name="常规 5 2 2 2 7 2 4" xfId="37303"/>
    <cellStyle name="常规 5 2 2 2 7 3" xfId="37304"/>
    <cellStyle name="常规 5 2 2 2 7 3 2" xfId="37305"/>
    <cellStyle name="常规 5 2 2 2 7 3 2 2" xfId="37306"/>
    <cellStyle name="常规 5 2 2 2 7 3 3" xfId="37307"/>
    <cellStyle name="常规 5 2 2 2 7 4" xfId="37308"/>
    <cellStyle name="常规 5 2 2 2 7 4 2" xfId="37309"/>
    <cellStyle name="常规 5 2 2 2 7 5" xfId="37310"/>
    <cellStyle name="常规 5 2 2 2 8" xfId="37311"/>
    <cellStyle name="常规 5 2 2 2 8 2" xfId="37312"/>
    <cellStyle name="常规 5 2 2 2 8 2 2" xfId="37313"/>
    <cellStyle name="常规 5 2 2 2 8 2 2 2" xfId="37314"/>
    <cellStyle name="常规 5 2 2 2 8 2 3" xfId="37315"/>
    <cellStyle name="常规 5 2 2 2 8 3" xfId="37316"/>
    <cellStyle name="常规 5 2 2 2 8 3 2" xfId="37317"/>
    <cellStyle name="常规 5 2 2 2 8 4" xfId="37318"/>
    <cellStyle name="常规 5 2 2 2 9" xfId="37319"/>
    <cellStyle name="常规 5 2 2 2 9 2" xfId="37320"/>
    <cellStyle name="常规 5 2 2 2 9 2 2" xfId="37321"/>
    <cellStyle name="常规 5 2 2 2 9 3" xfId="37322"/>
    <cellStyle name="常规 5 2 2 3" xfId="37323"/>
    <cellStyle name="常规 5 2 2 3 2" xfId="37324"/>
    <cellStyle name="常规 5 2 2 3 2 2" xfId="37325"/>
    <cellStyle name="常规 5 2 2 3 2 2 2" xfId="37326"/>
    <cellStyle name="常规 5 2 2 3 2 2 2 2" xfId="37327"/>
    <cellStyle name="常规 5 2 2 3 2 2 2 2 2" xfId="37328"/>
    <cellStyle name="常规 5 2 2 3 2 2 2 2 2 2" xfId="37329"/>
    <cellStyle name="常规 5 2 2 3 2 2 2 2 2 2 2" xfId="37330"/>
    <cellStyle name="常规 5 2 2 3 2 2 2 2 2 3" xfId="37331"/>
    <cellStyle name="常规 5 2 2 3 2 2 2 2 3" xfId="37332"/>
    <cellStyle name="常规 5 2 2 3 2 2 2 2 3 2" xfId="37333"/>
    <cellStyle name="常规 5 2 2 3 2 2 2 2 4" xfId="37334"/>
    <cellStyle name="常规 5 2 2 3 2 2 2 3" xfId="37335"/>
    <cellStyle name="常规 5 2 2 3 2 2 2 3 2" xfId="37336"/>
    <cellStyle name="常规 5 2 2 3 2 2 2 3 2 2" xfId="37337"/>
    <cellStyle name="常规 5 2 2 3 2 2 2 3 3" xfId="37338"/>
    <cellStyle name="常规 5 2 2 3 2 2 2 4" xfId="37339"/>
    <cellStyle name="常规 5 2 2 3 2 2 2 4 2" xfId="37340"/>
    <cellStyle name="常规 5 2 2 3 2 2 2 5" xfId="37341"/>
    <cellStyle name="常规 5 2 2 3 2 2 3" xfId="37342"/>
    <cellStyle name="常规 5 2 2 3 2 2 3 2" xfId="37343"/>
    <cellStyle name="常规 5 2 2 3 2 2 3 2 2" xfId="37344"/>
    <cellStyle name="常规 5 2 2 3 2 2 3 2 2 2" xfId="37345"/>
    <cellStyle name="常规 5 2 2 3 2 2 3 2 2 2 2" xfId="37346"/>
    <cellStyle name="常规 5 2 2 3 2 2 3 2 2 3" xfId="37347"/>
    <cellStyle name="常规 5 2 2 3 2 2 3 2 3" xfId="37348"/>
    <cellStyle name="常规 5 2 2 3 2 2 3 2 3 2" xfId="37349"/>
    <cellStyle name="常规 5 2 2 3 2 2 3 2 4" xfId="37350"/>
    <cellStyle name="常规 5 2 2 3 2 2 3 3" xfId="37351"/>
    <cellStyle name="常规 5 2 2 3 2 2 3 3 2" xfId="37352"/>
    <cellStyle name="常规 5 2 2 3 2 2 3 3 2 2" xfId="37353"/>
    <cellStyle name="常规 5 2 2 3 2 2 3 3 3" xfId="37354"/>
    <cellStyle name="常规 5 2 2 3 2 2 3 4" xfId="37355"/>
    <cellStyle name="常规 5 2 2 3 2 2 3 4 2" xfId="37356"/>
    <cellStyle name="常规 5 2 2 3 2 2 3 5" xfId="37357"/>
    <cellStyle name="常规 5 2 2 3 2 2 4" xfId="37358"/>
    <cellStyle name="常规 5 2 2 3 2 2 4 2" xfId="37359"/>
    <cellStyle name="常规 5 2 2 3 2 2 4 2 2" xfId="37360"/>
    <cellStyle name="常规 5 2 2 3 2 2 4 2 2 2" xfId="37361"/>
    <cellStyle name="常规 5 2 2 3 2 2 4 2 3" xfId="37362"/>
    <cellStyle name="常规 5 2 2 3 2 2 4 3" xfId="37363"/>
    <cellStyle name="常规 5 2 2 3 2 2 4 3 2" xfId="37364"/>
    <cellStyle name="常规 5 2 2 3 2 2 4 4" xfId="37365"/>
    <cellStyle name="常规 5 2 2 3 2 2 5" xfId="37366"/>
    <cellStyle name="常规 5 2 2 3 2 2 5 2" xfId="37367"/>
    <cellStyle name="常规 5 2 2 3 2 2 5 2 2" xfId="37368"/>
    <cellStyle name="常规 5 2 2 3 2 2 5 3" xfId="37369"/>
    <cellStyle name="常规 5 2 2 3 2 2 6" xfId="37370"/>
    <cellStyle name="常规 5 2 2 3 2 2 6 2" xfId="37371"/>
    <cellStyle name="常规 5 2 2 3 2 2 7" xfId="37372"/>
    <cellStyle name="常规 5 2 2 3 2 3" xfId="37373"/>
    <cellStyle name="常规 5 2 2 3 2 3 2" xfId="37374"/>
    <cellStyle name="常规 5 2 2 3 2 3 2 2" xfId="37375"/>
    <cellStyle name="常规 5 2 2 3 2 3 2 2 2" xfId="37376"/>
    <cellStyle name="常规 5 2 2 3 2 3 2 2 2 2" xfId="37377"/>
    <cellStyle name="常规 5 2 2 3 2 3 2 2 3" xfId="37378"/>
    <cellStyle name="常规 5 2 2 3 2 3 2 3" xfId="37379"/>
    <cellStyle name="常规 5 2 2 3 2 3 2 3 2" xfId="37380"/>
    <cellStyle name="常规 5 2 2 3 2 3 2 4" xfId="37381"/>
    <cellStyle name="常规 5 2 2 3 2 3 3" xfId="37382"/>
    <cellStyle name="常规 5 2 2 3 2 3 3 2" xfId="37383"/>
    <cellStyle name="常规 5 2 2 3 2 3 3 2 2" xfId="37384"/>
    <cellStyle name="常规 5 2 2 3 2 3 3 3" xfId="37385"/>
    <cellStyle name="常规 5 2 2 3 2 3 4" xfId="37386"/>
    <cellStyle name="常规 5 2 2 3 2 3 4 2" xfId="37387"/>
    <cellStyle name="常规 5 2 2 3 2 3 5" xfId="37388"/>
    <cellStyle name="常规 5 2 2 3 2 4" xfId="37389"/>
    <cellStyle name="常规 5 2 2 3 2 4 2" xfId="37390"/>
    <cellStyle name="常规 5 2 2 3 2 4 2 2" xfId="37391"/>
    <cellStyle name="常规 5 2 2 3 2 4 2 2 2" xfId="37392"/>
    <cellStyle name="常规 5 2 2 3 2 4 2 2 2 2" xfId="37393"/>
    <cellStyle name="常规 5 2 2 3 2 4 2 2 3" xfId="37394"/>
    <cellStyle name="常规 5 2 2 3 2 4 2 3" xfId="37395"/>
    <cellStyle name="常规 5 2 2 3 2 4 2 3 2" xfId="37396"/>
    <cellStyle name="常规 5 2 2 3 2 4 2 4" xfId="37397"/>
    <cellStyle name="常规 5 2 2 3 2 4 3" xfId="37398"/>
    <cellStyle name="常规 5 2 2 3 2 4 3 2" xfId="37399"/>
    <cellStyle name="常规 5 2 2 3 2 4 3 2 2" xfId="37400"/>
    <cellStyle name="常规 5 2 2 3 2 4 3 3" xfId="37401"/>
    <cellStyle name="常规 5 2 2 3 2 4 4" xfId="37402"/>
    <cellStyle name="常规 5 2 2 3 2 4 4 2" xfId="37403"/>
    <cellStyle name="常规 5 2 2 3 2 4 5" xfId="37404"/>
    <cellStyle name="常规 5 2 2 3 2 5" xfId="37405"/>
    <cellStyle name="常规 5 2 2 3 2 5 2" xfId="37406"/>
    <cellStyle name="常规 5 2 2 3 2 5 2 2" xfId="37407"/>
    <cellStyle name="常规 5 2 2 3 2 5 2 2 2" xfId="37408"/>
    <cellStyle name="常规 5 2 2 3 2 5 2 3" xfId="37409"/>
    <cellStyle name="常规 5 2 2 3 2 5 3" xfId="37410"/>
    <cellStyle name="常规 5 2 2 3 2 5 3 2" xfId="37411"/>
    <cellStyle name="常规 5 2 2 3 2 5 4" xfId="37412"/>
    <cellStyle name="常规 5 2 2 3 2 6" xfId="37413"/>
    <cellStyle name="常规 5 2 2 3 2 6 2" xfId="37414"/>
    <cellStyle name="常规 5 2 2 3 2 6 2 2" xfId="37415"/>
    <cellStyle name="常规 5 2 2 3 2 6 3" xfId="37416"/>
    <cellStyle name="常规 5 2 2 3 2 7" xfId="37417"/>
    <cellStyle name="常规 5 2 2 3 2 7 2" xfId="37418"/>
    <cellStyle name="常规 5 2 2 3 2 8" xfId="37419"/>
    <cellStyle name="常规 5 2 2 3 3" xfId="37420"/>
    <cellStyle name="常规 5 2 2 3 3 2" xfId="37421"/>
    <cellStyle name="常规 5 2 2 3 3 2 2" xfId="37422"/>
    <cellStyle name="常规 5 2 2 3 3 2 2 2" xfId="37423"/>
    <cellStyle name="常规 5 2 2 3 3 2 2 2 2" xfId="37424"/>
    <cellStyle name="常规 5 2 2 3 3 2 2 2 2 2" xfId="37425"/>
    <cellStyle name="常规 5 2 2 3 3 2 2 2 3" xfId="37426"/>
    <cellStyle name="常规 5 2 2 3 3 2 2 3" xfId="37427"/>
    <cellStyle name="常规 5 2 2 3 3 2 2 3 2" xfId="37428"/>
    <cellStyle name="常规 5 2 2 3 3 2 2 4" xfId="37429"/>
    <cellStyle name="常规 5 2 2 3 3 2 3" xfId="37430"/>
    <cellStyle name="常规 5 2 2 3 3 2 3 2" xfId="37431"/>
    <cellStyle name="常规 5 2 2 3 3 2 3 2 2" xfId="37432"/>
    <cellStyle name="常规 5 2 2 3 3 2 3 3" xfId="37433"/>
    <cellStyle name="常规 5 2 2 3 3 2 4" xfId="37434"/>
    <cellStyle name="常规 5 2 2 3 3 2 4 2" xfId="37435"/>
    <cellStyle name="常规 5 2 2 3 3 2 5" xfId="37436"/>
    <cellStyle name="常规 5 2 2 3 3 3" xfId="37437"/>
    <cellStyle name="常规 5 2 2 3 3 3 2" xfId="37438"/>
    <cellStyle name="常规 5 2 2 3 3 3 2 2" xfId="37439"/>
    <cellStyle name="常规 5 2 2 3 3 3 2 2 2" xfId="37440"/>
    <cellStyle name="常规 5 2 2 3 3 3 2 2 2 2" xfId="37441"/>
    <cellStyle name="常规 5 2 2 3 3 3 2 2 3" xfId="37442"/>
    <cellStyle name="常规 5 2 2 3 3 3 2 3" xfId="37443"/>
    <cellStyle name="常规 5 2 2 3 3 3 2 3 2" xfId="37444"/>
    <cellStyle name="常规 5 2 2 3 3 3 2 4" xfId="37445"/>
    <cellStyle name="常规 5 2 2 3 3 3 3" xfId="37446"/>
    <cellStyle name="常规 5 2 2 3 3 3 3 2" xfId="37447"/>
    <cellStyle name="常规 5 2 2 3 3 3 3 2 2" xfId="37448"/>
    <cellStyle name="常规 5 2 2 3 3 3 3 3" xfId="37449"/>
    <cellStyle name="常规 5 2 2 3 3 3 4" xfId="37450"/>
    <cellStyle name="常规 5 2 2 3 3 3 4 2" xfId="37451"/>
    <cellStyle name="常规 5 2 2 3 3 3 5" xfId="37452"/>
    <cellStyle name="常规 5 2 2 3 3 4" xfId="37453"/>
    <cellStyle name="常规 5 2 2 3 3 4 2" xfId="37454"/>
    <cellStyle name="常规 5 2 2 3 3 4 2 2" xfId="37455"/>
    <cellStyle name="常规 5 2 2 3 3 4 2 2 2" xfId="37456"/>
    <cellStyle name="常规 5 2 2 3 3 4 2 3" xfId="37457"/>
    <cellStyle name="常规 5 2 2 3 3 4 3" xfId="37458"/>
    <cellStyle name="常规 5 2 2 3 3 4 3 2" xfId="37459"/>
    <cellStyle name="常规 5 2 2 3 3 4 4" xfId="37460"/>
    <cellStyle name="常规 5 2 2 3 3 5" xfId="37461"/>
    <cellStyle name="常规 5 2 2 3 3 5 2" xfId="37462"/>
    <cellStyle name="常规 5 2 2 3 3 5 2 2" xfId="37463"/>
    <cellStyle name="常规 5 2 2 3 3 5 3" xfId="37464"/>
    <cellStyle name="常规 5 2 2 3 3 6" xfId="37465"/>
    <cellStyle name="常规 5 2 2 3 3 6 2" xfId="37466"/>
    <cellStyle name="常规 5 2 2 3 3 7" xfId="37467"/>
    <cellStyle name="常规 5 2 2 3 4" xfId="37468"/>
    <cellStyle name="常规 5 2 2 3 4 2" xfId="37469"/>
    <cellStyle name="常规 5 2 2 3 4 2 2" xfId="37470"/>
    <cellStyle name="常规 5 2 2 3 4 2 2 2" xfId="37471"/>
    <cellStyle name="常规 5 2 2 3 4 2 2 2 2" xfId="37472"/>
    <cellStyle name="常规 5 2 2 3 4 2 2 3" xfId="37473"/>
    <cellStyle name="常规 5 2 2 3 4 2 3" xfId="37474"/>
    <cellStyle name="常规 5 2 2 3 4 2 3 2" xfId="37475"/>
    <cellStyle name="常规 5 2 2 3 4 2 4" xfId="37476"/>
    <cellStyle name="常规 5 2 2 3 4 3" xfId="37477"/>
    <cellStyle name="常规 5 2 2 3 4 3 2" xfId="37478"/>
    <cellStyle name="常规 5 2 2 3 4 3 2 2" xfId="37479"/>
    <cellStyle name="常规 5 2 2 3 4 3 3" xfId="37480"/>
    <cellStyle name="常规 5 2 2 3 4 4" xfId="37481"/>
    <cellStyle name="常规 5 2 2 3 4 4 2" xfId="37482"/>
    <cellStyle name="常规 5 2 2 3 4 5" xfId="37483"/>
    <cellStyle name="常规 5 2 2 3 5" xfId="37484"/>
    <cellStyle name="常规 5 2 2 3 5 2" xfId="37485"/>
    <cellStyle name="常规 5 2 2 3 5 2 2" xfId="37486"/>
    <cellStyle name="常规 5 2 2 3 5 2 2 2" xfId="37487"/>
    <cellStyle name="常规 5 2 2 3 5 2 2 2 2" xfId="37488"/>
    <cellStyle name="常规 5 2 2 3 5 2 2 3" xfId="37489"/>
    <cellStyle name="常规 5 2 2 3 5 2 3" xfId="37490"/>
    <cellStyle name="常规 5 2 2 3 5 2 3 2" xfId="37491"/>
    <cellStyle name="常规 5 2 2 3 5 2 4" xfId="37492"/>
    <cellStyle name="常规 5 2 2 3 5 3" xfId="37493"/>
    <cellStyle name="常规 5 2 2 3 5 3 2" xfId="37494"/>
    <cellStyle name="常规 5 2 2 3 5 3 2 2" xfId="37495"/>
    <cellStyle name="常规 5 2 2 3 5 3 3" xfId="37496"/>
    <cellStyle name="常规 5 2 2 3 5 4" xfId="37497"/>
    <cellStyle name="常规 5 2 2 3 5 4 2" xfId="37498"/>
    <cellStyle name="常规 5 2 2 3 5 5" xfId="37499"/>
    <cellStyle name="常规 5 2 2 3 6" xfId="37500"/>
    <cellStyle name="常规 5 2 2 3 6 2" xfId="37501"/>
    <cellStyle name="常规 5 2 2 3 6 2 2" xfId="37502"/>
    <cellStyle name="常规 5 2 2 3 6 2 2 2" xfId="37503"/>
    <cellStyle name="常规 5 2 2 3 6 2 3" xfId="37504"/>
    <cellStyle name="常规 5 2 2 3 6 3" xfId="37505"/>
    <cellStyle name="常规 5 2 2 3 6 3 2" xfId="37506"/>
    <cellStyle name="常规 5 2 2 3 6 4" xfId="37507"/>
    <cellStyle name="常规 5 2 2 3 7" xfId="37508"/>
    <cellStyle name="常规 5 2 2 3 7 2" xfId="37509"/>
    <cellStyle name="常规 5 2 2 3 7 2 2" xfId="37510"/>
    <cellStyle name="常规 5 2 2 3 7 3" xfId="37511"/>
    <cellStyle name="常规 5 2 2 3 8" xfId="37512"/>
    <cellStyle name="常规 5 2 2 3 8 2" xfId="37513"/>
    <cellStyle name="常规 5 2 2 3 9" xfId="37514"/>
    <cellStyle name="常规 5 2 2 4" xfId="37515"/>
    <cellStyle name="常规 5 2 2 4 2" xfId="37516"/>
    <cellStyle name="常规 5 2 2 4 2 2" xfId="37517"/>
    <cellStyle name="常规 5 2 2 4 2 2 2" xfId="37518"/>
    <cellStyle name="常规 5 2 2 4 2 2 2 2" xfId="37519"/>
    <cellStyle name="常规 5 2 2 4 2 2 2 2 2" xfId="37520"/>
    <cellStyle name="常规 5 2 2 4 2 2 2 2 2 2" xfId="37521"/>
    <cellStyle name="常规 5 2 2 4 2 2 2 2 2 2 2" xfId="37522"/>
    <cellStyle name="常规 5 2 2 4 2 2 2 2 2 3" xfId="37523"/>
    <cellStyle name="常规 5 2 2 4 2 2 2 2 3" xfId="37524"/>
    <cellStyle name="常规 5 2 2 4 2 2 2 2 3 2" xfId="37525"/>
    <cellStyle name="常规 5 2 2 4 2 2 2 2 4" xfId="37526"/>
    <cellStyle name="常规 5 2 2 4 2 2 2 3" xfId="37527"/>
    <cellStyle name="常规 5 2 2 4 2 2 2 3 2" xfId="37528"/>
    <cellStyle name="常规 5 2 2 4 2 2 2 3 2 2" xfId="37529"/>
    <cellStyle name="常规 5 2 2 4 2 2 2 3 3" xfId="37530"/>
    <cellStyle name="常规 5 2 2 4 2 2 2 4" xfId="37531"/>
    <cellStyle name="常规 5 2 2 4 2 2 2 4 2" xfId="37532"/>
    <cellStyle name="常规 5 2 2 4 2 2 2 5" xfId="37533"/>
    <cellStyle name="常规 5 2 2 4 2 2 3" xfId="37534"/>
    <cellStyle name="常规 5 2 2 4 2 2 3 2" xfId="37535"/>
    <cellStyle name="常规 5 2 2 4 2 2 3 2 2" xfId="37536"/>
    <cellStyle name="常规 5 2 2 4 2 2 3 2 2 2" xfId="37537"/>
    <cellStyle name="常规 5 2 2 4 2 2 3 2 2 2 2" xfId="37538"/>
    <cellStyle name="常规 5 2 2 4 2 2 3 2 2 3" xfId="37539"/>
    <cellStyle name="常规 5 2 2 4 2 2 3 2 3" xfId="37540"/>
    <cellStyle name="常规 5 2 2 4 2 2 3 2 3 2" xfId="37541"/>
    <cellStyle name="常规 5 2 2 4 2 2 3 2 4" xfId="37542"/>
    <cellStyle name="常规 5 2 2 4 2 2 3 3" xfId="37543"/>
    <cellStyle name="常规 5 2 2 4 2 2 3 3 2" xfId="37544"/>
    <cellStyle name="常规 5 2 2 4 2 2 3 3 2 2" xfId="37545"/>
    <cellStyle name="常规 5 2 2 4 2 2 3 3 3" xfId="37546"/>
    <cellStyle name="常规 5 2 2 4 2 2 3 4" xfId="37547"/>
    <cellStyle name="常规 5 2 2 4 2 2 3 4 2" xfId="37548"/>
    <cellStyle name="常规 5 2 2 4 2 2 3 5" xfId="37549"/>
    <cellStyle name="常规 5 2 2 4 2 2 4" xfId="37550"/>
    <cellStyle name="常规 5 2 2 4 2 2 4 2" xfId="37551"/>
    <cellStyle name="常规 5 2 2 4 2 2 4 2 2" xfId="37552"/>
    <cellStyle name="常规 5 2 2 4 2 2 4 2 2 2" xfId="37553"/>
    <cellStyle name="常规 5 2 2 4 2 2 4 2 3" xfId="37554"/>
    <cellStyle name="常规 5 2 2 4 2 2 4 3" xfId="37555"/>
    <cellStyle name="常规 5 2 2 4 2 2 4 3 2" xfId="37556"/>
    <cellStyle name="常规 5 2 2 4 2 2 4 4" xfId="37557"/>
    <cellStyle name="常规 5 2 2 4 2 2 5" xfId="37558"/>
    <cellStyle name="常规 5 2 2 4 2 2 5 2" xfId="37559"/>
    <cellStyle name="常规 5 2 2 4 2 2 5 2 2" xfId="37560"/>
    <cellStyle name="常规 5 2 2 4 2 2 5 3" xfId="37561"/>
    <cellStyle name="常规 5 2 2 4 2 2 6" xfId="37562"/>
    <cellStyle name="常规 5 2 2 4 2 2 6 2" xfId="37563"/>
    <cellStyle name="常规 5 2 2 4 2 2 7" xfId="37564"/>
    <cellStyle name="常规 5 2 2 4 2 3" xfId="37565"/>
    <cellStyle name="常规 5 2 2 4 2 3 2" xfId="37566"/>
    <cellStyle name="常规 5 2 2 4 2 3 2 2" xfId="37567"/>
    <cellStyle name="常规 5 2 2 4 2 3 2 2 2" xfId="37568"/>
    <cellStyle name="常规 5 2 2 4 2 3 2 2 2 2" xfId="37569"/>
    <cellStyle name="常规 5 2 2 4 2 3 2 2 3" xfId="37570"/>
    <cellStyle name="常规 5 2 2 4 2 3 2 3" xfId="37571"/>
    <cellStyle name="常规 5 2 2 4 2 3 2 3 2" xfId="37572"/>
    <cellStyle name="常规 5 2 2 4 2 3 2 4" xfId="37573"/>
    <cellStyle name="常规 5 2 2 4 2 3 3" xfId="37574"/>
    <cellStyle name="常规 5 2 2 4 2 3 3 2" xfId="37575"/>
    <cellStyle name="常规 5 2 2 4 2 3 3 2 2" xfId="37576"/>
    <cellStyle name="常规 5 2 2 4 2 3 3 3" xfId="37577"/>
    <cellStyle name="常规 5 2 2 4 2 3 4" xfId="37578"/>
    <cellStyle name="常规 5 2 2 4 2 3 4 2" xfId="37579"/>
    <cellStyle name="常规 5 2 2 4 2 3 5" xfId="37580"/>
    <cellStyle name="常规 5 2 2 4 2 4" xfId="37581"/>
    <cellStyle name="常规 5 2 2 4 2 4 2" xfId="37582"/>
    <cellStyle name="常规 5 2 2 4 2 4 2 2" xfId="37583"/>
    <cellStyle name="常规 5 2 2 4 2 4 2 2 2" xfId="37584"/>
    <cellStyle name="常规 5 2 2 4 2 4 2 2 2 2" xfId="37585"/>
    <cellStyle name="常规 5 2 2 4 2 4 2 2 3" xfId="37586"/>
    <cellStyle name="常规 5 2 2 4 2 4 2 3" xfId="37587"/>
    <cellStyle name="常规 5 2 2 4 2 4 2 3 2" xfId="37588"/>
    <cellStyle name="常规 5 2 2 4 2 4 2 4" xfId="37589"/>
    <cellStyle name="常规 5 2 2 4 2 4 3" xfId="37590"/>
    <cellStyle name="常规 5 2 2 4 2 4 3 2" xfId="37591"/>
    <cellStyle name="常规 5 2 2 4 2 4 3 2 2" xfId="37592"/>
    <cellStyle name="常规 5 2 2 4 2 4 3 3" xfId="37593"/>
    <cellStyle name="常规 5 2 2 4 2 4 4" xfId="37594"/>
    <cellStyle name="常规 5 2 2 4 2 4 4 2" xfId="37595"/>
    <cellStyle name="常规 5 2 2 4 2 4 5" xfId="37596"/>
    <cellStyle name="常规 5 2 2 4 2 5" xfId="37597"/>
    <cellStyle name="常规 5 2 2 4 2 5 2" xfId="37598"/>
    <cellStyle name="常规 5 2 2 4 2 5 2 2" xfId="37599"/>
    <cellStyle name="常规 5 2 2 4 2 5 2 2 2" xfId="37600"/>
    <cellStyle name="常规 5 2 2 4 2 5 2 3" xfId="37601"/>
    <cellStyle name="常规 5 2 2 4 2 5 3" xfId="37602"/>
    <cellStyle name="常规 5 2 2 4 2 5 3 2" xfId="37603"/>
    <cellStyle name="常规 5 2 2 4 2 5 4" xfId="37604"/>
    <cellStyle name="常规 5 2 2 4 2 6" xfId="37605"/>
    <cellStyle name="常规 5 2 2 4 2 6 2" xfId="37606"/>
    <cellStyle name="常规 5 2 2 4 2 6 2 2" xfId="37607"/>
    <cellStyle name="常规 5 2 2 4 2 6 3" xfId="37608"/>
    <cellStyle name="常规 5 2 2 4 2 7" xfId="37609"/>
    <cellStyle name="常规 5 2 2 4 2 7 2" xfId="37610"/>
    <cellStyle name="常规 5 2 2 4 2 8" xfId="37611"/>
    <cellStyle name="常规 5 2 2 4 3" xfId="37612"/>
    <cellStyle name="常规 5 2 2 4 3 2" xfId="37613"/>
    <cellStyle name="常规 5 2 2 4 3 2 2" xfId="37614"/>
    <cellStyle name="常规 5 2 2 4 3 2 2 2" xfId="37615"/>
    <cellStyle name="常规 5 2 2 4 3 2 2 2 2" xfId="37616"/>
    <cellStyle name="常规 5 2 2 4 3 2 2 2 2 2" xfId="37617"/>
    <cellStyle name="常规 5 2 2 4 3 2 2 2 3" xfId="37618"/>
    <cellStyle name="常规 5 2 2 4 3 2 2 3" xfId="37619"/>
    <cellStyle name="常规 5 2 2 4 3 2 2 3 2" xfId="37620"/>
    <cellStyle name="常规 5 2 2 4 3 2 2 4" xfId="37621"/>
    <cellStyle name="常规 5 2 2 4 3 2 3" xfId="37622"/>
    <cellStyle name="常规 5 2 2 4 3 2 3 2" xfId="37623"/>
    <cellStyle name="常规 5 2 2 4 3 2 3 2 2" xfId="37624"/>
    <cellStyle name="常规 5 2 2 4 3 2 3 3" xfId="37625"/>
    <cellStyle name="常规 5 2 2 4 3 2 4" xfId="37626"/>
    <cellStyle name="常规 5 2 2 4 3 2 4 2" xfId="37627"/>
    <cellStyle name="常规 5 2 2 4 3 2 5" xfId="37628"/>
    <cellStyle name="常规 5 2 2 4 3 3" xfId="37629"/>
    <cellStyle name="常规 5 2 2 4 3 3 2" xfId="37630"/>
    <cellStyle name="常规 5 2 2 4 3 3 2 2" xfId="37631"/>
    <cellStyle name="常规 5 2 2 4 3 3 2 2 2" xfId="37632"/>
    <cellStyle name="常规 5 2 2 4 3 3 2 2 2 2" xfId="37633"/>
    <cellStyle name="常规 5 2 2 4 3 3 2 2 3" xfId="37634"/>
    <cellStyle name="常规 5 2 2 4 3 3 2 3" xfId="37635"/>
    <cellStyle name="常规 5 2 2 4 3 3 2 3 2" xfId="37636"/>
    <cellStyle name="常规 5 2 2 4 3 3 2 4" xfId="37637"/>
    <cellStyle name="常规 5 2 2 4 3 3 3" xfId="37638"/>
    <cellStyle name="常规 5 2 2 4 3 3 3 2" xfId="37639"/>
    <cellStyle name="常规 5 2 2 4 3 3 3 2 2" xfId="37640"/>
    <cellStyle name="常规 5 2 2 4 3 3 3 3" xfId="37641"/>
    <cellStyle name="常规 5 2 2 4 3 3 4" xfId="37642"/>
    <cellStyle name="常规 5 2 2 4 3 3 4 2" xfId="37643"/>
    <cellStyle name="常规 5 2 2 4 3 3 5" xfId="37644"/>
    <cellStyle name="常规 5 2 2 4 3 4" xfId="37645"/>
    <cellStyle name="常规 5 2 2 4 3 4 2" xfId="37646"/>
    <cellStyle name="常规 5 2 2 4 3 4 2 2" xfId="37647"/>
    <cellStyle name="常规 5 2 2 4 3 4 2 2 2" xfId="37648"/>
    <cellStyle name="常规 5 2 2 4 3 4 2 3" xfId="37649"/>
    <cellStyle name="常规 5 2 2 4 3 4 3" xfId="37650"/>
    <cellStyle name="常规 5 2 2 4 3 4 3 2" xfId="37651"/>
    <cellStyle name="常规 5 2 2 4 3 4 4" xfId="37652"/>
    <cellStyle name="常规 5 2 2 4 3 5" xfId="37653"/>
    <cellStyle name="常规 5 2 2 4 3 5 2" xfId="37654"/>
    <cellStyle name="常规 5 2 2 4 3 5 2 2" xfId="37655"/>
    <cellStyle name="常规 5 2 2 4 3 5 3" xfId="37656"/>
    <cellStyle name="常规 5 2 2 4 3 6" xfId="37657"/>
    <cellStyle name="常规 5 2 2 4 3 6 2" xfId="37658"/>
    <cellStyle name="常规 5 2 2 4 3 7" xfId="37659"/>
    <cellStyle name="常规 5 2 2 4 4" xfId="37660"/>
    <cellStyle name="常规 5 2 2 4 4 2" xfId="37661"/>
    <cellStyle name="常规 5 2 2 4 4 2 2" xfId="37662"/>
    <cellStyle name="常规 5 2 2 4 4 2 2 2" xfId="37663"/>
    <cellStyle name="常规 5 2 2 4 4 2 2 2 2" xfId="37664"/>
    <cellStyle name="常规 5 2 2 4 4 2 2 3" xfId="37665"/>
    <cellStyle name="常规 5 2 2 4 4 2 3" xfId="37666"/>
    <cellStyle name="常规 5 2 2 4 4 2 3 2" xfId="37667"/>
    <cellStyle name="常规 5 2 2 4 4 2 4" xfId="37668"/>
    <cellStyle name="常规 5 2 2 4 4 3" xfId="37669"/>
    <cellStyle name="常规 5 2 2 4 4 3 2" xfId="37670"/>
    <cellStyle name="常规 5 2 2 4 4 3 2 2" xfId="37671"/>
    <cellStyle name="常规 5 2 2 4 4 3 3" xfId="37672"/>
    <cellStyle name="常规 5 2 2 4 4 4" xfId="37673"/>
    <cellStyle name="常规 5 2 2 4 4 4 2" xfId="37674"/>
    <cellStyle name="常规 5 2 2 4 4 5" xfId="37675"/>
    <cellStyle name="常规 5 2 2 4 5" xfId="37676"/>
    <cellStyle name="常规 5 2 2 4 5 2" xfId="37677"/>
    <cellStyle name="常规 5 2 2 4 5 2 2" xfId="37678"/>
    <cellStyle name="常规 5 2 2 4 5 2 2 2" xfId="37679"/>
    <cellStyle name="常规 5 2 2 4 5 2 2 2 2" xfId="37680"/>
    <cellStyle name="常规 5 2 2 4 5 2 2 3" xfId="37681"/>
    <cellStyle name="常规 5 2 2 4 5 2 3" xfId="37682"/>
    <cellStyle name="常规 5 2 2 4 5 2 3 2" xfId="37683"/>
    <cellStyle name="常规 5 2 2 4 5 2 4" xfId="37684"/>
    <cellStyle name="常规 5 2 2 4 5 3" xfId="37685"/>
    <cellStyle name="常规 5 2 2 4 5 3 2" xfId="37686"/>
    <cellStyle name="常规 5 2 2 4 5 3 2 2" xfId="37687"/>
    <cellStyle name="常规 5 2 2 4 5 3 3" xfId="37688"/>
    <cellStyle name="常规 5 2 2 4 5 4" xfId="37689"/>
    <cellStyle name="常规 5 2 2 4 5 4 2" xfId="37690"/>
    <cellStyle name="常规 5 2 2 4 5 5" xfId="37691"/>
    <cellStyle name="常规 5 2 2 4 6" xfId="37692"/>
    <cellStyle name="常规 5 2 2 4 6 2" xfId="37693"/>
    <cellStyle name="常规 5 2 2 4 6 2 2" xfId="37694"/>
    <cellStyle name="常规 5 2 2 4 6 2 2 2" xfId="37695"/>
    <cellStyle name="常规 5 2 2 4 6 2 3" xfId="37696"/>
    <cellStyle name="常规 5 2 2 4 6 3" xfId="37697"/>
    <cellStyle name="常规 5 2 2 4 6 3 2" xfId="37698"/>
    <cellStyle name="常规 5 2 2 4 6 4" xfId="37699"/>
    <cellStyle name="常规 5 2 2 4 7" xfId="37700"/>
    <cellStyle name="常规 5 2 2 4 7 2" xfId="37701"/>
    <cellStyle name="常规 5 2 2 4 7 2 2" xfId="37702"/>
    <cellStyle name="常规 5 2 2 4 7 3" xfId="37703"/>
    <cellStyle name="常规 5 2 2 4 8" xfId="37704"/>
    <cellStyle name="常规 5 2 2 4 8 2" xfId="37705"/>
    <cellStyle name="常规 5 2 2 4 9" xfId="37706"/>
    <cellStyle name="常规 5 2 2 5" xfId="37707"/>
    <cellStyle name="常规 5 2 2 5 2" xfId="37708"/>
    <cellStyle name="常规 5 2 2 5 2 2" xfId="37709"/>
    <cellStyle name="常规 5 2 2 5 2 2 2" xfId="37710"/>
    <cellStyle name="常规 5 2 2 5 2 2 2 2" xfId="37711"/>
    <cellStyle name="常规 5 2 2 5 2 2 2 2 2" xfId="37712"/>
    <cellStyle name="常规 5 2 2 5 2 2 2 2 2 2" xfId="37713"/>
    <cellStyle name="常规 5 2 2 5 2 2 2 2 3" xfId="37714"/>
    <cellStyle name="常规 5 2 2 5 2 2 2 3" xfId="37715"/>
    <cellStyle name="常规 5 2 2 5 2 2 2 3 2" xfId="37716"/>
    <cellStyle name="常规 5 2 2 5 2 2 2 4" xfId="37717"/>
    <cellStyle name="常规 5 2 2 5 2 2 3" xfId="37718"/>
    <cellStyle name="常规 5 2 2 5 2 2 3 2" xfId="37719"/>
    <cellStyle name="常规 5 2 2 5 2 2 3 2 2" xfId="37720"/>
    <cellStyle name="常规 5 2 2 5 2 2 3 3" xfId="37721"/>
    <cellStyle name="常规 5 2 2 5 2 2 4" xfId="37722"/>
    <cellStyle name="常规 5 2 2 5 2 2 4 2" xfId="37723"/>
    <cellStyle name="常规 5 2 2 5 2 2 5" xfId="37724"/>
    <cellStyle name="常规 5 2 2 5 2 3" xfId="37725"/>
    <cellStyle name="常规 5 2 2 5 2 3 2" xfId="37726"/>
    <cellStyle name="常规 5 2 2 5 2 3 2 2" xfId="37727"/>
    <cellStyle name="常规 5 2 2 5 2 3 2 2 2" xfId="37728"/>
    <cellStyle name="常规 5 2 2 5 2 3 2 2 2 2" xfId="37729"/>
    <cellStyle name="常规 5 2 2 5 2 3 2 2 3" xfId="37730"/>
    <cellStyle name="常规 5 2 2 5 2 3 2 3" xfId="37731"/>
    <cellStyle name="常规 5 2 2 5 2 3 2 3 2" xfId="37732"/>
    <cellStyle name="常规 5 2 2 5 2 3 2 4" xfId="37733"/>
    <cellStyle name="常规 5 2 2 5 2 3 3" xfId="37734"/>
    <cellStyle name="常规 5 2 2 5 2 3 3 2" xfId="37735"/>
    <cellStyle name="常规 5 2 2 5 2 3 3 2 2" xfId="37736"/>
    <cellStyle name="常规 5 2 2 5 2 3 3 3" xfId="37737"/>
    <cellStyle name="常规 5 2 2 5 2 3 4" xfId="37738"/>
    <cellStyle name="常规 5 2 2 5 2 3 4 2" xfId="37739"/>
    <cellStyle name="常规 5 2 2 5 2 3 5" xfId="37740"/>
    <cellStyle name="常规 5 2 2 5 2 4" xfId="37741"/>
    <cellStyle name="常规 5 2 2 5 2 4 2" xfId="37742"/>
    <cellStyle name="常规 5 2 2 5 2 4 2 2" xfId="37743"/>
    <cellStyle name="常规 5 2 2 5 2 4 2 2 2" xfId="37744"/>
    <cellStyle name="常规 5 2 2 5 2 4 2 3" xfId="37745"/>
    <cellStyle name="常规 5 2 2 5 2 4 3" xfId="37746"/>
    <cellStyle name="常规 5 2 2 5 2 4 3 2" xfId="37747"/>
    <cellStyle name="常规 5 2 2 5 2 4 4" xfId="37748"/>
    <cellStyle name="常规 5 2 2 5 2 5" xfId="37749"/>
    <cellStyle name="常规 5 2 2 5 2 5 2" xfId="37750"/>
    <cellStyle name="常规 5 2 2 5 2 5 2 2" xfId="37751"/>
    <cellStyle name="常规 5 2 2 5 2 5 3" xfId="37752"/>
    <cellStyle name="常规 5 2 2 5 2 6" xfId="37753"/>
    <cellStyle name="常规 5 2 2 5 2 6 2" xfId="37754"/>
    <cellStyle name="常规 5 2 2 5 2 7" xfId="37755"/>
    <cellStyle name="常规 5 2 2 5 3" xfId="37756"/>
    <cellStyle name="常规 5 2 2 5 3 2" xfId="37757"/>
    <cellStyle name="常规 5 2 2 5 3 2 2" xfId="37758"/>
    <cellStyle name="常规 5 2 2 5 3 2 2 2" xfId="37759"/>
    <cellStyle name="常规 5 2 2 5 3 2 2 2 2" xfId="37760"/>
    <cellStyle name="常规 5 2 2 5 3 2 2 3" xfId="37761"/>
    <cellStyle name="常规 5 2 2 5 3 2 3" xfId="37762"/>
    <cellStyle name="常规 5 2 2 5 3 2 3 2" xfId="37763"/>
    <cellStyle name="常规 5 2 2 5 3 2 4" xfId="37764"/>
    <cellStyle name="常规 5 2 2 5 3 3" xfId="37765"/>
    <cellStyle name="常规 5 2 2 5 3 3 2" xfId="37766"/>
    <cellStyle name="常规 5 2 2 5 3 3 2 2" xfId="37767"/>
    <cellStyle name="常规 5 2 2 5 3 3 3" xfId="37768"/>
    <cellStyle name="常规 5 2 2 5 3 4" xfId="37769"/>
    <cellStyle name="常规 5 2 2 5 3 4 2" xfId="37770"/>
    <cellStyle name="常规 5 2 2 5 3 5" xfId="37771"/>
    <cellStyle name="常规 5 2 2 5 4" xfId="37772"/>
    <cellStyle name="常规 5 2 2 5 4 2" xfId="37773"/>
    <cellStyle name="常规 5 2 2 5 4 2 2" xfId="37774"/>
    <cellStyle name="常规 5 2 2 5 4 2 2 2" xfId="37775"/>
    <cellStyle name="常规 5 2 2 5 4 2 2 2 2" xfId="37776"/>
    <cellStyle name="常规 5 2 2 5 4 2 2 3" xfId="37777"/>
    <cellStyle name="常规 5 2 2 5 4 2 3" xfId="37778"/>
    <cellStyle name="常规 5 2 2 5 4 2 3 2" xfId="37779"/>
    <cellStyle name="常规 5 2 2 5 4 2 4" xfId="37780"/>
    <cellStyle name="常规 5 2 2 5 4 3" xfId="37781"/>
    <cellStyle name="常规 5 2 2 5 4 3 2" xfId="37782"/>
    <cellStyle name="常规 5 2 2 5 4 3 2 2" xfId="37783"/>
    <cellStyle name="常规 5 2 2 5 4 3 3" xfId="37784"/>
    <cellStyle name="常规 5 2 2 5 4 4" xfId="37785"/>
    <cellStyle name="常规 5 2 2 5 4 4 2" xfId="37786"/>
    <cellStyle name="常规 5 2 2 5 4 5" xfId="37787"/>
    <cellStyle name="常规 5 2 2 5 5" xfId="37788"/>
    <cellStyle name="常规 5 2 2 5 5 2" xfId="37789"/>
    <cellStyle name="常规 5 2 2 5 5 2 2" xfId="37790"/>
    <cellStyle name="常规 5 2 2 5 5 2 2 2" xfId="37791"/>
    <cellStyle name="常规 5 2 2 5 5 2 3" xfId="37792"/>
    <cellStyle name="常规 5 2 2 5 5 3" xfId="37793"/>
    <cellStyle name="常规 5 2 2 5 5 3 2" xfId="37794"/>
    <cellStyle name="常规 5 2 2 5 5 4" xfId="37795"/>
    <cellStyle name="常规 5 2 2 5 6" xfId="37796"/>
    <cellStyle name="常规 5 2 2 5 6 2" xfId="37797"/>
    <cellStyle name="常规 5 2 2 5 6 2 2" xfId="37798"/>
    <cellStyle name="常规 5 2 2 5 6 3" xfId="37799"/>
    <cellStyle name="常规 5 2 2 5 7" xfId="37800"/>
    <cellStyle name="常规 5 2 2 5 7 2" xfId="37801"/>
    <cellStyle name="常规 5 2 2 5 8" xfId="37802"/>
    <cellStyle name="常规 5 2 2 6" xfId="37803"/>
    <cellStyle name="常规 5 2 2 6 2" xfId="37804"/>
    <cellStyle name="常规 5 2 2 6 2 2" xfId="37805"/>
    <cellStyle name="常规 5 2 2 6 2 2 2" xfId="37806"/>
    <cellStyle name="常规 5 2 2 6 2 2 2 2" xfId="37807"/>
    <cellStyle name="常规 5 2 2 6 2 2 2 2 2" xfId="37808"/>
    <cellStyle name="常规 5 2 2 6 2 2 2 3" xfId="37809"/>
    <cellStyle name="常规 5 2 2 6 2 2 3" xfId="37810"/>
    <cellStyle name="常规 5 2 2 6 2 2 3 2" xfId="37811"/>
    <cellStyle name="常规 5 2 2 6 2 2 4" xfId="37812"/>
    <cellStyle name="常规 5 2 2 6 2 3" xfId="37813"/>
    <cellStyle name="常规 5 2 2 6 2 3 2" xfId="37814"/>
    <cellStyle name="常规 5 2 2 6 2 3 2 2" xfId="37815"/>
    <cellStyle name="常规 5 2 2 6 2 3 3" xfId="37816"/>
    <cellStyle name="常规 5 2 2 6 2 4" xfId="37817"/>
    <cellStyle name="常规 5 2 2 6 2 4 2" xfId="37818"/>
    <cellStyle name="常规 5 2 2 6 2 5" xfId="37819"/>
    <cellStyle name="常规 5 2 2 6 3" xfId="37820"/>
    <cellStyle name="常规 5 2 2 6 3 2" xfId="37821"/>
    <cellStyle name="常规 5 2 2 6 3 2 2" xfId="37822"/>
    <cellStyle name="常规 5 2 2 6 3 2 2 2" xfId="37823"/>
    <cellStyle name="常规 5 2 2 6 3 2 2 2 2" xfId="37824"/>
    <cellStyle name="常规 5 2 2 6 3 2 2 3" xfId="37825"/>
    <cellStyle name="常规 5 2 2 6 3 2 3" xfId="37826"/>
    <cellStyle name="常规 5 2 2 6 3 2 3 2" xfId="37827"/>
    <cellStyle name="常规 5 2 2 6 3 2 4" xfId="37828"/>
    <cellStyle name="常规 5 2 2 6 3 3" xfId="37829"/>
    <cellStyle name="常规 5 2 2 6 3 3 2" xfId="37830"/>
    <cellStyle name="常规 5 2 2 6 3 3 2 2" xfId="37831"/>
    <cellStyle name="常规 5 2 2 6 3 3 3" xfId="37832"/>
    <cellStyle name="常规 5 2 2 6 3 4" xfId="37833"/>
    <cellStyle name="常规 5 2 2 6 3 4 2" xfId="37834"/>
    <cellStyle name="常规 5 2 2 6 3 5" xfId="37835"/>
    <cellStyle name="常规 5 2 2 6 4" xfId="37836"/>
    <cellStyle name="常规 5 2 2 6 4 2" xfId="37837"/>
    <cellStyle name="常规 5 2 2 6 4 2 2" xfId="37838"/>
    <cellStyle name="常规 5 2 2 6 4 2 2 2" xfId="37839"/>
    <cellStyle name="常规 5 2 2 6 4 2 3" xfId="37840"/>
    <cellStyle name="常规 5 2 2 6 4 3" xfId="37841"/>
    <cellStyle name="常规 5 2 2 6 4 3 2" xfId="37842"/>
    <cellStyle name="常规 5 2 2 6 4 4" xfId="37843"/>
    <cellStyle name="常规 5 2 2 6 5" xfId="37844"/>
    <cellStyle name="常规 5 2 2 6 5 2" xfId="37845"/>
    <cellStyle name="常规 5 2 2 6 5 2 2" xfId="37846"/>
    <cellStyle name="常规 5 2 2 6 5 3" xfId="37847"/>
    <cellStyle name="常规 5 2 2 6 6" xfId="37848"/>
    <cellStyle name="常规 5 2 2 6 6 2" xfId="37849"/>
    <cellStyle name="常规 5 2 2 6 7" xfId="37850"/>
    <cellStyle name="常规 5 2 2 7" xfId="37851"/>
    <cellStyle name="常规 5 2 2 7 2" xfId="37852"/>
    <cellStyle name="常规 5 2 2 7 2 2" xfId="37853"/>
    <cellStyle name="常规 5 2 2 7 2 2 2" xfId="37854"/>
    <cellStyle name="常规 5 2 2 7 2 2 2 2" xfId="37855"/>
    <cellStyle name="常规 5 2 2 7 2 2 3" xfId="37856"/>
    <cellStyle name="常规 5 2 2 7 2 3" xfId="37857"/>
    <cellStyle name="常规 5 2 2 7 2 3 2" xfId="37858"/>
    <cellStyle name="常规 5 2 2 7 2 4" xfId="37859"/>
    <cellStyle name="常规 5 2 2 7 3" xfId="37860"/>
    <cellStyle name="常规 5 2 2 7 3 2" xfId="37861"/>
    <cellStyle name="常规 5 2 2 7 3 2 2" xfId="37862"/>
    <cellStyle name="常规 5 2 2 7 3 3" xfId="37863"/>
    <cellStyle name="常规 5 2 2 7 4" xfId="37864"/>
    <cellStyle name="常规 5 2 2 7 4 2" xfId="37865"/>
    <cellStyle name="常规 5 2 2 7 5" xfId="37866"/>
    <cellStyle name="常规 5 2 2 8" xfId="37867"/>
    <cellStyle name="常规 5 2 2 8 2" xfId="37868"/>
    <cellStyle name="常规 5 2 2 8 2 2" xfId="37869"/>
    <cellStyle name="常规 5 2 2 8 2 2 2" xfId="37870"/>
    <cellStyle name="常规 5 2 2 8 2 2 2 2" xfId="37871"/>
    <cellStyle name="常规 5 2 2 8 2 2 3" xfId="37872"/>
    <cellStyle name="常规 5 2 2 8 2 3" xfId="37873"/>
    <cellStyle name="常规 5 2 2 8 2 3 2" xfId="37874"/>
    <cellStyle name="常规 5 2 2 8 2 4" xfId="37875"/>
    <cellStyle name="常规 5 2 2 8 3" xfId="37876"/>
    <cellStyle name="常规 5 2 2 8 3 2" xfId="37877"/>
    <cellStyle name="常规 5 2 2 8 3 2 2" xfId="37878"/>
    <cellStyle name="常规 5 2 2 8 3 3" xfId="37879"/>
    <cellStyle name="常规 5 2 2 8 4" xfId="37880"/>
    <cellStyle name="常规 5 2 2 8 4 2" xfId="37881"/>
    <cellStyle name="常规 5 2 2 8 5" xfId="37882"/>
    <cellStyle name="常规 5 2 2 9" xfId="37883"/>
    <cellStyle name="常规 5 2 2 9 2" xfId="37884"/>
    <cellStyle name="常规 5 2 2 9 2 2" xfId="37885"/>
    <cellStyle name="常规 5 2 2 9 2 2 2" xfId="37886"/>
    <cellStyle name="常规 5 2 2 9 2 3" xfId="37887"/>
    <cellStyle name="常规 5 2 2 9 3" xfId="37888"/>
    <cellStyle name="常规 5 2 2 9 3 2" xfId="37889"/>
    <cellStyle name="常规 5 2 2 9 4" xfId="37890"/>
    <cellStyle name="常规 5 2 3" xfId="37891"/>
    <cellStyle name="常规 5 2 3 10" xfId="37892"/>
    <cellStyle name="常规 5 2 3 10 2" xfId="37893"/>
    <cellStyle name="常规 5 2 3 11" xfId="37894"/>
    <cellStyle name="常规 5 2 3 2" xfId="37895"/>
    <cellStyle name="常规 5 2 3 2 2" xfId="37896"/>
    <cellStyle name="常规 5 2 3 2 2 2" xfId="37897"/>
    <cellStyle name="常规 5 2 3 2 2 2 2" xfId="37898"/>
    <cellStyle name="常规 5 2 3 2 2 2 2 2" xfId="37899"/>
    <cellStyle name="常规 5 2 3 2 2 2 2 2 2" xfId="37900"/>
    <cellStyle name="常规 5 2 3 2 2 2 2 2 2 2" xfId="37901"/>
    <cellStyle name="常规 5 2 3 2 2 2 2 2 2 2 2" xfId="37902"/>
    <cellStyle name="常规 5 2 3 2 2 2 2 2 2 3" xfId="37903"/>
    <cellStyle name="常规 5 2 3 2 2 2 2 2 3" xfId="37904"/>
    <cellStyle name="常规 5 2 3 2 2 2 2 2 3 2" xfId="37905"/>
    <cellStyle name="常规 5 2 3 2 2 2 2 2 4" xfId="37906"/>
    <cellStyle name="常规 5 2 3 2 2 2 2 3" xfId="37907"/>
    <cellStyle name="常规 5 2 3 2 2 2 2 3 2" xfId="37908"/>
    <cellStyle name="常规 5 2 3 2 2 2 2 3 2 2" xfId="37909"/>
    <cellStyle name="常规 5 2 3 2 2 2 2 3 3" xfId="37910"/>
    <cellStyle name="常规 5 2 3 2 2 2 2 4" xfId="37911"/>
    <cellStyle name="常规 5 2 3 2 2 2 2 4 2" xfId="37912"/>
    <cellStyle name="常规 5 2 3 2 2 2 2 5" xfId="37913"/>
    <cellStyle name="常规 5 2 3 2 2 2 3" xfId="37914"/>
    <cellStyle name="常规 5 2 3 2 2 2 3 2" xfId="37915"/>
    <cellStyle name="常规 5 2 3 2 2 2 3 2 2" xfId="37916"/>
    <cellStyle name="常规 5 2 3 2 2 2 3 2 2 2" xfId="37917"/>
    <cellStyle name="常规 5 2 3 2 2 2 3 2 2 2 2" xfId="37918"/>
    <cellStyle name="常规 5 2 3 2 2 2 3 2 2 3" xfId="37919"/>
    <cellStyle name="常规 5 2 3 2 2 2 3 2 3" xfId="37920"/>
    <cellStyle name="常规 5 2 3 2 2 2 3 2 3 2" xfId="37921"/>
    <cellStyle name="常规 5 2 3 2 2 2 3 2 4" xfId="37922"/>
    <cellStyle name="常规 5 2 3 2 2 2 3 3" xfId="37923"/>
    <cellStyle name="常规 5 2 3 2 2 2 3 3 2" xfId="37924"/>
    <cellStyle name="常规 5 2 3 2 2 2 3 3 2 2" xfId="37925"/>
    <cellStyle name="常规 5 2 3 2 2 2 3 3 3" xfId="37926"/>
    <cellStyle name="常规 5 2 3 2 2 2 3 4" xfId="37927"/>
    <cellStyle name="常规 5 2 3 2 2 2 3 4 2" xfId="37928"/>
    <cellStyle name="常规 5 2 3 2 2 2 3 5" xfId="37929"/>
    <cellStyle name="常规 5 2 3 2 2 2 4" xfId="37930"/>
    <cellStyle name="常规 5 2 3 2 2 2 4 2" xfId="37931"/>
    <cellStyle name="常规 5 2 3 2 2 2 4 2 2" xfId="37932"/>
    <cellStyle name="常规 5 2 3 2 2 2 4 2 2 2" xfId="37933"/>
    <cellStyle name="常规 5 2 3 2 2 2 4 2 3" xfId="37934"/>
    <cellStyle name="常规 5 2 3 2 2 2 4 3" xfId="37935"/>
    <cellStyle name="常规 5 2 3 2 2 2 4 3 2" xfId="37936"/>
    <cellStyle name="常规 5 2 3 2 2 2 4 4" xfId="37937"/>
    <cellStyle name="常规 5 2 3 2 2 2 5" xfId="37938"/>
    <cellStyle name="常规 5 2 3 2 2 2 5 2" xfId="37939"/>
    <cellStyle name="常规 5 2 3 2 2 2 5 2 2" xfId="37940"/>
    <cellStyle name="常规 5 2 3 2 2 2 5 3" xfId="37941"/>
    <cellStyle name="常规 5 2 3 2 2 2 6" xfId="37942"/>
    <cellStyle name="常规 5 2 3 2 2 2 6 2" xfId="37943"/>
    <cellStyle name="常规 5 2 3 2 2 2 7" xfId="37944"/>
    <cellStyle name="常规 5 2 3 2 2 3" xfId="37945"/>
    <cellStyle name="常规 5 2 3 2 2 3 2" xfId="37946"/>
    <cellStyle name="常规 5 2 3 2 2 3 2 2" xfId="37947"/>
    <cellStyle name="常规 5 2 3 2 2 3 2 2 2" xfId="37948"/>
    <cellStyle name="常规 5 2 3 2 2 3 2 2 2 2" xfId="37949"/>
    <cellStyle name="常规 5 2 3 2 2 3 2 2 3" xfId="37950"/>
    <cellStyle name="常规 5 2 3 2 2 3 2 3" xfId="37951"/>
    <cellStyle name="常规 5 2 3 2 2 3 2 3 2" xfId="37952"/>
    <cellStyle name="常规 5 2 3 2 2 3 2 4" xfId="37953"/>
    <cellStyle name="常规 5 2 3 2 2 3 3" xfId="37954"/>
    <cellStyle name="常规 5 2 3 2 2 3 3 2" xfId="37955"/>
    <cellStyle name="常规 5 2 3 2 2 3 3 2 2" xfId="37956"/>
    <cellStyle name="常规 5 2 3 2 2 3 3 3" xfId="37957"/>
    <cellStyle name="常规 5 2 3 2 2 3 4" xfId="37958"/>
    <cellStyle name="常规 5 2 3 2 2 3 4 2" xfId="37959"/>
    <cellStyle name="常规 5 2 3 2 2 3 5" xfId="37960"/>
    <cellStyle name="常规 5 2 3 2 2 4" xfId="37961"/>
    <cellStyle name="常规 5 2 3 2 2 4 2" xfId="37962"/>
    <cellStyle name="常规 5 2 3 2 2 4 2 2" xfId="37963"/>
    <cellStyle name="常规 5 2 3 2 2 4 2 2 2" xfId="37964"/>
    <cellStyle name="常规 5 2 3 2 2 4 2 2 2 2" xfId="37965"/>
    <cellStyle name="常规 5 2 3 2 2 4 2 2 3" xfId="37966"/>
    <cellStyle name="常规 5 2 3 2 2 4 2 3" xfId="37967"/>
    <cellStyle name="常规 5 2 3 2 2 4 2 3 2" xfId="37968"/>
    <cellStyle name="常规 5 2 3 2 2 4 2 4" xfId="37969"/>
    <cellStyle name="常规 5 2 3 2 2 4 3" xfId="37970"/>
    <cellStyle name="常规 5 2 3 2 2 4 3 2" xfId="37971"/>
    <cellStyle name="常规 5 2 3 2 2 4 3 2 2" xfId="37972"/>
    <cellStyle name="常规 5 2 3 2 2 4 3 3" xfId="37973"/>
    <cellStyle name="常规 5 2 3 2 2 4 4" xfId="37974"/>
    <cellStyle name="常规 5 2 3 2 2 4 4 2" xfId="37975"/>
    <cellStyle name="常规 5 2 3 2 2 4 5" xfId="37976"/>
    <cellStyle name="常规 5 2 3 2 2 5" xfId="37977"/>
    <cellStyle name="常规 5 2 3 2 2 5 2" xfId="37978"/>
    <cellStyle name="常规 5 2 3 2 2 5 2 2" xfId="37979"/>
    <cellStyle name="常规 5 2 3 2 2 5 2 2 2" xfId="37980"/>
    <cellStyle name="常规 5 2 3 2 2 5 2 3" xfId="37981"/>
    <cellStyle name="常规 5 2 3 2 2 5 3" xfId="37982"/>
    <cellStyle name="常规 5 2 3 2 2 5 3 2" xfId="37983"/>
    <cellStyle name="常规 5 2 3 2 2 5 4" xfId="37984"/>
    <cellStyle name="常规 5 2 3 2 2 6" xfId="37985"/>
    <cellStyle name="常规 5 2 3 2 2 6 2" xfId="37986"/>
    <cellStyle name="常规 5 2 3 2 2 6 2 2" xfId="37987"/>
    <cellStyle name="常规 5 2 3 2 2 6 3" xfId="37988"/>
    <cellStyle name="常规 5 2 3 2 2 7" xfId="37989"/>
    <cellStyle name="常规 5 2 3 2 2 7 2" xfId="37990"/>
    <cellStyle name="常规 5 2 3 2 2 8" xfId="37991"/>
    <cellStyle name="常规 5 2 3 2 3" xfId="37992"/>
    <cellStyle name="常规 5 2 3 2 3 2" xfId="37993"/>
    <cellStyle name="常规 5 2 3 2 3 2 2" xfId="37994"/>
    <cellStyle name="常规 5 2 3 2 3 2 2 2" xfId="37995"/>
    <cellStyle name="常规 5 2 3 2 3 2 2 2 2" xfId="37996"/>
    <cellStyle name="常规 5 2 3 2 3 2 2 2 2 2" xfId="37997"/>
    <cellStyle name="常规 5 2 3 2 3 2 2 2 3" xfId="37998"/>
    <cellStyle name="常规 5 2 3 2 3 2 2 3" xfId="37999"/>
    <cellStyle name="常规 5 2 3 2 3 2 2 3 2" xfId="38000"/>
    <cellStyle name="常规 5 2 3 2 3 2 2 4" xfId="38001"/>
    <cellStyle name="常规 5 2 3 2 3 2 3" xfId="38002"/>
    <cellStyle name="常规 5 2 3 2 3 2 3 2" xfId="38003"/>
    <cellStyle name="常规 5 2 3 2 3 2 3 2 2" xfId="38004"/>
    <cellStyle name="常规 5 2 3 2 3 2 3 3" xfId="38005"/>
    <cellStyle name="常规 5 2 3 2 3 2 4" xfId="38006"/>
    <cellStyle name="常规 5 2 3 2 3 2 4 2" xfId="38007"/>
    <cellStyle name="常规 5 2 3 2 3 2 5" xfId="38008"/>
    <cellStyle name="常规 5 2 3 2 3 3" xfId="38009"/>
    <cellStyle name="常规 5 2 3 2 3 3 2" xfId="38010"/>
    <cellStyle name="常规 5 2 3 2 3 3 2 2" xfId="38011"/>
    <cellStyle name="常规 5 2 3 2 3 3 2 2 2" xfId="38012"/>
    <cellStyle name="常规 5 2 3 2 3 3 2 2 2 2" xfId="38013"/>
    <cellStyle name="常规 5 2 3 2 3 3 2 2 3" xfId="38014"/>
    <cellStyle name="常规 5 2 3 2 3 3 2 3" xfId="38015"/>
    <cellStyle name="常规 5 2 3 2 3 3 2 3 2" xfId="38016"/>
    <cellStyle name="常规 5 2 3 2 3 3 2 4" xfId="38017"/>
    <cellStyle name="常规 5 2 3 2 3 3 3" xfId="38018"/>
    <cellStyle name="常规 5 2 3 2 3 3 3 2" xfId="38019"/>
    <cellStyle name="常规 5 2 3 2 3 3 3 2 2" xfId="38020"/>
    <cellStyle name="常规 5 2 3 2 3 3 3 3" xfId="38021"/>
    <cellStyle name="常规 5 2 3 2 3 3 4" xfId="38022"/>
    <cellStyle name="常规 5 2 3 2 3 3 4 2" xfId="38023"/>
    <cellStyle name="常规 5 2 3 2 3 3 5" xfId="38024"/>
    <cellStyle name="常规 5 2 3 2 3 4" xfId="38025"/>
    <cellStyle name="常规 5 2 3 2 3 4 2" xfId="38026"/>
    <cellStyle name="常规 5 2 3 2 3 4 2 2" xfId="38027"/>
    <cellStyle name="常规 5 2 3 2 3 4 2 2 2" xfId="38028"/>
    <cellStyle name="常规 5 2 3 2 3 4 2 3" xfId="38029"/>
    <cellStyle name="常规 5 2 3 2 3 4 3" xfId="38030"/>
    <cellStyle name="常规 5 2 3 2 3 4 3 2" xfId="38031"/>
    <cellStyle name="常规 5 2 3 2 3 4 4" xfId="38032"/>
    <cellStyle name="常规 5 2 3 2 3 5" xfId="38033"/>
    <cellStyle name="常规 5 2 3 2 3 5 2" xfId="38034"/>
    <cellStyle name="常规 5 2 3 2 3 5 2 2" xfId="38035"/>
    <cellStyle name="常规 5 2 3 2 3 5 3" xfId="38036"/>
    <cellStyle name="常规 5 2 3 2 3 6" xfId="38037"/>
    <cellStyle name="常规 5 2 3 2 3 6 2" xfId="38038"/>
    <cellStyle name="常规 5 2 3 2 3 7" xfId="38039"/>
    <cellStyle name="常规 5 2 3 2 4" xfId="38040"/>
    <cellStyle name="常规 5 2 3 2 4 2" xfId="38041"/>
    <cellStyle name="常规 5 2 3 2 4 2 2" xfId="38042"/>
    <cellStyle name="常规 5 2 3 2 4 2 2 2" xfId="38043"/>
    <cellStyle name="常规 5 2 3 2 4 2 2 2 2" xfId="38044"/>
    <cellStyle name="常规 5 2 3 2 4 2 2 3" xfId="38045"/>
    <cellStyle name="常规 5 2 3 2 4 2 3" xfId="38046"/>
    <cellStyle name="常规 5 2 3 2 4 2 3 2" xfId="38047"/>
    <cellStyle name="常规 5 2 3 2 4 2 4" xfId="38048"/>
    <cellStyle name="常规 5 2 3 2 4 3" xfId="38049"/>
    <cellStyle name="常规 5 2 3 2 4 3 2" xfId="38050"/>
    <cellStyle name="常规 5 2 3 2 4 3 2 2" xfId="38051"/>
    <cellStyle name="常规 5 2 3 2 4 3 3" xfId="38052"/>
    <cellStyle name="常规 5 2 3 2 4 4" xfId="38053"/>
    <cellStyle name="常规 5 2 3 2 4 4 2" xfId="38054"/>
    <cellStyle name="常规 5 2 3 2 4 5" xfId="38055"/>
    <cellStyle name="常规 5 2 3 2 5" xfId="38056"/>
    <cellStyle name="常规 5 2 3 2 5 2" xfId="38057"/>
    <cellStyle name="常规 5 2 3 2 5 2 2" xfId="38058"/>
    <cellStyle name="常规 5 2 3 2 5 2 2 2" xfId="38059"/>
    <cellStyle name="常规 5 2 3 2 5 2 2 2 2" xfId="38060"/>
    <cellStyle name="常规 5 2 3 2 5 2 2 3" xfId="38061"/>
    <cellStyle name="常规 5 2 3 2 5 2 3" xfId="38062"/>
    <cellStyle name="常规 5 2 3 2 5 2 3 2" xfId="38063"/>
    <cellStyle name="常规 5 2 3 2 5 2 4" xfId="38064"/>
    <cellStyle name="常规 5 2 3 2 5 3" xfId="38065"/>
    <cellStyle name="常规 5 2 3 2 5 3 2" xfId="38066"/>
    <cellStyle name="常规 5 2 3 2 5 3 2 2" xfId="38067"/>
    <cellStyle name="常规 5 2 3 2 5 3 3" xfId="38068"/>
    <cellStyle name="常规 5 2 3 2 5 4" xfId="38069"/>
    <cellStyle name="常规 5 2 3 2 5 4 2" xfId="38070"/>
    <cellStyle name="常规 5 2 3 2 5 5" xfId="38071"/>
    <cellStyle name="常规 5 2 3 2 6" xfId="38072"/>
    <cellStyle name="常规 5 2 3 2 6 2" xfId="38073"/>
    <cellStyle name="常规 5 2 3 2 6 2 2" xfId="38074"/>
    <cellStyle name="常规 5 2 3 2 6 2 2 2" xfId="38075"/>
    <cellStyle name="常规 5 2 3 2 6 2 3" xfId="38076"/>
    <cellStyle name="常规 5 2 3 2 6 3" xfId="38077"/>
    <cellStyle name="常规 5 2 3 2 6 3 2" xfId="38078"/>
    <cellStyle name="常规 5 2 3 2 6 4" xfId="38079"/>
    <cellStyle name="常规 5 2 3 2 7" xfId="38080"/>
    <cellStyle name="常规 5 2 3 2 7 2" xfId="38081"/>
    <cellStyle name="常规 5 2 3 2 7 2 2" xfId="38082"/>
    <cellStyle name="常规 5 2 3 2 7 3" xfId="38083"/>
    <cellStyle name="常规 5 2 3 2 8" xfId="38084"/>
    <cellStyle name="常规 5 2 3 2 8 2" xfId="38085"/>
    <cellStyle name="常规 5 2 3 2 9" xfId="38086"/>
    <cellStyle name="常规 5 2 3 3" xfId="38087"/>
    <cellStyle name="常规 5 2 3 3 2" xfId="38088"/>
    <cellStyle name="常规 5 2 3 3 2 2" xfId="38089"/>
    <cellStyle name="常规 5 2 3 3 2 2 2" xfId="38090"/>
    <cellStyle name="常规 5 2 3 3 2 2 2 2" xfId="38091"/>
    <cellStyle name="常规 5 2 3 3 2 2 2 2 2" xfId="38092"/>
    <cellStyle name="常规 5 2 3 3 2 2 2 2 2 2" xfId="38093"/>
    <cellStyle name="常规 5 2 3 3 2 2 2 2 2 2 2" xfId="38094"/>
    <cellStyle name="常规 5 2 3 3 2 2 2 2 2 3" xfId="38095"/>
    <cellStyle name="常规 5 2 3 3 2 2 2 2 3" xfId="38096"/>
    <cellStyle name="常规 5 2 3 3 2 2 2 2 3 2" xfId="38097"/>
    <cellStyle name="常规 5 2 3 3 2 2 2 2 4" xfId="38098"/>
    <cellStyle name="常规 5 2 3 3 2 2 2 3" xfId="38099"/>
    <cellStyle name="常规 5 2 3 3 2 2 2 3 2" xfId="38100"/>
    <cellStyle name="常规 5 2 3 3 2 2 2 3 2 2" xfId="38101"/>
    <cellStyle name="常规 5 2 3 3 2 2 2 3 3" xfId="38102"/>
    <cellStyle name="常规 5 2 3 3 2 2 2 4" xfId="38103"/>
    <cellStyle name="常规 5 2 3 3 2 2 2 4 2" xfId="38104"/>
    <cellStyle name="常规 5 2 3 3 2 2 2 5" xfId="38105"/>
    <cellStyle name="常规 5 2 3 3 2 2 3" xfId="38106"/>
    <cellStyle name="常规 5 2 3 3 2 2 3 2" xfId="38107"/>
    <cellStyle name="常规 5 2 3 3 2 2 3 2 2" xfId="38108"/>
    <cellStyle name="常规 5 2 3 3 2 2 3 2 2 2" xfId="38109"/>
    <cellStyle name="常规 5 2 3 3 2 2 3 2 2 2 2" xfId="38110"/>
    <cellStyle name="常规 5 2 3 3 2 2 3 2 2 3" xfId="38111"/>
    <cellStyle name="常规 5 2 3 3 2 2 3 2 3" xfId="38112"/>
    <cellStyle name="常规 5 2 3 3 2 2 3 2 3 2" xfId="38113"/>
    <cellStyle name="常规 5 2 3 3 2 2 3 2 4" xfId="38114"/>
    <cellStyle name="常规 5 2 3 3 2 2 3 3" xfId="38115"/>
    <cellStyle name="常规 5 2 3 3 2 2 3 3 2" xfId="38116"/>
    <cellStyle name="常规 5 2 3 3 2 2 3 3 2 2" xfId="38117"/>
    <cellStyle name="常规 5 2 3 3 2 2 3 3 3" xfId="38118"/>
    <cellStyle name="常规 5 2 3 3 2 2 3 4" xfId="38119"/>
    <cellStyle name="常规 5 2 3 3 2 2 3 4 2" xfId="38120"/>
    <cellStyle name="常规 5 2 3 3 2 2 3 5" xfId="38121"/>
    <cellStyle name="常规 5 2 3 3 2 2 4" xfId="38122"/>
    <cellStyle name="常规 5 2 3 3 2 2 4 2" xfId="38123"/>
    <cellStyle name="常规 5 2 3 3 2 2 4 2 2" xfId="38124"/>
    <cellStyle name="常规 5 2 3 3 2 2 4 2 2 2" xfId="38125"/>
    <cellStyle name="常规 5 2 3 3 2 2 4 2 3" xfId="38126"/>
    <cellStyle name="常规 5 2 3 3 2 2 4 3" xfId="38127"/>
    <cellStyle name="常规 5 2 3 3 2 2 4 3 2" xfId="38128"/>
    <cellStyle name="常规 5 2 3 3 2 2 4 4" xfId="38129"/>
    <cellStyle name="常规 5 2 3 3 2 2 5" xfId="38130"/>
    <cellStyle name="常规 5 2 3 3 2 2 5 2" xfId="38131"/>
    <cellStyle name="常规 5 2 3 3 2 2 5 2 2" xfId="38132"/>
    <cellStyle name="常规 5 2 3 3 2 2 5 3" xfId="38133"/>
    <cellStyle name="常规 5 2 3 3 2 2 6" xfId="38134"/>
    <cellStyle name="常规 5 2 3 3 2 2 6 2" xfId="38135"/>
    <cellStyle name="常规 5 2 3 3 2 2 7" xfId="38136"/>
    <cellStyle name="常规 5 2 3 3 2 3" xfId="38137"/>
    <cellStyle name="常规 5 2 3 3 2 3 2" xfId="38138"/>
    <cellStyle name="常规 5 2 3 3 2 3 2 2" xfId="38139"/>
    <cellStyle name="常规 5 2 3 3 2 3 2 2 2" xfId="38140"/>
    <cellStyle name="常规 5 2 3 3 2 3 2 2 2 2" xfId="38141"/>
    <cellStyle name="常规 5 2 3 3 2 3 2 2 3" xfId="38142"/>
    <cellStyle name="常规 5 2 3 3 2 3 2 3" xfId="38143"/>
    <cellStyle name="常规 5 2 3 3 2 3 2 3 2" xfId="38144"/>
    <cellStyle name="常规 5 2 3 3 2 3 2 4" xfId="38145"/>
    <cellStyle name="常规 5 2 3 3 2 3 3" xfId="38146"/>
    <cellStyle name="常规 5 2 3 3 2 3 3 2" xfId="38147"/>
    <cellStyle name="常规 5 2 3 3 2 3 3 2 2" xfId="38148"/>
    <cellStyle name="常规 5 2 3 3 2 3 3 3" xfId="38149"/>
    <cellStyle name="常规 5 2 3 3 2 3 4" xfId="38150"/>
    <cellStyle name="常规 5 2 3 3 2 3 4 2" xfId="38151"/>
    <cellStyle name="常规 5 2 3 3 2 3 5" xfId="38152"/>
    <cellStyle name="常规 5 2 3 3 2 4" xfId="38153"/>
    <cellStyle name="常规 5 2 3 3 2 4 2" xfId="38154"/>
    <cellStyle name="常规 5 2 3 3 2 4 2 2" xfId="38155"/>
    <cellStyle name="常规 5 2 3 3 2 4 2 2 2" xfId="38156"/>
    <cellStyle name="常规 5 2 3 3 2 4 2 2 2 2" xfId="38157"/>
    <cellStyle name="常规 5 2 3 3 2 4 2 2 3" xfId="38158"/>
    <cellStyle name="常规 5 2 3 3 2 4 2 3" xfId="38159"/>
    <cellStyle name="常规 5 2 3 3 2 4 2 3 2" xfId="38160"/>
    <cellStyle name="常规 5 2 3 3 2 4 2 4" xfId="38161"/>
    <cellStyle name="常规 5 2 3 3 2 4 3" xfId="38162"/>
    <cellStyle name="常规 5 2 3 3 2 4 3 2" xfId="38163"/>
    <cellStyle name="常规 5 2 3 3 2 4 3 2 2" xfId="38164"/>
    <cellStyle name="常规 5 2 3 3 2 4 3 3" xfId="38165"/>
    <cellStyle name="常规 5 2 3 3 2 4 4" xfId="38166"/>
    <cellStyle name="常规 5 2 3 3 2 4 4 2" xfId="38167"/>
    <cellStyle name="常规 5 2 3 3 2 4 5" xfId="38168"/>
    <cellStyle name="常规 5 2 3 3 2 5" xfId="38169"/>
    <cellStyle name="常规 5 2 3 3 2 5 2" xfId="38170"/>
    <cellStyle name="常规 5 2 3 3 2 5 2 2" xfId="38171"/>
    <cellStyle name="常规 5 2 3 3 2 5 2 2 2" xfId="38172"/>
    <cellStyle name="常规 5 2 3 3 2 5 2 3" xfId="38173"/>
    <cellStyle name="常规 5 2 3 3 2 5 3" xfId="38174"/>
    <cellStyle name="常规 5 2 3 3 2 5 3 2" xfId="38175"/>
    <cellStyle name="常规 5 2 3 3 2 5 4" xfId="38176"/>
    <cellStyle name="常规 5 2 3 3 2 6" xfId="38177"/>
    <cellStyle name="常规 5 2 3 3 2 6 2" xfId="38178"/>
    <cellStyle name="常规 5 2 3 3 2 6 2 2" xfId="38179"/>
    <cellStyle name="常规 5 2 3 3 2 6 3" xfId="38180"/>
    <cellStyle name="常规 5 2 3 3 2 7" xfId="38181"/>
    <cellStyle name="常规 5 2 3 3 2 7 2" xfId="38182"/>
    <cellStyle name="常规 5 2 3 3 2 8" xfId="38183"/>
    <cellStyle name="常规 5 2 3 3 3" xfId="38184"/>
    <cellStyle name="常规 5 2 3 3 3 2" xfId="38185"/>
    <cellStyle name="常规 5 2 3 3 3 2 2" xfId="38186"/>
    <cellStyle name="常规 5 2 3 3 3 2 2 2" xfId="38187"/>
    <cellStyle name="常规 5 2 3 3 3 2 2 2 2" xfId="38188"/>
    <cellStyle name="常规 5 2 3 3 3 2 2 2 2 2" xfId="38189"/>
    <cellStyle name="常规 5 2 3 3 3 2 2 2 3" xfId="38190"/>
    <cellStyle name="常规 5 2 3 3 3 2 2 3" xfId="38191"/>
    <cellStyle name="常规 5 2 3 3 3 2 2 3 2" xfId="38192"/>
    <cellStyle name="常规 5 2 3 3 3 2 2 4" xfId="38193"/>
    <cellStyle name="常规 5 2 3 3 3 2 3" xfId="38194"/>
    <cellStyle name="常规 5 2 3 3 3 2 3 2" xfId="38195"/>
    <cellStyle name="常规 5 2 3 3 3 2 3 2 2" xfId="38196"/>
    <cellStyle name="常规 5 2 3 3 3 2 3 3" xfId="38197"/>
    <cellStyle name="常规 5 2 3 3 3 2 4" xfId="38198"/>
    <cellStyle name="常规 5 2 3 3 3 2 4 2" xfId="38199"/>
    <cellStyle name="常规 5 2 3 3 3 2 5" xfId="38200"/>
    <cellStyle name="常规 5 2 3 3 3 3" xfId="38201"/>
    <cellStyle name="常规 5 2 3 3 3 3 2" xfId="38202"/>
    <cellStyle name="常规 5 2 3 3 3 3 2 2" xfId="38203"/>
    <cellStyle name="常规 5 2 3 3 3 3 2 2 2" xfId="38204"/>
    <cellStyle name="常规 5 2 3 3 3 3 2 2 2 2" xfId="38205"/>
    <cellStyle name="常规 5 2 3 3 3 3 2 2 3" xfId="38206"/>
    <cellStyle name="常规 5 2 3 3 3 3 2 3" xfId="38207"/>
    <cellStyle name="常规 5 2 3 3 3 3 2 3 2" xfId="38208"/>
    <cellStyle name="常规 5 2 3 3 3 3 2 4" xfId="38209"/>
    <cellStyle name="常规 5 2 3 3 3 3 3" xfId="38210"/>
    <cellStyle name="常规 5 2 3 3 3 3 3 2" xfId="38211"/>
    <cellStyle name="常规 5 2 3 3 3 3 3 2 2" xfId="38212"/>
    <cellStyle name="常规 5 2 3 3 3 3 3 3" xfId="38213"/>
    <cellStyle name="常规 5 2 3 3 3 3 4" xfId="38214"/>
    <cellStyle name="常规 5 2 3 3 3 3 4 2" xfId="38215"/>
    <cellStyle name="常规 5 2 3 3 3 3 5" xfId="38216"/>
    <cellStyle name="常规 5 2 3 3 3 4" xfId="38217"/>
    <cellStyle name="常规 5 2 3 3 3 4 2" xfId="38218"/>
    <cellStyle name="常规 5 2 3 3 3 4 2 2" xfId="38219"/>
    <cellStyle name="常规 5 2 3 3 3 4 2 2 2" xfId="38220"/>
    <cellStyle name="常规 5 2 3 3 3 4 2 3" xfId="38221"/>
    <cellStyle name="常规 5 2 3 3 3 4 3" xfId="38222"/>
    <cellStyle name="常规 5 2 3 3 3 4 3 2" xfId="38223"/>
    <cellStyle name="常规 5 2 3 3 3 4 4" xfId="38224"/>
    <cellStyle name="常规 5 2 3 3 3 5" xfId="38225"/>
    <cellStyle name="常规 5 2 3 3 3 5 2" xfId="38226"/>
    <cellStyle name="常规 5 2 3 3 3 5 2 2" xfId="38227"/>
    <cellStyle name="常规 5 2 3 3 3 5 3" xfId="38228"/>
    <cellStyle name="常规 5 2 3 3 3 6" xfId="38229"/>
    <cellStyle name="常规 5 2 3 3 3 6 2" xfId="38230"/>
    <cellStyle name="常规 5 2 3 3 3 7" xfId="38231"/>
    <cellStyle name="常规 5 2 3 3 4" xfId="38232"/>
    <cellStyle name="常规 5 2 3 3 4 2" xfId="38233"/>
    <cellStyle name="常规 5 2 3 3 4 2 2" xfId="38234"/>
    <cellStyle name="常规 5 2 3 3 4 2 2 2" xfId="38235"/>
    <cellStyle name="常规 5 2 3 3 4 2 2 2 2" xfId="38236"/>
    <cellStyle name="常规 5 2 3 3 4 2 2 3" xfId="38237"/>
    <cellStyle name="常规 5 2 3 3 4 2 3" xfId="38238"/>
    <cellStyle name="常规 5 2 3 3 4 2 3 2" xfId="38239"/>
    <cellStyle name="常规 5 2 3 3 4 2 4" xfId="38240"/>
    <cellStyle name="常规 5 2 3 3 4 3" xfId="38241"/>
    <cellStyle name="常规 5 2 3 3 4 3 2" xfId="38242"/>
    <cellStyle name="常规 5 2 3 3 4 3 2 2" xfId="38243"/>
    <cellStyle name="常规 5 2 3 3 4 3 3" xfId="38244"/>
    <cellStyle name="常规 5 2 3 3 4 4" xfId="38245"/>
    <cellStyle name="常规 5 2 3 3 4 4 2" xfId="38246"/>
    <cellStyle name="常规 5 2 3 3 4 5" xfId="38247"/>
    <cellStyle name="常规 5 2 3 3 5" xfId="38248"/>
    <cellStyle name="常规 5 2 3 3 5 2" xfId="38249"/>
    <cellStyle name="常规 5 2 3 3 5 2 2" xfId="38250"/>
    <cellStyle name="常规 5 2 3 3 5 2 2 2" xfId="38251"/>
    <cellStyle name="常规 5 2 3 3 5 2 2 2 2" xfId="38252"/>
    <cellStyle name="常规 5 2 3 3 5 2 2 3" xfId="38253"/>
    <cellStyle name="常规 5 2 3 3 5 2 3" xfId="38254"/>
    <cellStyle name="常规 5 2 3 3 5 2 3 2" xfId="38255"/>
    <cellStyle name="常规 5 2 3 3 5 2 4" xfId="38256"/>
    <cellStyle name="常规 5 2 3 3 5 3" xfId="38257"/>
    <cellStyle name="常规 5 2 3 3 5 3 2" xfId="38258"/>
    <cellStyle name="常规 5 2 3 3 5 3 2 2" xfId="38259"/>
    <cellStyle name="常规 5 2 3 3 5 3 3" xfId="38260"/>
    <cellStyle name="常规 5 2 3 3 5 4" xfId="38261"/>
    <cellStyle name="常规 5 2 3 3 5 4 2" xfId="38262"/>
    <cellStyle name="常规 5 2 3 3 5 5" xfId="38263"/>
    <cellStyle name="常规 5 2 3 3 6" xfId="38264"/>
    <cellStyle name="常规 5 2 3 3 6 2" xfId="38265"/>
    <cellStyle name="常规 5 2 3 3 6 2 2" xfId="38266"/>
    <cellStyle name="常规 5 2 3 3 6 2 2 2" xfId="38267"/>
    <cellStyle name="常规 5 2 3 3 6 2 3" xfId="38268"/>
    <cellStyle name="常规 5 2 3 3 6 3" xfId="38269"/>
    <cellStyle name="常规 5 2 3 3 6 3 2" xfId="38270"/>
    <cellStyle name="常规 5 2 3 3 6 4" xfId="38271"/>
    <cellStyle name="常规 5 2 3 3 7" xfId="38272"/>
    <cellStyle name="常规 5 2 3 3 7 2" xfId="38273"/>
    <cellStyle name="常规 5 2 3 3 7 2 2" xfId="38274"/>
    <cellStyle name="常规 5 2 3 3 7 3" xfId="38275"/>
    <cellStyle name="常规 5 2 3 3 8" xfId="38276"/>
    <cellStyle name="常规 5 2 3 3 8 2" xfId="38277"/>
    <cellStyle name="常规 5 2 3 3 9" xfId="38278"/>
    <cellStyle name="常规 5 2 3 4" xfId="38279"/>
    <cellStyle name="常规 5 2 3 4 2" xfId="38280"/>
    <cellStyle name="常规 5 2 3 4 2 2" xfId="38281"/>
    <cellStyle name="常规 5 2 3 4 2 2 2" xfId="38282"/>
    <cellStyle name="常规 5 2 3 4 2 2 2 2" xfId="38283"/>
    <cellStyle name="常规 5 2 3 4 2 2 2 2 2" xfId="38284"/>
    <cellStyle name="常规 5 2 3 4 2 2 2 2 2 2" xfId="38285"/>
    <cellStyle name="常规 5 2 3 4 2 2 2 2 3" xfId="38286"/>
    <cellStyle name="常规 5 2 3 4 2 2 2 3" xfId="38287"/>
    <cellStyle name="常规 5 2 3 4 2 2 2 3 2" xfId="38288"/>
    <cellStyle name="常规 5 2 3 4 2 2 2 4" xfId="38289"/>
    <cellStyle name="常规 5 2 3 4 2 2 3" xfId="38290"/>
    <cellStyle name="常规 5 2 3 4 2 2 3 2" xfId="38291"/>
    <cellStyle name="常规 5 2 3 4 2 2 3 2 2" xfId="38292"/>
    <cellStyle name="常规 5 2 3 4 2 2 3 3" xfId="38293"/>
    <cellStyle name="常规 5 2 3 4 2 2 4" xfId="38294"/>
    <cellStyle name="常规 5 2 3 4 2 2 4 2" xfId="38295"/>
    <cellStyle name="常规 5 2 3 4 2 2 5" xfId="38296"/>
    <cellStyle name="常规 5 2 3 4 2 3" xfId="38297"/>
    <cellStyle name="常规 5 2 3 4 2 3 2" xfId="38298"/>
    <cellStyle name="常规 5 2 3 4 2 3 2 2" xfId="38299"/>
    <cellStyle name="常规 5 2 3 4 2 3 2 2 2" xfId="38300"/>
    <cellStyle name="常规 5 2 3 4 2 3 2 2 2 2" xfId="38301"/>
    <cellStyle name="常规 5 2 3 4 2 3 2 2 3" xfId="38302"/>
    <cellStyle name="常规 5 2 3 4 2 3 2 3" xfId="38303"/>
    <cellStyle name="常规 5 2 3 4 2 3 2 3 2" xfId="38304"/>
    <cellStyle name="常规 5 2 3 4 2 3 2 4" xfId="38305"/>
    <cellStyle name="常规 5 2 3 4 2 3 3" xfId="38306"/>
    <cellStyle name="常规 5 2 3 4 2 3 3 2" xfId="38307"/>
    <cellStyle name="常规 5 2 3 4 2 3 3 2 2" xfId="38308"/>
    <cellStyle name="常规 5 2 3 4 2 3 3 3" xfId="38309"/>
    <cellStyle name="常规 5 2 3 4 2 3 4" xfId="38310"/>
    <cellStyle name="常规 5 2 3 4 2 3 4 2" xfId="38311"/>
    <cellStyle name="常规 5 2 3 4 2 3 5" xfId="38312"/>
    <cellStyle name="常规 5 2 3 4 2 4" xfId="38313"/>
    <cellStyle name="常规 5 2 3 4 2 4 2" xfId="38314"/>
    <cellStyle name="常规 5 2 3 4 2 4 2 2" xfId="38315"/>
    <cellStyle name="常规 5 2 3 4 2 4 2 2 2" xfId="38316"/>
    <cellStyle name="常规 5 2 3 4 2 4 2 3" xfId="38317"/>
    <cellStyle name="常规 5 2 3 4 2 4 3" xfId="38318"/>
    <cellStyle name="常规 5 2 3 4 2 4 3 2" xfId="38319"/>
    <cellStyle name="常规 5 2 3 4 2 4 4" xfId="38320"/>
    <cellStyle name="常规 5 2 3 4 2 5" xfId="38321"/>
    <cellStyle name="常规 5 2 3 4 2 5 2" xfId="38322"/>
    <cellStyle name="常规 5 2 3 4 2 5 2 2" xfId="38323"/>
    <cellStyle name="常规 5 2 3 4 2 5 3" xfId="38324"/>
    <cellStyle name="常规 5 2 3 4 2 6" xfId="38325"/>
    <cellStyle name="常规 5 2 3 4 2 6 2" xfId="38326"/>
    <cellStyle name="常规 5 2 3 4 2 7" xfId="38327"/>
    <cellStyle name="常规 5 2 3 4 3" xfId="38328"/>
    <cellStyle name="常规 5 2 3 4 3 2" xfId="38329"/>
    <cellStyle name="常规 5 2 3 4 3 2 2" xfId="38330"/>
    <cellStyle name="常规 5 2 3 4 3 2 2 2" xfId="38331"/>
    <cellStyle name="常规 5 2 3 4 3 2 2 2 2" xfId="38332"/>
    <cellStyle name="常规 5 2 3 4 3 2 2 3" xfId="38333"/>
    <cellStyle name="常规 5 2 3 4 3 2 3" xfId="38334"/>
    <cellStyle name="常规 5 2 3 4 3 2 3 2" xfId="38335"/>
    <cellStyle name="常规 5 2 3 4 3 2 4" xfId="38336"/>
    <cellStyle name="常规 5 2 3 4 3 3" xfId="38337"/>
    <cellStyle name="常规 5 2 3 4 3 3 2" xfId="38338"/>
    <cellStyle name="常规 5 2 3 4 3 3 2 2" xfId="38339"/>
    <cellStyle name="常规 5 2 3 4 3 3 3" xfId="38340"/>
    <cellStyle name="常规 5 2 3 4 3 4" xfId="38341"/>
    <cellStyle name="常规 5 2 3 4 3 4 2" xfId="38342"/>
    <cellStyle name="常规 5 2 3 4 3 5" xfId="38343"/>
    <cellStyle name="常规 5 2 3 4 4" xfId="38344"/>
    <cellStyle name="常规 5 2 3 4 4 2" xfId="38345"/>
    <cellStyle name="常规 5 2 3 4 4 2 2" xfId="38346"/>
    <cellStyle name="常规 5 2 3 4 4 2 2 2" xfId="38347"/>
    <cellStyle name="常规 5 2 3 4 4 2 2 2 2" xfId="38348"/>
    <cellStyle name="常规 5 2 3 4 4 2 2 3" xfId="38349"/>
    <cellStyle name="常规 5 2 3 4 4 2 3" xfId="38350"/>
    <cellStyle name="常规 5 2 3 4 4 2 3 2" xfId="38351"/>
    <cellStyle name="常规 5 2 3 4 4 2 4" xfId="38352"/>
    <cellStyle name="常规 5 2 3 4 4 3" xfId="38353"/>
    <cellStyle name="常规 5 2 3 4 4 3 2" xfId="38354"/>
    <cellStyle name="常规 5 2 3 4 4 3 2 2" xfId="38355"/>
    <cellStyle name="常规 5 2 3 4 4 3 3" xfId="38356"/>
    <cellStyle name="常规 5 2 3 4 4 4" xfId="38357"/>
    <cellStyle name="常规 5 2 3 4 4 4 2" xfId="38358"/>
    <cellStyle name="常规 5 2 3 4 4 5" xfId="38359"/>
    <cellStyle name="常规 5 2 3 4 5" xfId="38360"/>
    <cellStyle name="常规 5 2 3 4 5 2" xfId="38361"/>
    <cellStyle name="常规 5 2 3 4 5 2 2" xfId="38362"/>
    <cellStyle name="常规 5 2 3 4 5 2 2 2" xfId="38363"/>
    <cellStyle name="常规 5 2 3 4 5 2 3" xfId="38364"/>
    <cellStyle name="常规 5 2 3 4 5 3" xfId="38365"/>
    <cellStyle name="常规 5 2 3 4 5 3 2" xfId="38366"/>
    <cellStyle name="常规 5 2 3 4 5 4" xfId="38367"/>
    <cellStyle name="常规 5 2 3 4 6" xfId="38368"/>
    <cellStyle name="常规 5 2 3 4 6 2" xfId="38369"/>
    <cellStyle name="常规 5 2 3 4 6 2 2" xfId="38370"/>
    <cellStyle name="常规 5 2 3 4 6 3" xfId="38371"/>
    <cellStyle name="常规 5 2 3 4 7" xfId="38372"/>
    <cellStyle name="常规 5 2 3 4 7 2" xfId="38373"/>
    <cellStyle name="常规 5 2 3 4 8" xfId="38374"/>
    <cellStyle name="常规 5 2 3 5" xfId="38375"/>
    <cellStyle name="常规 5 2 3 5 2" xfId="38376"/>
    <cellStyle name="常规 5 2 3 5 2 2" xfId="38377"/>
    <cellStyle name="常规 5 2 3 5 2 2 2" xfId="38378"/>
    <cellStyle name="常规 5 2 3 5 2 2 2 2" xfId="38379"/>
    <cellStyle name="常规 5 2 3 5 2 2 2 2 2" xfId="38380"/>
    <cellStyle name="常规 5 2 3 5 2 2 2 3" xfId="38381"/>
    <cellStyle name="常规 5 2 3 5 2 2 3" xfId="38382"/>
    <cellStyle name="常规 5 2 3 5 2 2 3 2" xfId="38383"/>
    <cellStyle name="常规 5 2 3 5 2 2 4" xfId="38384"/>
    <cellStyle name="常规 5 2 3 5 2 3" xfId="38385"/>
    <cellStyle name="常规 5 2 3 5 2 3 2" xfId="38386"/>
    <cellStyle name="常规 5 2 3 5 2 3 2 2" xfId="38387"/>
    <cellStyle name="常规 5 2 3 5 2 3 3" xfId="38388"/>
    <cellStyle name="常规 5 2 3 5 2 4" xfId="38389"/>
    <cellStyle name="常规 5 2 3 5 2 4 2" xfId="38390"/>
    <cellStyle name="常规 5 2 3 5 2 5" xfId="38391"/>
    <cellStyle name="常规 5 2 3 5 3" xfId="38392"/>
    <cellStyle name="常规 5 2 3 5 3 2" xfId="38393"/>
    <cellStyle name="常规 5 2 3 5 3 2 2" xfId="38394"/>
    <cellStyle name="常规 5 2 3 5 3 2 2 2" xfId="38395"/>
    <cellStyle name="常规 5 2 3 5 3 2 2 2 2" xfId="38396"/>
    <cellStyle name="常规 5 2 3 5 3 2 2 3" xfId="38397"/>
    <cellStyle name="常规 5 2 3 5 3 2 3" xfId="38398"/>
    <cellStyle name="常规 5 2 3 5 3 2 3 2" xfId="38399"/>
    <cellStyle name="常规 5 2 3 5 3 2 4" xfId="38400"/>
    <cellStyle name="常规 5 2 3 5 3 3" xfId="38401"/>
    <cellStyle name="常规 5 2 3 5 3 3 2" xfId="38402"/>
    <cellStyle name="常规 5 2 3 5 3 3 2 2" xfId="38403"/>
    <cellStyle name="常规 5 2 3 5 3 3 3" xfId="38404"/>
    <cellStyle name="常规 5 2 3 5 3 4" xfId="38405"/>
    <cellStyle name="常规 5 2 3 5 3 4 2" xfId="38406"/>
    <cellStyle name="常规 5 2 3 5 3 5" xfId="38407"/>
    <cellStyle name="常规 5 2 3 5 4" xfId="38408"/>
    <cellStyle name="常规 5 2 3 5 4 2" xfId="38409"/>
    <cellStyle name="常规 5 2 3 5 4 2 2" xfId="38410"/>
    <cellStyle name="常规 5 2 3 5 4 2 2 2" xfId="38411"/>
    <cellStyle name="常规 5 2 3 5 4 2 3" xfId="38412"/>
    <cellStyle name="常规 5 2 3 5 4 3" xfId="38413"/>
    <cellStyle name="常规 5 2 3 5 4 3 2" xfId="38414"/>
    <cellStyle name="常规 5 2 3 5 4 4" xfId="38415"/>
    <cellStyle name="常规 5 2 3 5 5" xfId="38416"/>
    <cellStyle name="常规 5 2 3 5 5 2" xfId="38417"/>
    <cellStyle name="常规 5 2 3 5 5 2 2" xfId="38418"/>
    <cellStyle name="常规 5 2 3 5 5 3" xfId="38419"/>
    <cellStyle name="常规 5 2 3 5 6" xfId="38420"/>
    <cellStyle name="常规 5 2 3 5 6 2" xfId="38421"/>
    <cellStyle name="常规 5 2 3 5 7" xfId="38422"/>
    <cellStyle name="常规 5 2 3 6" xfId="38423"/>
    <cellStyle name="常规 5 2 3 6 2" xfId="38424"/>
    <cellStyle name="常规 5 2 3 6 2 2" xfId="38425"/>
    <cellStyle name="常规 5 2 3 6 2 2 2" xfId="38426"/>
    <cellStyle name="常规 5 2 3 6 2 2 2 2" xfId="38427"/>
    <cellStyle name="常规 5 2 3 6 2 2 3" xfId="38428"/>
    <cellStyle name="常规 5 2 3 6 2 3" xfId="38429"/>
    <cellStyle name="常规 5 2 3 6 2 3 2" xfId="38430"/>
    <cellStyle name="常规 5 2 3 6 2 4" xfId="38431"/>
    <cellStyle name="常规 5 2 3 6 3" xfId="38432"/>
    <cellStyle name="常规 5 2 3 6 3 2" xfId="38433"/>
    <cellStyle name="常规 5 2 3 6 3 2 2" xfId="38434"/>
    <cellStyle name="常规 5 2 3 6 3 3" xfId="38435"/>
    <cellStyle name="常规 5 2 3 6 4" xfId="38436"/>
    <cellStyle name="常规 5 2 3 6 4 2" xfId="38437"/>
    <cellStyle name="常规 5 2 3 6 5" xfId="38438"/>
    <cellStyle name="常规 5 2 3 7" xfId="38439"/>
    <cellStyle name="常规 5 2 3 7 2" xfId="38440"/>
    <cellStyle name="常规 5 2 3 7 2 2" xfId="38441"/>
    <cellStyle name="常规 5 2 3 7 2 2 2" xfId="38442"/>
    <cellStyle name="常规 5 2 3 7 2 2 2 2" xfId="38443"/>
    <cellStyle name="常规 5 2 3 7 2 2 3" xfId="38444"/>
    <cellStyle name="常规 5 2 3 7 2 3" xfId="38445"/>
    <cellStyle name="常规 5 2 3 7 2 3 2" xfId="38446"/>
    <cellStyle name="常规 5 2 3 7 2 4" xfId="38447"/>
    <cellStyle name="常规 5 2 3 7 3" xfId="38448"/>
    <cellStyle name="常规 5 2 3 7 3 2" xfId="38449"/>
    <cellStyle name="常规 5 2 3 7 3 2 2" xfId="38450"/>
    <cellStyle name="常规 5 2 3 7 3 3" xfId="38451"/>
    <cellStyle name="常规 5 2 3 7 4" xfId="38452"/>
    <cellStyle name="常规 5 2 3 7 4 2" xfId="38453"/>
    <cellStyle name="常规 5 2 3 7 5" xfId="38454"/>
    <cellStyle name="常规 5 2 3 8" xfId="38455"/>
    <cellStyle name="常规 5 2 3 8 2" xfId="38456"/>
    <cellStyle name="常规 5 2 3 8 2 2" xfId="38457"/>
    <cellStyle name="常规 5 2 3 8 2 2 2" xfId="38458"/>
    <cellStyle name="常规 5 2 3 8 2 3" xfId="38459"/>
    <cellStyle name="常规 5 2 3 8 3" xfId="38460"/>
    <cellStyle name="常规 5 2 3 8 3 2" xfId="38461"/>
    <cellStyle name="常规 5 2 3 8 4" xfId="38462"/>
    <cellStyle name="常规 5 2 3 9" xfId="38463"/>
    <cellStyle name="常规 5 2 3 9 2" xfId="38464"/>
    <cellStyle name="常规 5 2 3 9 2 2" xfId="38465"/>
    <cellStyle name="常规 5 2 3 9 3" xfId="38466"/>
    <cellStyle name="常规 5 2 4" xfId="38467"/>
    <cellStyle name="常规 5 2 4 2" xfId="38468"/>
    <cellStyle name="常规 5 2 4 2 2" xfId="38469"/>
    <cellStyle name="常规 5 2 4 2 2 2" xfId="38470"/>
    <cellStyle name="常规 5 2 4 2 2 2 2" xfId="38471"/>
    <cellStyle name="常规 5 2 4 2 2 2 2 2" xfId="38472"/>
    <cellStyle name="常规 5 2 4 2 2 2 2 2 2" xfId="38473"/>
    <cellStyle name="常规 5 2 4 2 2 2 2 2 2 2" xfId="38474"/>
    <cellStyle name="常规 5 2 4 2 2 2 2 2 3" xfId="38475"/>
    <cellStyle name="常规 5 2 4 2 2 2 2 3" xfId="38476"/>
    <cellStyle name="常规 5 2 4 2 2 2 2 3 2" xfId="38477"/>
    <cellStyle name="常规 5 2 4 2 2 2 2 4" xfId="38478"/>
    <cellStyle name="常规 5 2 4 2 2 2 3" xfId="38479"/>
    <cellStyle name="常规 5 2 4 2 2 2 3 2" xfId="38480"/>
    <cellStyle name="常规 5 2 4 2 2 2 3 2 2" xfId="38481"/>
    <cellStyle name="常规 5 2 4 2 2 2 3 3" xfId="38482"/>
    <cellStyle name="常规 5 2 4 2 2 2 4" xfId="38483"/>
    <cellStyle name="常规 5 2 4 2 2 2 4 2" xfId="38484"/>
    <cellStyle name="常规 5 2 4 2 2 2 5" xfId="38485"/>
    <cellStyle name="常规 5 2 4 2 2 3" xfId="38486"/>
    <cellStyle name="常规 5 2 4 2 2 3 2" xfId="38487"/>
    <cellStyle name="常规 5 2 4 2 2 3 2 2" xfId="38488"/>
    <cellStyle name="常规 5 2 4 2 2 3 2 2 2" xfId="38489"/>
    <cellStyle name="常规 5 2 4 2 2 3 2 2 2 2" xfId="38490"/>
    <cellStyle name="常规 5 2 4 2 2 3 2 2 3" xfId="38491"/>
    <cellStyle name="常规 5 2 4 2 2 3 2 3" xfId="38492"/>
    <cellStyle name="常规 5 2 4 2 2 3 2 3 2" xfId="38493"/>
    <cellStyle name="常规 5 2 4 2 2 3 2 4" xfId="38494"/>
    <cellStyle name="常规 5 2 4 2 2 3 3" xfId="38495"/>
    <cellStyle name="常规 5 2 4 2 2 3 3 2" xfId="38496"/>
    <cellStyle name="常规 5 2 4 2 2 3 3 2 2" xfId="38497"/>
    <cellStyle name="常规 5 2 4 2 2 3 3 3" xfId="38498"/>
    <cellStyle name="常规 5 2 4 2 2 3 4" xfId="38499"/>
    <cellStyle name="常规 5 2 4 2 2 3 4 2" xfId="38500"/>
    <cellStyle name="常规 5 2 4 2 2 3 5" xfId="38501"/>
    <cellStyle name="常规 5 2 4 2 2 4" xfId="38502"/>
    <cellStyle name="常规 5 2 4 2 2 4 2" xfId="38503"/>
    <cellStyle name="常规 5 2 4 2 2 4 2 2" xfId="38504"/>
    <cellStyle name="常规 5 2 4 2 2 4 2 2 2" xfId="38505"/>
    <cellStyle name="常规 5 2 4 2 2 4 2 3" xfId="38506"/>
    <cellStyle name="常规 5 2 4 2 2 4 3" xfId="38507"/>
    <cellStyle name="常规 5 2 4 2 2 4 3 2" xfId="38508"/>
    <cellStyle name="常规 5 2 4 2 2 4 4" xfId="38509"/>
    <cellStyle name="常规 5 2 4 2 2 5" xfId="38510"/>
    <cellStyle name="常规 5 2 4 2 2 5 2" xfId="38511"/>
    <cellStyle name="常规 5 2 4 2 2 5 2 2" xfId="38512"/>
    <cellStyle name="常规 5 2 4 2 2 5 3" xfId="38513"/>
    <cellStyle name="常规 5 2 4 2 2 6" xfId="38514"/>
    <cellStyle name="常规 5 2 4 2 2 6 2" xfId="38515"/>
    <cellStyle name="常规 5 2 4 2 2 7" xfId="38516"/>
    <cellStyle name="常规 5 2 4 2 3" xfId="38517"/>
    <cellStyle name="常规 5 2 4 2 3 2" xfId="38518"/>
    <cellStyle name="常规 5 2 4 2 3 2 2" xfId="38519"/>
    <cellStyle name="常规 5 2 4 2 3 2 2 2" xfId="38520"/>
    <cellStyle name="常规 5 2 4 2 3 2 2 2 2" xfId="38521"/>
    <cellStyle name="常规 5 2 4 2 3 2 2 3" xfId="38522"/>
    <cellStyle name="常规 5 2 4 2 3 2 3" xfId="38523"/>
    <cellStyle name="常规 5 2 4 2 3 2 3 2" xfId="38524"/>
    <cellStyle name="常规 5 2 4 2 3 2 4" xfId="38525"/>
    <cellStyle name="常规 5 2 4 2 3 3" xfId="38526"/>
    <cellStyle name="常规 5 2 4 2 3 3 2" xfId="38527"/>
    <cellStyle name="常规 5 2 4 2 3 3 2 2" xfId="38528"/>
    <cellStyle name="常规 5 2 4 2 3 3 3" xfId="38529"/>
    <cellStyle name="常规 5 2 4 2 3 4" xfId="38530"/>
    <cellStyle name="常规 5 2 4 2 3 4 2" xfId="38531"/>
    <cellStyle name="常规 5 2 4 2 3 5" xfId="38532"/>
    <cellStyle name="常规 5 2 4 2 4" xfId="38533"/>
    <cellStyle name="常规 5 2 4 2 4 2" xfId="38534"/>
    <cellStyle name="常规 5 2 4 2 4 2 2" xfId="38535"/>
    <cellStyle name="常规 5 2 4 2 4 2 2 2" xfId="38536"/>
    <cellStyle name="常规 5 2 4 2 4 2 2 2 2" xfId="38537"/>
    <cellStyle name="常规 5 2 4 2 4 2 2 3" xfId="38538"/>
    <cellStyle name="常规 5 2 4 2 4 2 3" xfId="38539"/>
    <cellStyle name="常规 5 2 4 2 4 2 3 2" xfId="38540"/>
    <cellStyle name="常规 5 2 4 2 4 2 4" xfId="38541"/>
    <cellStyle name="常规 5 2 4 2 4 3" xfId="38542"/>
    <cellStyle name="常规 5 2 4 2 4 3 2" xfId="38543"/>
    <cellStyle name="常规 5 2 4 2 4 3 2 2" xfId="38544"/>
    <cellStyle name="常规 5 2 4 2 4 3 3" xfId="38545"/>
    <cellStyle name="常规 5 2 4 2 4 4" xfId="38546"/>
    <cellStyle name="常规 5 2 4 2 4 4 2" xfId="38547"/>
    <cellStyle name="常规 5 2 4 2 4 5" xfId="38548"/>
    <cellStyle name="常规 5 2 4 2 5" xfId="38549"/>
    <cellStyle name="常规 5 2 4 2 5 2" xfId="38550"/>
    <cellStyle name="常规 5 2 4 2 5 2 2" xfId="38551"/>
    <cellStyle name="常规 5 2 4 2 5 2 2 2" xfId="38552"/>
    <cellStyle name="常规 5 2 4 2 5 2 3" xfId="38553"/>
    <cellStyle name="常规 5 2 4 2 5 3" xfId="38554"/>
    <cellStyle name="常规 5 2 4 2 5 3 2" xfId="38555"/>
    <cellStyle name="常规 5 2 4 2 5 4" xfId="38556"/>
    <cellStyle name="常规 5 2 4 2 6" xfId="38557"/>
    <cellStyle name="常规 5 2 4 2 6 2" xfId="38558"/>
    <cellStyle name="常规 5 2 4 2 6 2 2" xfId="38559"/>
    <cellStyle name="常规 5 2 4 2 6 3" xfId="38560"/>
    <cellStyle name="常规 5 2 4 2 7" xfId="38561"/>
    <cellStyle name="常规 5 2 4 2 7 2" xfId="38562"/>
    <cellStyle name="常规 5 2 4 2 8" xfId="38563"/>
    <cellStyle name="常规 5 2 4 3" xfId="38564"/>
    <cellStyle name="常规 5 2 4 3 2" xfId="38565"/>
    <cellStyle name="常规 5 2 4 3 2 2" xfId="38566"/>
    <cellStyle name="常规 5 2 4 3 2 2 2" xfId="38567"/>
    <cellStyle name="常规 5 2 4 3 2 2 2 2" xfId="38568"/>
    <cellStyle name="常规 5 2 4 3 2 2 2 2 2" xfId="38569"/>
    <cellStyle name="常规 5 2 4 3 2 2 2 3" xfId="38570"/>
    <cellStyle name="常规 5 2 4 3 2 2 3" xfId="38571"/>
    <cellStyle name="常规 5 2 4 3 2 2 3 2" xfId="38572"/>
    <cellStyle name="常规 5 2 4 3 2 2 4" xfId="38573"/>
    <cellStyle name="常规 5 2 4 3 2 3" xfId="38574"/>
    <cellStyle name="常规 5 2 4 3 2 3 2" xfId="38575"/>
    <cellStyle name="常规 5 2 4 3 2 3 2 2" xfId="38576"/>
    <cellStyle name="常规 5 2 4 3 2 3 3" xfId="38577"/>
    <cellStyle name="常规 5 2 4 3 2 4" xfId="38578"/>
    <cellStyle name="常规 5 2 4 3 2 4 2" xfId="38579"/>
    <cellStyle name="常规 5 2 4 3 2 5" xfId="38580"/>
    <cellStyle name="常规 5 2 4 3 3" xfId="38581"/>
    <cellStyle name="常规 5 2 4 3 3 2" xfId="38582"/>
    <cellStyle name="常规 5 2 4 3 3 2 2" xfId="38583"/>
    <cellStyle name="常规 5 2 4 3 3 2 2 2" xfId="38584"/>
    <cellStyle name="常规 5 2 4 3 3 2 2 2 2" xfId="38585"/>
    <cellStyle name="常规 5 2 4 3 3 2 2 3" xfId="38586"/>
    <cellStyle name="常规 5 2 4 3 3 2 3" xfId="38587"/>
    <cellStyle name="常规 5 2 4 3 3 2 3 2" xfId="38588"/>
    <cellStyle name="常规 5 2 4 3 3 2 4" xfId="38589"/>
    <cellStyle name="常规 5 2 4 3 3 3" xfId="38590"/>
    <cellStyle name="常规 5 2 4 3 3 3 2" xfId="38591"/>
    <cellStyle name="常规 5 2 4 3 3 3 2 2" xfId="38592"/>
    <cellStyle name="常规 5 2 4 3 3 3 3" xfId="38593"/>
    <cellStyle name="常规 5 2 4 3 3 4" xfId="38594"/>
    <cellStyle name="常规 5 2 4 3 3 4 2" xfId="38595"/>
    <cellStyle name="常规 5 2 4 3 3 5" xfId="38596"/>
    <cellStyle name="常规 5 2 4 3 4" xfId="38597"/>
    <cellStyle name="常规 5 2 4 3 4 2" xfId="38598"/>
    <cellStyle name="常规 5 2 4 3 4 2 2" xfId="38599"/>
    <cellStyle name="常规 5 2 4 3 4 2 2 2" xfId="38600"/>
    <cellStyle name="常规 5 2 4 3 4 2 3" xfId="38601"/>
    <cellStyle name="常规 5 2 4 3 4 3" xfId="38602"/>
    <cellStyle name="常规 5 2 4 3 4 3 2" xfId="38603"/>
    <cellStyle name="常规 5 2 4 3 4 4" xfId="38604"/>
    <cellStyle name="常规 5 2 4 3 5" xfId="38605"/>
    <cellStyle name="常规 5 2 4 3 5 2" xfId="38606"/>
    <cellStyle name="常规 5 2 4 3 5 2 2" xfId="38607"/>
    <cellStyle name="常规 5 2 4 3 5 3" xfId="38608"/>
    <cellStyle name="常规 5 2 4 3 6" xfId="38609"/>
    <cellStyle name="常规 5 2 4 3 6 2" xfId="38610"/>
    <cellStyle name="常规 5 2 4 3 7" xfId="38611"/>
    <cellStyle name="常规 5 2 4 4" xfId="38612"/>
    <cellStyle name="常规 5 2 4 4 2" xfId="38613"/>
    <cellStyle name="常规 5 2 4 4 2 2" xfId="38614"/>
    <cellStyle name="常规 5 2 4 4 2 2 2" xfId="38615"/>
    <cellStyle name="常规 5 2 4 4 2 2 2 2" xfId="38616"/>
    <cellStyle name="常规 5 2 4 4 2 2 3" xfId="38617"/>
    <cellStyle name="常规 5 2 4 4 2 3" xfId="38618"/>
    <cellStyle name="常规 5 2 4 4 2 3 2" xfId="38619"/>
    <cellStyle name="常规 5 2 4 4 2 4" xfId="38620"/>
    <cellStyle name="常规 5 2 4 4 3" xfId="38621"/>
    <cellStyle name="常规 5 2 4 4 3 2" xfId="38622"/>
    <cellStyle name="常规 5 2 4 4 3 2 2" xfId="38623"/>
    <cellStyle name="常规 5 2 4 4 3 3" xfId="38624"/>
    <cellStyle name="常规 5 2 4 4 4" xfId="38625"/>
    <cellStyle name="常规 5 2 4 4 4 2" xfId="38626"/>
    <cellStyle name="常规 5 2 4 4 5" xfId="38627"/>
    <cellStyle name="常规 5 2 4 5" xfId="38628"/>
    <cellStyle name="常规 5 2 4 5 2" xfId="38629"/>
    <cellStyle name="常规 5 2 4 5 2 2" xfId="38630"/>
    <cellStyle name="常规 5 2 4 5 2 2 2" xfId="38631"/>
    <cellStyle name="常规 5 2 4 5 2 2 2 2" xfId="38632"/>
    <cellStyle name="常规 5 2 4 5 2 2 3" xfId="38633"/>
    <cellStyle name="常规 5 2 4 5 2 3" xfId="38634"/>
    <cellStyle name="常规 5 2 4 5 2 3 2" xfId="38635"/>
    <cellStyle name="常规 5 2 4 5 2 4" xfId="38636"/>
    <cellStyle name="常规 5 2 4 5 3" xfId="38637"/>
    <cellStyle name="常规 5 2 4 5 3 2" xfId="38638"/>
    <cellStyle name="常规 5 2 4 5 3 2 2" xfId="38639"/>
    <cellStyle name="常规 5 2 4 5 3 3" xfId="38640"/>
    <cellStyle name="常规 5 2 4 5 4" xfId="38641"/>
    <cellStyle name="常规 5 2 4 5 4 2" xfId="38642"/>
    <cellStyle name="常规 5 2 4 5 5" xfId="38643"/>
    <cellStyle name="常规 5 2 4 6" xfId="38644"/>
    <cellStyle name="常规 5 2 4 6 2" xfId="38645"/>
    <cellStyle name="常规 5 2 4 6 2 2" xfId="38646"/>
    <cellStyle name="常规 5 2 4 6 2 2 2" xfId="38647"/>
    <cellStyle name="常规 5 2 4 6 2 3" xfId="38648"/>
    <cellStyle name="常规 5 2 4 6 3" xfId="38649"/>
    <cellStyle name="常规 5 2 4 6 3 2" xfId="38650"/>
    <cellStyle name="常规 5 2 4 6 4" xfId="38651"/>
    <cellStyle name="常规 5 2 4 7" xfId="38652"/>
    <cellStyle name="常规 5 2 4 7 2" xfId="38653"/>
    <cellStyle name="常规 5 2 4 7 2 2" xfId="38654"/>
    <cellStyle name="常规 5 2 4 7 3" xfId="38655"/>
    <cellStyle name="常规 5 2 4 8" xfId="38656"/>
    <cellStyle name="常规 5 2 4 8 2" xfId="38657"/>
    <cellStyle name="常规 5 2 4 9" xfId="38658"/>
    <cellStyle name="常规 5 2 5" xfId="38659"/>
    <cellStyle name="常规 5 2 5 2" xfId="38660"/>
    <cellStyle name="常规 5 2 5 2 2" xfId="38661"/>
    <cellStyle name="常规 5 2 5 2 2 2" xfId="38662"/>
    <cellStyle name="常规 5 2 5 2 2 2 2" xfId="38663"/>
    <cellStyle name="常规 5 2 5 2 2 2 2 2" xfId="38664"/>
    <cellStyle name="常规 5 2 5 2 2 2 2 2 2" xfId="38665"/>
    <cellStyle name="常规 5 2 5 2 2 2 2 2 2 2" xfId="38666"/>
    <cellStyle name="常规 5 2 5 2 2 2 2 2 3" xfId="38667"/>
    <cellStyle name="常规 5 2 5 2 2 2 2 3" xfId="38668"/>
    <cellStyle name="常规 5 2 5 2 2 2 2 3 2" xfId="38669"/>
    <cellStyle name="常规 5 2 5 2 2 2 2 4" xfId="38670"/>
    <cellStyle name="常规 5 2 5 2 2 2 3" xfId="38671"/>
    <cellStyle name="常规 5 2 5 2 2 2 3 2" xfId="38672"/>
    <cellStyle name="常规 5 2 5 2 2 2 3 2 2" xfId="38673"/>
    <cellStyle name="常规 5 2 5 2 2 2 3 3" xfId="38674"/>
    <cellStyle name="常规 5 2 5 2 2 2 4" xfId="38675"/>
    <cellStyle name="常规 5 2 5 2 2 2 4 2" xfId="38676"/>
    <cellStyle name="常规 5 2 5 2 2 2 5" xfId="38677"/>
    <cellStyle name="常规 5 2 5 2 2 3" xfId="38678"/>
    <cellStyle name="常规 5 2 5 2 2 3 2" xfId="38679"/>
    <cellStyle name="常规 5 2 5 2 2 3 2 2" xfId="38680"/>
    <cellStyle name="常规 5 2 5 2 2 3 2 2 2" xfId="38681"/>
    <cellStyle name="常规 5 2 5 2 2 3 2 2 2 2" xfId="38682"/>
    <cellStyle name="常规 5 2 5 2 2 3 2 2 3" xfId="38683"/>
    <cellStyle name="常规 5 2 5 2 2 3 2 3" xfId="38684"/>
    <cellStyle name="常规 5 2 5 2 2 3 2 3 2" xfId="38685"/>
    <cellStyle name="常规 5 2 5 2 2 3 2 4" xfId="38686"/>
    <cellStyle name="常规 5 2 5 2 2 3 3" xfId="38687"/>
    <cellStyle name="常规 5 2 5 2 2 3 3 2" xfId="38688"/>
    <cellStyle name="常规 5 2 5 2 2 3 3 2 2" xfId="38689"/>
    <cellStyle name="常规 5 2 5 2 2 3 3 3" xfId="38690"/>
    <cellStyle name="常规 5 2 5 2 2 3 4" xfId="38691"/>
    <cellStyle name="常规 5 2 5 2 2 3 4 2" xfId="38692"/>
    <cellStyle name="常规 5 2 5 2 2 3 5" xfId="38693"/>
    <cellStyle name="常规 5 2 5 2 2 4" xfId="38694"/>
    <cellStyle name="常规 5 2 5 2 2 4 2" xfId="38695"/>
    <cellStyle name="常规 5 2 5 2 2 4 2 2" xfId="38696"/>
    <cellStyle name="常规 5 2 5 2 2 4 2 2 2" xfId="38697"/>
    <cellStyle name="常规 5 2 5 2 2 4 2 3" xfId="38698"/>
    <cellStyle name="常规 5 2 5 2 2 4 3" xfId="38699"/>
    <cellStyle name="常规 5 2 5 2 2 4 3 2" xfId="38700"/>
    <cellStyle name="常规 5 2 5 2 2 4 4" xfId="38701"/>
    <cellStyle name="常规 5 2 5 2 2 5" xfId="38702"/>
    <cellStyle name="常规 5 2 5 2 2 5 2" xfId="38703"/>
    <cellStyle name="常规 5 2 5 2 2 5 2 2" xfId="38704"/>
    <cellStyle name="常规 5 2 5 2 2 5 3" xfId="38705"/>
    <cellStyle name="常规 5 2 5 2 2 6" xfId="38706"/>
    <cellStyle name="常规 5 2 5 2 2 6 2" xfId="38707"/>
    <cellStyle name="常规 5 2 5 2 2 7" xfId="38708"/>
    <cellStyle name="常规 5 2 5 2 3" xfId="38709"/>
    <cellStyle name="常规 5 2 5 2 3 2" xfId="38710"/>
    <cellStyle name="常规 5 2 5 2 3 2 2" xfId="38711"/>
    <cellStyle name="常规 5 2 5 2 3 2 2 2" xfId="38712"/>
    <cellStyle name="常规 5 2 5 2 3 2 2 2 2" xfId="38713"/>
    <cellStyle name="常规 5 2 5 2 3 2 2 3" xfId="38714"/>
    <cellStyle name="常规 5 2 5 2 3 2 3" xfId="38715"/>
    <cellStyle name="常规 5 2 5 2 3 2 3 2" xfId="38716"/>
    <cellStyle name="常规 5 2 5 2 3 2 4" xfId="38717"/>
    <cellStyle name="常规 5 2 5 2 3 3" xfId="38718"/>
    <cellStyle name="常规 5 2 5 2 3 3 2" xfId="38719"/>
    <cellStyle name="常规 5 2 5 2 3 3 2 2" xfId="38720"/>
    <cellStyle name="常规 5 2 5 2 3 3 3" xfId="38721"/>
    <cellStyle name="常规 5 2 5 2 3 4" xfId="38722"/>
    <cellStyle name="常规 5 2 5 2 3 4 2" xfId="38723"/>
    <cellStyle name="常规 5 2 5 2 3 5" xfId="38724"/>
    <cellStyle name="常规 5 2 5 2 4" xfId="38725"/>
    <cellStyle name="常规 5 2 5 2 4 2" xfId="38726"/>
    <cellStyle name="常规 5 2 5 2 4 2 2" xfId="38727"/>
    <cellStyle name="常规 5 2 5 2 4 2 2 2" xfId="38728"/>
    <cellStyle name="常规 5 2 5 2 4 2 2 2 2" xfId="38729"/>
    <cellStyle name="常规 5 2 5 2 4 2 2 3" xfId="38730"/>
    <cellStyle name="常规 5 2 5 2 4 2 3" xfId="38731"/>
    <cellStyle name="常规 5 2 5 2 4 2 3 2" xfId="38732"/>
    <cellStyle name="常规 5 2 5 2 4 2 4" xfId="38733"/>
    <cellStyle name="常规 5 2 5 2 4 3" xfId="38734"/>
    <cellStyle name="常规 5 2 5 2 4 3 2" xfId="38735"/>
    <cellStyle name="常规 5 2 5 2 4 3 2 2" xfId="38736"/>
    <cellStyle name="常规 5 2 5 2 4 3 3" xfId="38737"/>
    <cellStyle name="常规 5 2 5 2 4 4" xfId="38738"/>
    <cellStyle name="常规 5 2 5 2 4 4 2" xfId="38739"/>
    <cellStyle name="常规 5 2 5 2 4 5" xfId="38740"/>
    <cellStyle name="常规 5 2 5 2 5" xfId="38741"/>
    <cellStyle name="常规 5 2 5 2 5 2" xfId="38742"/>
    <cellStyle name="常规 5 2 5 2 5 2 2" xfId="38743"/>
    <cellStyle name="常规 5 2 5 2 5 2 2 2" xfId="38744"/>
    <cellStyle name="常规 5 2 5 2 5 2 3" xfId="38745"/>
    <cellStyle name="常规 5 2 5 2 5 3" xfId="38746"/>
    <cellStyle name="常规 5 2 5 2 5 3 2" xfId="38747"/>
    <cellStyle name="常规 5 2 5 2 5 4" xfId="38748"/>
    <cellStyle name="常规 5 2 5 2 6" xfId="38749"/>
    <cellStyle name="常规 5 2 5 2 6 2" xfId="38750"/>
    <cellStyle name="常规 5 2 5 2 6 2 2" xfId="38751"/>
    <cellStyle name="常规 5 2 5 2 6 3" xfId="38752"/>
    <cellStyle name="常规 5 2 5 2 7" xfId="38753"/>
    <cellStyle name="常规 5 2 5 2 7 2" xfId="38754"/>
    <cellStyle name="常规 5 2 5 2 8" xfId="38755"/>
    <cellStyle name="常规 5 2 5 3" xfId="38756"/>
    <cellStyle name="常规 5 2 5 3 2" xfId="38757"/>
    <cellStyle name="常规 5 2 5 3 2 2" xfId="38758"/>
    <cellStyle name="常规 5 2 5 3 2 2 2" xfId="38759"/>
    <cellStyle name="常规 5 2 5 3 2 2 2 2" xfId="38760"/>
    <cellStyle name="常规 5 2 5 3 2 2 2 2 2" xfId="38761"/>
    <cellStyle name="常规 5 2 5 3 2 2 2 3" xfId="38762"/>
    <cellStyle name="常规 5 2 5 3 2 2 3" xfId="38763"/>
    <cellStyle name="常规 5 2 5 3 2 2 3 2" xfId="38764"/>
    <cellStyle name="常规 5 2 5 3 2 2 4" xfId="38765"/>
    <cellStyle name="常规 5 2 5 3 2 3" xfId="38766"/>
    <cellStyle name="常规 5 2 5 3 2 3 2" xfId="38767"/>
    <cellStyle name="常规 5 2 5 3 2 3 2 2" xfId="38768"/>
    <cellStyle name="常规 5 2 5 3 2 3 3" xfId="38769"/>
    <cellStyle name="常规 5 2 5 3 2 4" xfId="38770"/>
    <cellStyle name="常规 5 2 5 3 2 4 2" xfId="38771"/>
    <cellStyle name="常规 5 2 5 3 2 5" xfId="38772"/>
    <cellStyle name="常规 5 2 5 3 3" xfId="38773"/>
    <cellStyle name="常规 5 2 5 3 3 2" xfId="38774"/>
    <cellStyle name="常规 5 2 5 3 3 2 2" xfId="38775"/>
    <cellStyle name="常规 5 2 5 3 3 2 2 2" xfId="38776"/>
    <cellStyle name="常规 5 2 5 3 3 2 2 2 2" xfId="38777"/>
    <cellStyle name="常规 5 2 5 3 3 2 2 3" xfId="38778"/>
    <cellStyle name="常规 5 2 5 3 3 2 3" xfId="38779"/>
    <cellStyle name="常规 5 2 5 3 3 2 3 2" xfId="38780"/>
    <cellStyle name="常规 5 2 5 3 3 2 4" xfId="38781"/>
    <cellStyle name="常规 5 2 5 3 3 3" xfId="38782"/>
    <cellStyle name="常规 5 2 5 3 3 3 2" xfId="38783"/>
    <cellStyle name="常规 5 2 5 3 3 3 2 2" xfId="38784"/>
    <cellStyle name="常规 5 2 5 3 3 3 3" xfId="38785"/>
    <cellStyle name="常规 5 2 5 3 3 4" xfId="38786"/>
    <cellStyle name="常规 5 2 5 3 3 4 2" xfId="38787"/>
    <cellStyle name="常规 5 2 5 3 3 5" xfId="38788"/>
    <cellStyle name="常规 5 2 5 3 4" xfId="38789"/>
    <cellStyle name="常规 5 2 5 3 4 2" xfId="38790"/>
    <cellStyle name="常规 5 2 5 3 4 2 2" xfId="38791"/>
    <cellStyle name="常规 5 2 5 3 4 2 2 2" xfId="38792"/>
    <cellStyle name="常规 5 2 5 3 4 2 3" xfId="38793"/>
    <cellStyle name="常规 5 2 5 3 4 3" xfId="38794"/>
    <cellStyle name="常规 5 2 5 3 4 3 2" xfId="38795"/>
    <cellStyle name="常规 5 2 5 3 4 4" xfId="38796"/>
    <cellStyle name="常规 5 2 5 3 5" xfId="38797"/>
    <cellStyle name="常规 5 2 5 3 5 2" xfId="38798"/>
    <cellStyle name="常规 5 2 5 3 5 2 2" xfId="38799"/>
    <cellStyle name="常规 5 2 5 3 5 3" xfId="38800"/>
    <cellStyle name="常规 5 2 5 3 6" xfId="38801"/>
    <cellStyle name="常规 5 2 5 3 6 2" xfId="38802"/>
    <cellStyle name="常规 5 2 5 3 7" xfId="38803"/>
    <cellStyle name="常规 5 2 5 4" xfId="38804"/>
    <cellStyle name="常规 5 2 5 4 2" xfId="38805"/>
    <cellStyle name="常规 5 2 5 4 2 2" xfId="38806"/>
    <cellStyle name="常规 5 2 5 4 2 2 2" xfId="38807"/>
    <cellStyle name="常规 5 2 5 4 2 2 2 2" xfId="38808"/>
    <cellStyle name="常规 5 2 5 4 2 2 3" xfId="38809"/>
    <cellStyle name="常规 5 2 5 4 2 3" xfId="38810"/>
    <cellStyle name="常规 5 2 5 4 2 3 2" xfId="38811"/>
    <cellStyle name="常规 5 2 5 4 2 4" xfId="38812"/>
    <cellStyle name="常规 5 2 5 4 3" xfId="38813"/>
    <cellStyle name="常规 5 2 5 4 3 2" xfId="38814"/>
    <cellStyle name="常规 5 2 5 4 3 2 2" xfId="38815"/>
    <cellStyle name="常规 5 2 5 4 3 3" xfId="38816"/>
    <cellStyle name="常规 5 2 5 4 4" xfId="38817"/>
    <cellStyle name="常规 5 2 5 4 4 2" xfId="38818"/>
    <cellStyle name="常规 5 2 5 4 5" xfId="38819"/>
    <cellStyle name="常规 5 2 5 5" xfId="38820"/>
    <cellStyle name="常规 5 2 5 5 2" xfId="38821"/>
    <cellStyle name="常规 5 2 5 5 2 2" xfId="38822"/>
    <cellStyle name="常规 5 2 5 5 2 2 2" xfId="38823"/>
    <cellStyle name="常规 5 2 5 5 2 2 2 2" xfId="38824"/>
    <cellStyle name="常规 5 2 5 5 2 2 3" xfId="38825"/>
    <cellStyle name="常规 5 2 5 5 2 3" xfId="38826"/>
    <cellStyle name="常规 5 2 5 5 2 3 2" xfId="38827"/>
    <cellStyle name="常规 5 2 5 5 2 4" xfId="38828"/>
    <cellStyle name="常规 5 2 5 5 3" xfId="38829"/>
    <cellStyle name="常规 5 2 5 5 3 2" xfId="38830"/>
    <cellStyle name="常规 5 2 5 5 3 2 2" xfId="38831"/>
    <cellStyle name="常规 5 2 5 5 3 3" xfId="38832"/>
    <cellStyle name="常规 5 2 5 5 4" xfId="38833"/>
    <cellStyle name="常规 5 2 5 5 4 2" xfId="38834"/>
    <cellStyle name="常规 5 2 5 5 5" xfId="38835"/>
    <cellStyle name="常规 5 2 5 6" xfId="38836"/>
    <cellStyle name="常规 5 2 5 6 2" xfId="38837"/>
    <cellStyle name="常规 5 2 5 6 2 2" xfId="38838"/>
    <cellStyle name="常规 5 2 5 6 2 2 2" xfId="38839"/>
    <cellStyle name="常规 5 2 5 6 2 3" xfId="38840"/>
    <cellStyle name="常规 5 2 5 6 3" xfId="38841"/>
    <cellStyle name="常规 5 2 5 6 3 2" xfId="38842"/>
    <cellStyle name="常规 5 2 5 6 4" xfId="38843"/>
    <cellStyle name="常规 5 2 5 7" xfId="38844"/>
    <cellStyle name="常规 5 2 5 7 2" xfId="38845"/>
    <cellStyle name="常规 5 2 5 7 2 2" xfId="38846"/>
    <cellStyle name="常规 5 2 5 7 3" xfId="38847"/>
    <cellStyle name="常规 5 2 5 8" xfId="38848"/>
    <cellStyle name="常规 5 2 5 8 2" xfId="38849"/>
    <cellStyle name="常规 5 2 5 9" xfId="38850"/>
    <cellStyle name="常规 5 2 6" xfId="38851"/>
    <cellStyle name="常规 5 2 6 2" xfId="38852"/>
    <cellStyle name="常规 5 2 6 2 2" xfId="38853"/>
    <cellStyle name="常规 5 2 6 2 2 2" xfId="38854"/>
    <cellStyle name="常规 5 2 6 2 2 2 2" xfId="38855"/>
    <cellStyle name="常规 5 2 6 2 2 2 2 2" xfId="38856"/>
    <cellStyle name="常规 5 2 6 2 2 2 2 2 2" xfId="38857"/>
    <cellStyle name="常规 5 2 6 2 2 2 2 3" xfId="38858"/>
    <cellStyle name="常规 5 2 6 2 2 2 3" xfId="38859"/>
    <cellStyle name="常规 5 2 6 2 2 2 3 2" xfId="38860"/>
    <cellStyle name="常规 5 2 6 2 2 2 4" xfId="38861"/>
    <cellStyle name="常规 5 2 6 2 2 3" xfId="38862"/>
    <cellStyle name="常规 5 2 6 2 2 3 2" xfId="38863"/>
    <cellStyle name="常规 5 2 6 2 2 3 2 2" xfId="38864"/>
    <cellStyle name="常规 5 2 6 2 2 3 3" xfId="38865"/>
    <cellStyle name="常规 5 2 6 2 2 4" xfId="38866"/>
    <cellStyle name="常规 5 2 6 2 2 4 2" xfId="38867"/>
    <cellStyle name="常规 5 2 6 2 2 5" xfId="38868"/>
    <cellStyle name="常规 5 2 6 2 3" xfId="38869"/>
    <cellStyle name="常规 5 2 6 2 3 2" xfId="38870"/>
    <cellStyle name="常规 5 2 6 2 3 2 2" xfId="38871"/>
    <cellStyle name="常规 5 2 6 2 3 2 2 2" xfId="38872"/>
    <cellStyle name="常规 5 2 6 2 3 2 2 2 2" xfId="38873"/>
    <cellStyle name="常规 5 2 6 2 3 2 2 3" xfId="38874"/>
    <cellStyle name="常规 5 2 6 2 3 2 3" xfId="38875"/>
    <cellStyle name="常规 5 2 6 2 3 2 3 2" xfId="38876"/>
    <cellStyle name="常规 5 2 6 2 3 2 4" xfId="38877"/>
    <cellStyle name="常规 5 2 6 2 3 3" xfId="38878"/>
    <cellStyle name="常规 5 2 6 2 3 3 2" xfId="38879"/>
    <cellStyle name="常规 5 2 6 2 3 3 2 2" xfId="38880"/>
    <cellStyle name="常规 5 2 6 2 3 3 3" xfId="38881"/>
    <cellStyle name="常规 5 2 6 2 3 4" xfId="38882"/>
    <cellStyle name="常规 5 2 6 2 3 4 2" xfId="38883"/>
    <cellStyle name="常规 5 2 6 2 3 5" xfId="38884"/>
    <cellStyle name="常规 5 2 6 2 4" xfId="38885"/>
    <cellStyle name="常规 5 2 6 2 4 2" xfId="38886"/>
    <cellStyle name="常规 5 2 6 2 4 2 2" xfId="38887"/>
    <cellStyle name="常规 5 2 6 2 4 2 2 2" xfId="38888"/>
    <cellStyle name="常规 5 2 6 2 4 2 3" xfId="38889"/>
    <cellStyle name="常规 5 2 6 2 4 3" xfId="38890"/>
    <cellStyle name="常规 5 2 6 2 4 3 2" xfId="38891"/>
    <cellStyle name="常规 5 2 6 2 4 4" xfId="38892"/>
    <cellStyle name="常规 5 2 6 2 5" xfId="38893"/>
    <cellStyle name="常规 5 2 6 2 5 2" xfId="38894"/>
    <cellStyle name="常规 5 2 6 2 5 2 2" xfId="38895"/>
    <cellStyle name="常规 5 2 6 2 5 3" xfId="38896"/>
    <cellStyle name="常规 5 2 6 2 6" xfId="38897"/>
    <cellStyle name="常规 5 2 6 2 6 2" xfId="38898"/>
    <cellStyle name="常规 5 2 6 2 7" xfId="38899"/>
    <cellStyle name="常规 5 2 6 3" xfId="38900"/>
    <cellStyle name="常规 5 2 6 3 2" xfId="38901"/>
    <cellStyle name="常规 5 2 6 3 2 2" xfId="38902"/>
    <cellStyle name="常规 5 2 6 3 2 2 2" xfId="38903"/>
    <cellStyle name="常规 5 2 6 3 2 2 2 2" xfId="38904"/>
    <cellStyle name="常规 5 2 6 3 2 2 3" xfId="38905"/>
    <cellStyle name="常规 5 2 6 3 2 3" xfId="38906"/>
    <cellStyle name="常规 5 2 6 3 2 3 2" xfId="38907"/>
    <cellStyle name="常规 5 2 6 3 2 4" xfId="38908"/>
    <cellStyle name="常规 5 2 6 3 3" xfId="38909"/>
    <cellStyle name="常规 5 2 6 3 3 2" xfId="38910"/>
    <cellStyle name="常规 5 2 6 3 3 2 2" xfId="38911"/>
    <cellStyle name="常规 5 2 6 3 3 3" xfId="38912"/>
    <cellStyle name="常规 5 2 6 3 4" xfId="38913"/>
    <cellStyle name="常规 5 2 6 3 4 2" xfId="38914"/>
    <cellStyle name="常规 5 2 6 3 5" xfId="38915"/>
    <cellStyle name="常规 5 2 6 4" xfId="38916"/>
    <cellStyle name="常规 5 2 6 4 2" xfId="38917"/>
    <cellStyle name="常规 5 2 6 4 2 2" xfId="38918"/>
    <cellStyle name="常规 5 2 6 4 2 2 2" xfId="38919"/>
    <cellStyle name="常规 5 2 6 4 2 2 2 2" xfId="38920"/>
    <cellStyle name="常规 5 2 6 4 2 2 3" xfId="38921"/>
    <cellStyle name="常规 5 2 6 4 2 3" xfId="38922"/>
    <cellStyle name="常规 5 2 6 4 2 3 2" xfId="38923"/>
    <cellStyle name="常规 5 2 6 4 2 4" xfId="38924"/>
    <cellStyle name="常规 5 2 6 4 3" xfId="38925"/>
    <cellStyle name="常规 5 2 6 4 3 2" xfId="38926"/>
    <cellStyle name="常规 5 2 6 4 3 2 2" xfId="38927"/>
    <cellStyle name="常规 5 2 6 4 3 3" xfId="38928"/>
    <cellStyle name="常规 5 2 6 4 4" xfId="38929"/>
    <cellStyle name="常规 5 2 6 4 4 2" xfId="38930"/>
    <cellStyle name="常规 5 2 6 4 5" xfId="38931"/>
    <cellStyle name="常规 5 2 6 5" xfId="38932"/>
    <cellStyle name="常规 5 2 6 5 2" xfId="38933"/>
    <cellStyle name="常规 5 2 6 5 2 2" xfId="38934"/>
    <cellStyle name="常规 5 2 6 5 2 2 2" xfId="38935"/>
    <cellStyle name="常规 5 2 6 5 2 3" xfId="38936"/>
    <cellStyle name="常规 5 2 6 5 3" xfId="38937"/>
    <cellStyle name="常规 5 2 6 5 3 2" xfId="38938"/>
    <cellStyle name="常规 5 2 6 5 4" xfId="38939"/>
    <cellStyle name="常规 5 2 6 6" xfId="38940"/>
    <cellStyle name="常规 5 2 6 6 2" xfId="38941"/>
    <cellStyle name="常规 5 2 6 6 2 2" xfId="38942"/>
    <cellStyle name="常规 5 2 6 6 3" xfId="38943"/>
    <cellStyle name="常规 5 2 6 7" xfId="38944"/>
    <cellStyle name="常规 5 2 6 7 2" xfId="38945"/>
    <cellStyle name="常规 5 2 6 8" xfId="38946"/>
    <cellStyle name="常规 5 2 7" xfId="38947"/>
    <cellStyle name="常规 5 2 7 2" xfId="38948"/>
    <cellStyle name="常规 5 2 7 2 2" xfId="38949"/>
    <cellStyle name="常规 5 2 7 2 2 2" xfId="38950"/>
    <cellStyle name="常规 5 2 7 2 2 2 2" xfId="38951"/>
    <cellStyle name="常规 5 2 7 2 2 2 2 2" xfId="38952"/>
    <cellStyle name="常规 5 2 7 2 2 2 3" xfId="38953"/>
    <cellStyle name="常规 5 2 7 2 2 3" xfId="38954"/>
    <cellStyle name="常规 5 2 7 2 2 3 2" xfId="38955"/>
    <cellStyle name="常规 5 2 7 2 2 4" xfId="38956"/>
    <cellStyle name="常规 5 2 7 2 3" xfId="38957"/>
    <cellStyle name="常规 5 2 7 2 3 2" xfId="38958"/>
    <cellStyle name="常规 5 2 7 2 3 2 2" xfId="38959"/>
    <cellStyle name="常规 5 2 7 2 3 3" xfId="38960"/>
    <cellStyle name="常规 5 2 7 2 4" xfId="38961"/>
    <cellStyle name="常规 5 2 7 2 4 2" xfId="38962"/>
    <cellStyle name="常规 5 2 7 2 5" xfId="38963"/>
    <cellStyle name="常规 5 2 7 3" xfId="38964"/>
    <cellStyle name="常规 5 2 7 3 2" xfId="38965"/>
    <cellStyle name="常规 5 2 7 3 2 2" xfId="38966"/>
    <cellStyle name="常规 5 2 7 3 2 2 2" xfId="38967"/>
    <cellStyle name="常规 5 2 7 3 2 2 2 2" xfId="38968"/>
    <cellStyle name="常规 5 2 7 3 2 2 3" xfId="38969"/>
    <cellStyle name="常规 5 2 7 3 2 3" xfId="38970"/>
    <cellStyle name="常规 5 2 7 3 2 3 2" xfId="38971"/>
    <cellStyle name="常规 5 2 7 3 2 4" xfId="38972"/>
    <cellStyle name="常规 5 2 7 3 3" xfId="38973"/>
    <cellStyle name="常规 5 2 7 3 3 2" xfId="38974"/>
    <cellStyle name="常规 5 2 7 3 3 2 2" xfId="38975"/>
    <cellStyle name="常规 5 2 7 3 3 3" xfId="38976"/>
    <cellStyle name="常规 5 2 7 3 4" xfId="38977"/>
    <cellStyle name="常规 5 2 7 3 4 2" xfId="38978"/>
    <cellStyle name="常规 5 2 7 3 5" xfId="38979"/>
    <cellStyle name="常规 5 2 7 4" xfId="38980"/>
    <cellStyle name="常规 5 2 7 4 2" xfId="38981"/>
    <cellStyle name="常规 5 2 7 4 2 2" xfId="38982"/>
    <cellStyle name="常规 5 2 7 4 2 2 2" xfId="38983"/>
    <cellStyle name="常规 5 2 7 4 2 3" xfId="38984"/>
    <cellStyle name="常规 5 2 7 4 3" xfId="38985"/>
    <cellStyle name="常规 5 2 7 4 3 2" xfId="38986"/>
    <cellStyle name="常规 5 2 7 4 4" xfId="38987"/>
    <cellStyle name="常规 5 2 7 5" xfId="38988"/>
    <cellStyle name="常规 5 2 7 5 2" xfId="38989"/>
    <cellStyle name="常规 5 2 7 5 2 2" xfId="38990"/>
    <cellStyle name="常规 5 2 7 5 3" xfId="38991"/>
    <cellStyle name="常规 5 2 7 6" xfId="38992"/>
    <cellStyle name="常规 5 2 7 6 2" xfId="38993"/>
    <cellStyle name="常规 5 2 7 7" xfId="38994"/>
    <cellStyle name="常规 5 2 8" xfId="38995"/>
    <cellStyle name="常规 5 2 8 2" xfId="38996"/>
    <cellStyle name="常规 5 2 8 2 2" xfId="38997"/>
    <cellStyle name="常规 5 2 8 2 2 2" xfId="38998"/>
    <cellStyle name="常规 5 2 8 2 2 2 2" xfId="38999"/>
    <cellStyle name="常规 5 2 8 2 2 3" xfId="39000"/>
    <cellStyle name="常规 5 2 8 2 3" xfId="39001"/>
    <cellStyle name="常规 5 2 8 2 3 2" xfId="39002"/>
    <cellStyle name="常规 5 2 8 2 4" xfId="39003"/>
    <cellStyle name="常规 5 2 8 3" xfId="39004"/>
    <cellStyle name="常规 5 2 8 3 2" xfId="39005"/>
    <cellStyle name="常规 5 2 8 3 2 2" xfId="39006"/>
    <cellStyle name="常规 5 2 8 3 3" xfId="39007"/>
    <cellStyle name="常规 5 2 8 4" xfId="39008"/>
    <cellStyle name="常规 5 2 8 4 2" xfId="39009"/>
    <cellStyle name="常规 5 2 8 5" xfId="39010"/>
    <cellStyle name="常规 5 2 9" xfId="39011"/>
    <cellStyle name="常规 5 2 9 2" xfId="39012"/>
    <cellStyle name="常规 5 2 9 2 2" xfId="39013"/>
    <cellStyle name="常规 5 2 9 2 2 2" xfId="39014"/>
    <cellStyle name="常规 5 2 9 2 2 2 2" xfId="39015"/>
    <cellStyle name="常规 5 2 9 2 2 3" xfId="39016"/>
    <cellStyle name="常规 5 2 9 2 3" xfId="39017"/>
    <cellStyle name="常规 5 2 9 2 3 2" xfId="39018"/>
    <cellStyle name="常规 5 2 9 2 4" xfId="39019"/>
    <cellStyle name="常规 5 2 9 3" xfId="39020"/>
    <cellStyle name="常规 5 2 9 3 2" xfId="39021"/>
    <cellStyle name="常规 5 2 9 3 2 2" xfId="39022"/>
    <cellStyle name="常规 5 2 9 3 3" xfId="39023"/>
    <cellStyle name="常规 5 2 9 4" xfId="39024"/>
    <cellStyle name="常规 5 2 9 4 2" xfId="39025"/>
    <cellStyle name="常规 5 2 9 5" xfId="39026"/>
    <cellStyle name="常规 5 3" xfId="39027"/>
    <cellStyle name="常规 5 3 2" xfId="39028"/>
    <cellStyle name="常规 5 3 2 2" xfId="39029"/>
    <cellStyle name="常规 5 3 2 2 2" xfId="39030"/>
    <cellStyle name="常规 5 3 2 2 2 2" xfId="39031"/>
    <cellStyle name="常规 5 3 2 2 2 2 2" xfId="39032"/>
    <cellStyle name="常规 5 3 2 2 2 2 2 2" xfId="39033"/>
    <cellStyle name="常规 5 3 2 2 2 2 2 2 2" xfId="39034"/>
    <cellStyle name="常规 5 3 2 2 2 2 2 3" xfId="39035"/>
    <cellStyle name="常规 5 3 2 2 2 2 3" xfId="39036"/>
    <cellStyle name="常规 5 3 2 2 2 2 3 2" xfId="39037"/>
    <cellStyle name="常规 5 3 2 2 2 2 4" xfId="39038"/>
    <cellStyle name="常规 5 3 2 2 2 3" xfId="39039"/>
    <cellStyle name="常规 5 3 2 2 2 3 2" xfId="39040"/>
    <cellStyle name="常规 5 3 2 2 2 3 2 2" xfId="39041"/>
    <cellStyle name="常规 5 3 2 2 2 3 3" xfId="39042"/>
    <cellStyle name="常规 5 3 2 2 2 4" xfId="39043"/>
    <cellStyle name="常规 5 3 2 2 2 4 2" xfId="39044"/>
    <cellStyle name="常规 5 3 2 2 2 5" xfId="39045"/>
    <cellStyle name="常规 5 3 2 2 3" xfId="39046"/>
    <cellStyle name="常规 5 3 2 2 3 2" xfId="39047"/>
    <cellStyle name="常规 5 3 2 2 3 2 2" xfId="39048"/>
    <cellStyle name="常规 5 3 2 2 3 2 2 2" xfId="39049"/>
    <cellStyle name="常规 5 3 2 2 3 2 2 2 2" xfId="39050"/>
    <cellStyle name="常规 5 3 2 2 3 2 2 3" xfId="39051"/>
    <cellStyle name="常规 5 3 2 2 3 2 3" xfId="39052"/>
    <cellStyle name="常规 5 3 2 2 3 2 3 2" xfId="39053"/>
    <cellStyle name="常规 5 3 2 2 3 2 4" xfId="39054"/>
    <cellStyle name="常规 5 3 2 2 3 3" xfId="39055"/>
    <cellStyle name="常规 5 3 2 2 3 3 2" xfId="39056"/>
    <cellStyle name="常规 5 3 2 2 3 3 2 2" xfId="39057"/>
    <cellStyle name="常规 5 3 2 2 3 3 3" xfId="39058"/>
    <cellStyle name="常规 5 3 2 2 3 4" xfId="39059"/>
    <cellStyle name="常规 5 3 2 2 3 4 2" xfId="39060"/>
    <cellStyle name="常规 5 3 2 2 3 5" xfId="39061"/>
    <cellStyle name="常规 5 3 2 2 4" xfId="39062"/>
    <cellStyle name="常规 5 3 2 2 4 2" xfId="39063"/>
    <cellStyle name="常规 5 3 2 2 4 2 2" xfId="39064"/>
    <cellStyle name="常规 5 3 2 2 4 2 2 2" xfId="39065"/>
    <cellStyle name="常规 5 3 2 2 4 2 3" xfId="39066"/>
    <cellStyle name="常规 5 3 2 2 4 3" xfId="39067"/>
    <cellStyle name="常规 5 3 2 2 4 3 2" xfId="39068"/>
    <cellStyle name="常规 5 3 2 2 4 4" xfId="39069"/>
    <cellStyle name="常规 5 3 2 2 5" xfId="39070"/>
    <cellStyle name="常规 5 3 2 2 5 2" xfId="39071"/>
    <cellStyle name="常规 5 3 2 2 5 2 2" xfId="39072"/>
    <cellStyle name="常规 5 3 2 2 5 3" xfId="39073"/>
    <cellStyle name="常规 5 3 2 2 6" xfId="39074"/>
    <cellStyle name="常规 5 3 2 2 6 2" xfId="39075"/>
    <cellStyle name="常规 5 3 2 2 7" xfId="39076"/>
    <cellStyle name="常规 5 3 2 3" xfId="39077"/>
    <cellStyle name="常规 5 3 2 3 2" xfId="39078"/>
    <cellStyle name="常规 5 3 2 3 2 2" xfId="39079"/>
    <cellStyle name="常规 5 3 2 3 2 2 2" xfId="39080"/>
    <cellStyle name="常规 5 3 2 3 2 2 2 2" xfId="39081"/>
    <cellStyle name="常规 5 3 2 3 2 2 3" xfId="39082"/>
    <cellStyle name="常规 5 3 2 3 2 3" xfId="39083"/>
    <cellStyle name="常规 5 3 2 3 2 3 2" xfId="39084"/>
    <cellStyle name="常规 5 3 2 3 2 4" xfId="39085"/>
    <cellStyle name="常规 5 3 2 3 3" xfId="39086"/>
    <cellStyle name="常规 5 3 2 3 3 2" xfId="39087"/>
    <cellStyle name="常规 5 3 2 3 3 2 2" xfId="39088"/>
    <cellStyle name="常规 5 3 2 3 3 3" xfId="39089"/>
    <cellStyle name="常规 5 3 2 3 4" xfId="39090"/>
    <cellStyle name="常规 5 3 2 3 4 2" xfId="39091"/>
    <cellStyle name="常规 5 3 2 3 5" xfId="39092"/>
    <cellStyle name="常规 5 3 2 4" xfId="39093"/>
    <cellStyle name="常规 5 3 2 4 2" xfId="39094"/>
    <cellStyle name="常规 5 3 2 4 2 2" xfId="39095"/>
    <cellStyle name="常规 5 3 2 4 2 2 2" xfId="39096"/>
    <cellStyle name="常规 5 3 2 4 2 2 2 2" xfId="39097"/>
    <cellStyle name="常规 5 3 2 4 2 2 3" xfId="39098"/>
    <cellStyle name="常规 5 3 2 4 2 3" xfId="39099"/>
    <cellStyle name="常规 5 3 2 4 2 3 2" xfId="39100"/>
    <cellStyle name="常规 5 3 2 4 2 4" xfId="39101"/>
    <cellStyle name="常规 5 3 2 4 3" xfId="39102"/>
    <cellStyle name="常规 5 3 2 4 3 2" xfId="39103"/>
    <cellStyle name="常规 5 3 2 4 3 2 2" xfId="39104"/>
    <cellStyle name="常规 5 3 2 4 3 3" xfId="39105"/>
    <cellStyle name="常规 5 3 2 4 4" xfId="39106"/>
    <cellStyle name="常规 5 3 2 4 4 2" xfId="39107"/>
    <cellStyle name="常规 5 3 2 4 5" xfId="39108"/>
    <cellStyle name="常规 5 3 2 5" xfId="39109"/>
    <cellStyle name="常规 5 3 2 5 2" xfId="39110"/>
    <cellStyle name="常规 5 3 2 5 2 2" xfId="39111"/>
    <cellStyle name="常规 5 3 2 5 2 2 2" xfId="39112"/>
    <cellStyle name="常规 5 3 2 5 2 3" xfId="39113"/>
    <cellStyle name="常规 5 3 2 5 3" xfId="39114"/>
    <cellStyle name="常规 5 3 2 5 3 2" xfId="39115"/>
    <cellStyle name="常规 5 3 2 5 4" xfId="39116"/>
    <cellStyle name="常规 5 3 2 6" xfId="39117"/>
    <cellStyle name="常规 5 3 2 6 2" xfId="39118"/>
    <cellStyle name="常规 5 3 2 6 2 2" xfId="39119"/>
    <cellStyle name="常规 5 3 2 6 3" xfId="39120"/>
    <cellStyle name="常规 5 3 2 7" xfId="39121"/>
    <cellStyle name="常规 5 3 2 7 2" xfId="39122"/>
    <cellStyle name="常规 5 3 2 8" xfId="39123"/>
    <cellStyle name="常规 5 3 3" xfId="39124"/>
    <cellStyle name="常规 5 3 3 2" xfId="39125"/>
    <cellStyle name="常规 5 3 3 2 2" xfId="39126"/>
    <cellStyle name="常规 5 3 3 2 2 2" xfId="39127"/>
    <cellStyle name="常规 5 3 3 2 2 2 2" xfId="39128"/>
    <cellStyle name="常规 5 3 3 2 2 2 2 2" xfId="39129"/>
    <cellStyle name="常规 5 3 3 2 2 2 3" xfId="39130"/>
    <cellStyle name="常规 5 3 3 2 2 3" xfId="39131"/>
    <cellStyle name="常规 5 3 3 2 2 3 2" xfId="39132"/>
    <cellStyle name="常规 5 3 3 2 2 4" xfId="39133"/>
    <cellStyle name="常规 5 3 3 2 3" xfId="39134"/>
    <cellStyle name="常规 5 3 3 2 3 2" xfId="39135"/>
    <cellStyle name="常规 5 3 3 2 3 2 2" xfId="39136"/>
    <cellStyle name="常规 5 3 3 2 3 3" xfId="39137"/>
    <cellStyle name="常规 5 3 3 2 4" xfId="39138"/>
    <cellStyle name="常规 5 3 3 2 4 2" xfId="39139"/>
    <cellStyle name="常规 5 3 3 2 5" xfId="39140"/>
    <cellStyle name="常规 5 3 3 3" xfId="39141"/>
    <cellStyle name="常规 5 3 3 3 2" xfId="39142"/>
    <cellStyle name="常规 5 3 3 3 2 2" xfId="39143"/>
    <cellStyle name="常规 5 3 3 3 2 2 2" xfId="39144"/>
    <cellStyle name="常规 5 3 3 3 2 2 2 2" xfId="39145"/>
    <cellStyle name="常规 5 3 3 3 2 2 3" xfId="39146"/>
    <cellStyle name="常规 5 3 3 3 2 3" xfId="39147"/>
    <cellStyle name="常规 5 3 3 3 2 3 2" xfId="39148"/>
    <cellStyle name="常规 5 3 3 3 2 4" xfId="39149"/>
    <cellStyle name="常规 5 3 3 3 3" xfId="39150"/>
    <cellStyle name="常规 5 3 3 3 3 2" xfId="39151"/>
    <cellStyle name="常规 5 3 3 3 3 2 2" xfId="39152"/>
    <cellStyle name="常规 5 3 3 3 3 3" xfId="39153"/>
    <cellStyle name="常规 5 3 3 3 4" xfId="39154"/>
    <cellStyle name="常规 5 3 3 3 4 2" xfId="39155"/>
    <cellStyle name="常规 5 3 3 3 5" xfId="39156"/>
    <cellStyle name="常规 5 3 3 4" xfId="39157"/>
    <cellStyle name="常规 5 3 3 4 2" xfId="39158"/>
    <cellStyle name="常规 5 3 3 4 2 2" xfId="39159"/>
    <cellStyle name="常规 5 3 3 4 2 2 2" xfId="39160"/>
    <cellStyle name="常规 5 3 3 4 2 3" xfId="39161"/>
    <cellStyle name="常规 5 3 3 4 3" xfId="39162"/>
    <cellStyle name="常规 5 3 3 4 3 2" xfId="39163"/>
    <cellStyle name="常规 5 3 3 4 4" xfId="39164"/>
    <cellStyle name="常规 5 3 3 5" xfId="39165"/>
    <cellStyle name="常规 5 3 3 5 2" xfId="39166"/>
    <cellStyle name="常规 5 3 3 5 2 2" xfId="39167"/>
    <cellStyle name="常规 5 3 3 5 3" xfId="39168"/>
    <cellStyle name="常规 5 3 3 6" xfId="39169"/>
    <cellStyle name="常规 5 3 3 6 2" xfId="39170"/>
    <cellStyle name="常规 5 3 3 7" xfId="39171"/>
    <cellStyle name="常规 5 3 4" xfId="39172"/>
    <cellStyle name="常规 5 3 4 2" xfId="39173"/>
    <cellStyle name="常规 5 3 4 2 2" xfId="39174"/>
    <cellStyle name="常规 5 3 4 2 2 2" xfId="39175"/>
    <cellStyle name="常规 5 3 4 2 2 2 2" xfId="39176"/>
    <cellStyle name="常规 5 3 4 2 2 3" xfId="39177"/>
    <cellStyle name="常规 5 3 4 2 3" xfId="39178"/>
    <cellStyle name="常规 5 3 4 2 3 2" xfId="39179"/>
    <cellStyle name="常规 5 3 4 2 4" xfId="39180"/>
    <cellStyle name="常规 5 3 4 3" xfId="39181"/>
    <cellStyle name="常规 5 3 4 3 2" xfId="39182"/>
    <cellStyle name="常规 5 3 4 3 2 2" xfId="39183"/>
    <cellStyle name="常规 5 3 4 3 3" xfId="39184"/>
    <cellStyle name="常规 5 3 4 4" xfId="39185"/>
    <cellStyle name="常规 5 3 4 4 2" xfId="39186"/>
    <cellStyle name="常规 5 3 4 5" xfId="39187"/>
    <cellStyle name="常规 5 3 5" xfId="39188"/>
    <cellStyle name="常规 5 3 5 2" xfId="39189"/>
    <cellStyle name="常规 5 3 5 2 2" xfId="39190"/>
    <cellStyle name="常规 5 3 5 2 2 2" xfId="39191"/>
    <cellStyle name="常规 5 3 5 2 2 2 2" xfId="39192"/>
    <cellStyle name="常规 5 3 5 2 2 3" xfId="39193"/>
    <cellStyle name="常规 5 3 5 2 3" xfId="39194"/>
    <cellStyle name="常规 5 3 5 2 3 2" xfId="39195"/>
    <cellStyle name="常规 5 3 5 2 4" xfId="39196"/>
    <cellStyle name="常规 5 3 5 3" xfId="39197"/>
    <cellStyle name="常规 5 3 5 3 2" xfId="39198"/>
    <cellStyle name="常规 5 3 5 3 2 2" xfId="39199"/>
    <cellStyle name="常规 5 3 5 3 3" xfId="39200"/>
    <cellStyle name="常规 5 3 5 4" xfId="39201"/>
    <cellStyle name="常规 5 3 5 4 2" xfId="39202"/>
    <cellStyle name="常规 5 3 5 5" xfId="39203"/>
    <cellStyle name="常规 5 3 6" xfId="39204"/>
    <cellStyle name="常规 5 3 6 2" xfId="39205"/>
    <cellStyle name="常规 5 3 6 2 2" xfId="39206"/>
    <cellStyle name="常规 5 3 6 2 2 2" xfId="39207"/>
    <cellStyle name="常规 5 3 6 2 3" xfId="39208"/>
    <cellStyle name="常规 5 3 6 3" xfId="39209"/>
    <cellStyle name="常规 5 3 6 3 2" xfId="39210"/>
    <cellStyle name="常规 5 3 6 4" xfId="39211"/>
    <cellStyle name="常规 5 3 7" xfId="39212"/>
    <cellStyle name="常规 5 3 7 2" xfId="39213"/>
    <cellStyle name="常规 5 3 7 2 2" xfId="39214"/>
    <cellStyle name="常规 5 3 7 3" xfId="39215"/>
    <cellStyle name="常规 5 3 8" xfId="39216"/>
    <cellStyle name="常规 5 3 8 2" xfId="39217"/>
    <cellStyle name="常规 5 3 9" xfId="39218"/>
    <cellStyle name="常规 5 4" xfId="39219"/>
    <cellStyle name="常规 5 4 2" xfId="39220"/>
    <cellStyle name="常规 5 4 2 2" xfId="39221"/>
    <cellStyle name="常规 5 4 2 2 2" xfId="39222"/>
    <cellStyle name="常规 5 4 2 2 2 2" xfId="39223"/>
    <cellStyle name="常规 5 4 2 2 2 2 2" xfId="39224"/>
    <cellStyle name="常规 5 4 2 2 2 2 2 2" xfId="39225"/>
    <cellStyle name="常规 5 4 2 2 2 2 3" xfId="39226"/>
    <cellStyle name="常规 5 4 2 2 2 3" xfId="39227"/>
    <cellStyle name="常规 5 4 2 2 2 3 2" xfId="39228"/>
    <cellStyle name="常规 5 4 2 2 2 4" xfId="39229"/>
    <cellStyle name="常规 5 4 2 2 3" xfId="39230"/>
    <cellStyle name="常规 5 4 2 2 3 2" xfId="39231"/>
    <cellStyle name="常规 5 4 2 2 3 2 2" xfId="39232"/>
    <cellStyle name="常规 5 4 2 2 3 3" xfId="39233"/>
    <cellStyle name="常规 5 4 2 2 4" xfId="39234"/>
    <cellStyle name="常规 5 4 2 2 4 2" xfId="39235"/>
    <cellStyle name="常规 5 4 2 2 5" xfId="39236"/>
    <cellStyle name="常规 5 4 2 3" xfId="39237"/>
    <cellStyle name="常规 5 4 2 3 2" xfId="39238"/>
    <cellStyle name="常规 5 4 2 3 2 2" xfId="39239"/>
    <cellStyle name="常规 5 4 2 3 2 2 2" xfId="39240"/>
    <cellStyle name="常规 5 4 2 3 2 2 2 2" xfId="39241"/>
    <cellStyle name="常规 5 4 2 3 2 2 3" xfId="39242"/>
    <cellStyle name="常规 5 4 2 3 2 3" xfId="39243"/>
    <cellStyle name="常规 5 4 2 3 2 3 2" xfId="39244"/>
    <cellStyle name="常规 5 4 2 3 2 4" xfId="39245"/>
    <cellStyle name="常规 5 4 2 3 3" xfId="39246"/>
    <cellStyle name="常规 5 4 2 3 3 2" xfId="39247"/>
    <cellStyle name="常规 5 4 2 3 3 2 2" xfId="39248"/>
    <cellStyle name="常规 5 4 2 3 3 3" xfId="39249"/>
    <cellStyle name="常规 5 4 2 3 4" xfId="39250"/>
    <cellStyle name="常规 5 4 2 3 4 2" xfId="39251"/>
    <cellStyle name="常规 5 4 2 3 5" xfId="39252"/>
    <cellStyle name="常规 5 4 2 4" xfId="39253"/>
    <cellStyle name="常规 5 4 2 4 2" xfId="39254"/>
    <cellStyle name="常规 5 4 2 4 2 2" xfId="39255"/>
    <cellStyle name="常规 5 4 2 4 2 2 2" xfId="39256"/>
    <cellStyle name="常规 5 4 2 4 2 3" xfId="39257"/>
    <cellStyle name="常规 5 4 2 4 3" xfId="39258"/>
    <cellStyle name="常规 5 4 2 4 3 2" xfId="39259"/>
    <cellStyle name="常规 5 4 2 4 4" xfId="39260"/>
    <cellStyle name="常规 5 4 2 5" xfId="39261"/>
    <cellStyle name="常规 5 4 2 5 2" xfId="39262"/>
    <cellStyle name="常规 5 4 2 5 2 2" xfId="39263"/>
    <cellStyle name="常规 5 4 2 5 3" xfId="39264"/>
    <cellStyle name="常规 5 4 2 6" xfId="39265"/>
    <cellStyle name="常规 5 4 2 6 2" xfId="39266"/>
    <cellStyle name="常规 5 4 2 7" xfId="39267"/>
    <cellStyle name="常规 5 4 3" xfId="39268"/>
    <cellStyle name="常规 5 4 3 2" xfId="39269"/>
    <cellStyle name="常规 5 4 3 2 2" xfId="39270"/>
    <cellStyle name="常规 5 4 3 2 2 2" xfId="39271"/>
    <cellStyle name="常规 5 4 3 2 2 2 2" xfId="39272"/>
    <cellStyle name="常规 5 4 3 2 2 3" xfId="39273"/>
    <cellStyle name="常规 5 4 3 2 3" xfId="39274"/>
    <cellStyle name="常规 5 4 3 2 3 2" xfId="39275"/>
    <cellStyle name="常规 5 4 3 2 4" xfId="39276"/>
    <cellStyle name="常规 5 4 3 3" xfId="39277"/>
    <cellStyle name="常规 5 4 3 3 2" xfId="39278"/>
    <cellStyle name="常规 5 4 3 3 2 2" xfId="39279"/>
    <cellStyle name="常规 5 4 3 3 3" xfId="39280"/>
    <cellStyle name="常规 5 4 3 4" xfId="39281"/>
    <cellStyle name="常规 5 4 3 4 2" xfId="39282"/>
    <cellStyle name="常规 5 4 3 5" xfId="39283"/>
    <cellStyle name="常规 5 4 4" xfId="39284"/>
    <cellStyle name="常规 5 4 4 2" xfId="39285"/>
    <cellStyle name="常规 5 4 4 2 2" xfId="39286"/>
    <cellStyle name="常规 5 4 4 2 2 2" xfId="39287"/>
    <cellStyle name="常规 5 4 4 2 2 2 2" xfId="39288"/>
    <cellStyle name="常规 5 4 4 2 2 3" xfId="39289"/>
    <cellStyle name="常规 5 4 4 2 3" xfId="39290"/>
    <cellStyle name="常规 5 4 4 2 3 2" xfId="39291"/>
    <cellStyle name="常规 5 4 4 2 4" xfId="39292"/>
    <cellStyle name="常规 5 4 4 3" xfId="39293"/>
    <cellStyle name="常规 5 4 4 3 2" xfId="39294"/>
    <cellStyle name="常规 5 4 4 3 2 2" xfId="39295"/>
    <cellStyle name="常规 5 4 4 3 3" xfId="39296"/>
    <cellStyle name="常规 5 4 4 4" xfId="39297"/>
    <cellStyle name="常规 5 4 4 4 2" xfId="39298"/>
    <cellStyle name="常规 5 4 4 5" xfId="39299"/>
    <cellStyle name="常规 5 4 5" xfId="39300"/>
    <cellStyle name="常规 5 4 5 2" xfId="39301"/>
    <cellStyle name="常规 5 4 5 2 2" xfId="39302"/>
    <cellStyle name="常规 5 4 5 2 2 2" xfId="39303"/>
    <cellStyle name="常规 5 4 5 2 3" xfId="39304"/>
    <cellStyle name="常规 5 4 5 3" xfId="39305"/>
    <cellStyle name="常规 5 4 5 3 2" xfId="39306"/>
    <cellStyle name="常规 5 4 5 4" xfId="39307"/>
    <cellStyle name="常规 5 4 6" xfId="39308"/>
    <cellStyle name="常规 5 4 6 2" xfId="39309"/>
    <cellStyle name="常规 5 4 6 2 2" xfId="39310"/>
    <cellStyle name="常规 5 4 6 3" xfId="39311"/>
    <cellStyle name="常规 5 4 7" xfId="39312"/>
    <cellStyle name="常规 5 4 7 2" xfId="39313"/>
    <cellStyle name="常规 5 4 8" xfId="39314"/>
    <cellStyle name="常规 5 5" xfId="39315"/>
    <cellStyle name="常规 5 5 2" xfId="39316"/>
    <cellStyle name="常规 5 5 2 2" xfId="39317"/>
    <cellStyle name="常规 5 5 2 2 2" xfId="39318"/>
    <cellStyle name="常规 5 5 2 2 2 2" xfId="39319"/>
    <cellStyle name="常规 5 5 2 2 2 2 2" xfId="39320"/>
    <cellStyle name="常规 5 5 2 2 2 3" xfId="39321"/>
    <cellStyle name="常规 5 5 2 2 3" xfId="39322"/>
    <cellStyle name="常规 5 5 2 2 3 2" xfId="39323"/>
    <cellStyle name="常规 5 5 2 2 4" xfId="39324"/>
    <cellStyle name="常规 5 5 2 3" xfId="39325"/>
    <cellStyle name="常规 5 5 2 3 2" xfId="39326"/>
    <cellStyle name="常规 5 5 2 3 2 2" xfId="39327"/>
    <cellStyle name="常规 5 5 2 3 3" xfId="39328"/>
    <cellStyle name="常规 5 5 2 4" xfId="39329"/>
    <cellStyle name="常规 5 5 2 4 2" xfId="39330"/>
    <cellStyle name="常规 5 5 2 5" xfId="39331"/>
    <cellStyle name="常规 5 5 3" xfId="39332"/>
    <cellStyle name="常规 5 5 3 2" xfId="39333"/>
    <cellStyle name="常规 5 5 3 2 2" xfId="39334"/>
    <cellStyle name="常规 5 5 3 2 2 2" xfId="39335"/>
    <cellStyle name="常规 5 5 3 2 2 2 2" xfId="39336"/>
    <cellStyle name="常规 5 5 3 2 2 3" xfId="39337"/>
    <cellStyle name="常规 5 5 3 2 3" xfId="39338"/>
    <cellStyle name="常规 5 5 3 2 3 2" xfId="39339"/>
    <cellStyle name="常规 5 5 3 2 4" xfId="39340"/>
    <cellStyle name="常规 5 5 3 3" xfId="39341"/>
    <cellStyle name="常规 5 5 3 3 2" xfId="39342"/>
    <cellStyle name="常规 5 5 3 3 2 2" xfId="39343"/>
    <cellStyle name="常规 5 5 3 3 3" xfId="39344"/>
    <cellStyle name="常规 5 5 3 4" xfId="39345"/>
    <cellStyle name="常规 5 5 3 4 2" xfId="39346"/>
    <cellStyle name="常规 5 5 3 5" xfId="39347"/>
    <cellStyle name="常规 5 5 4" xfId="39348"/>
    <cellStyle name="常规 5 5 4 2" xfId="39349"/>
    <cellStyle name="常规 5 5 4 2 2" xfId="39350"/>
    <cellStyle name="常规 5 5 4 2 2 2" xfId="39351"/>
    <cellStyle name="常规 5 5 4 2 3" xfId="39352"/>
    <cellStyle name="常规 5 5 4 3" xfId="39353"/>
    <cellStyle name="常规 5 5 4 3 2" xfId="39354"/>
    <cellStyle name="常规 5 5 4 4" xfId="39355"/>
    <cellStyle name="常规 5 5 5" xfId="39356"/>
    <cellStyle name="常规 5 5 5 2" xfId="39357"/>
    <cellStyle name="常规 5 5 5 2 2" xfId="39358"/>
    <cellStyle name="常规 5 5 5 3" xfId="39359"/>
    <cellStyle name="常规 5 5 6" xfId="39360"/>
    <cellStyle name="常规 5 5 6 2" xfId="39361"/>
    <cellStyle name="常规 5 5 7" xfId="39362"/>
    <cellStyle name="常规 5 6" xfId="39363"/>
    <cellStyle name="常规 5 6 2" xfId="39364"/>
    <cellStyle name="常规 5 6 2 2" xfId="39365"/>
    <cellStyle name="常规 5 6 2 2 2" xfId="39366"/>
    <cellStyle name="常规 5 6 2 2 2 2" xfId="39367"/>
    <cellStyle name="常规 5 6 2 2 3" xfId="39368"/>
    <cellStyle name="常规 5 6 2 3" xfId="39369"/>
    <cellStyle name="常规 5 6 2 3 2" xfId="39370"/>
    <cellStyle name="常规 5 6 2 4" xfId="39371"/>
    <cellStyle name="常规 5 6 3" xfId="39372"/>
    <cellStyle name="常规 5 6 3 2" xfId="39373"/>
    <cellStyle name="常规 5 6 3 2 2" xfId="39374"/>
    <cellStyle name="常规 5 6 3 3" xfId="39375"/>
    <cellStyle name="常规 5 6 4" xfId="39376"/>
    <cellStyle name="常规 5 6 4 2" xfId="39377"/>
    <cellStyle name="常规 5 6 5" xfId="39378"/>
    <cellStyle name="常规 5 7" xfId="39379"/>
    <cellStyle name="常规 5 7 2" xfId="39380"/>
    <cellStyle name="常规 5 7 2 2" xfId="39381"/>
    <cellStyle name="常规 5 7 2 2 2" xfId="39382"/>
    <cellStyle name="常规 5 7 2 2 2 2" xfId="39383"/>
    <cellStyle name="常规 5 7 2 2 3" xfId="39384"/>
    <cellStyle name="常规 5 7 2 3" xfId="39385"/>
    <cellStyle name="常规 5 7 2 3 2" xfId="39386"/>
    <cellStyle name="常规 5 7 2 4" xfId="39387"/>
    <cellStyle name="常规 5 7 3" xfId="39388"/>
    <cellStyle name="常规 5 7 3 2" xfId="39389"/>
    <cellStyle name="常规 5 7 3 2 2" xfId="39390"/>
    <cellStyle name="常规 5 7 3 3" xfId="39391"/>
    <cellStyle name="常规 5 7 4" xfId="39392"/>
    <cellStyle name="常规 5 7 4 2" xfId="39393"/>
    <cellStyle name="常规 5 7 5" xfId="39394"/>
    <cellStyle name="常规 5 8" xfId="39395"/>
    <cellStyle name="常规 5 8 2" xfId="39396"/>
    <cellStyle name="常规 5 8 2 2" xfId="39397"/>
    <cellStyle name="常规 5 8 2 2 2" xfId="39398"/>
    <cellStyle name="常规 5 8 2 2 2 2" xfId="39399"/>
    <cellStyle name="常规 5 8 2 2 3" xfId="39400"/>
    <cellStyle name="常规 5 8 2 3" xfId="39401"/>
    <cellStyle name="常规 5 8 2 3 2" xfId="39402"/>
    <cellStyle name="常规 5 8 2 4" xfId="39403"/>
    <cellStyle name="常规 5 8 3" xfId="39404"/>
    <cellStyle name="常规 5 8 3 2" xfId="39405"/>
    <cellStyle name="常规 5 8 3 2 2" xfId="39406"/>
    <cellStyle name="常规 5 8 3 3" xfId="39407"/>
    <cellStyle name="常规 5 8 4" xfId="39408"/>
    <cellStyle name="常规 5 8 4 2" xfId="39409"/>
    <cellStyle name="常规 5 8 5" xfId="39410"/>
    <cellStyle name="常规 5 9" xfId="39411"/>
    <cellStyle name="常规 5 9 2" xfId="39412"/>
    <cellStyle name="常规 5 9 2 2" xfId="39413"/>
    <cellStyle name="常规 5 9 2 2 2" xfId="39414"/>
    <cellStyle name="常规 5 9 2 2 2 2" xfId="39415"/>
    <cellStyle name="常规 5 9 2 2 3" xfId="39416"/>
    <cellStyle name="常规 5 9 2 3" xfId="39417"/>
    <cellStyle name="常规 5 9 2 3 2" xfId="39418"/>
    <cellStyle name="常规 5 9 2 4" xfId="39419"/>
    <cellStyle name="常规 5 9 3" xfId="39420"/>
    <cellStyle name="常规 5 9 3 2" xfId="39421"/>
    <cellStyle name="常规 5 9 3 2 2" xfId="39422"/>
    <cellStyle name="常规 5 9 3 3" xfId="39423"/>
    <cellStyle name="常规 5 9 4" xfId="39424"/>
    <cellStyle name="常规 5 9 4 2" xfId="39425"/>
    <cellStyle name="常规 5 9 5" xfId="39426"/>
    <cellStyle name="常规 50" xfId="39427"/>
    <cellStyle name="常规 50 10" xfId="39428"/>
    <cellStyle name="常规 50 10 2" xfId="39429"/>
    <cellStyle name="常规 50 11" xfId="39430"/>
    <cellStyle name="常规 50 12" xfId="39431"/>
    <cellStyle name="常规 50 2" xfId="39432"/>
    <cellStyle name="常规 50 2 2" xfId="39433"/>
    <cellStyle name="常规 50 2 2 2" xfId="39434"/>
    <cellStyle name="常规 50 2 2 2 2" xfId="39435"/>
    <cellStyle name="常规 50 2 2 2 2 2" xfId="39436"/>
    <cellStyle name="常规 50 2 2 2 2 2 2" xfId="39437"/>
    <cellStyle name="常规 50 2 2 2 2 2 2 2" xfId="39438"/>
    <cellStyle name="常规 50 2 2 2 2 2 3" xfId="39439"/>
    <cellStyle name="常规 50 2 2 2 2 3" xfId="39440"/>
    <cellStyle name="常规 50 2 2 2 2 3 2" xfId="39441"/>
    <cellStyle name="常规 50 2 2 2 2 4" xfId="39442"/>
    <cellStyle name="常规 50 2 2 2 3" xfId="39443"/>
    <cellStyle name="常规 50 2 2 2 3 2" xfId="39444"/>
    <cellStyle name="常规 50 2 2 2 3 2 2" xfId="39445"/>
    <cellStyle name="常规 50 2 2 2 3 3" xfId="39446"/>
    <cellStyle name="常规 50 2 2 2 4" xfId="39447"/>
    <cellStyle name="常规 50 2 2 2 4 2" xfId="39448"/>
    <cellStyle name="常规 50 2 2 2 5" xfId="39449"/>
    <cellStyle name="常规 50 2 2 3" xfId="39450"/>
    <cellStyle name="常规 50 2 2 3 2" xfId="39451"/>
    <cellStyle name="常规 50 2 2 3 2 2" xfId="39452"/>
    <cellStyle name="常规 50 2 2 3 2 2 2" xfId="39453"/>
    <cellStyle name="常规 50 2 2 3 2 2 2 2" xfId="39454"/>
    <cellStyle name="常规 50 2 2 3 2 2 3" xfId="39455"/>
    <cellStyle name="常规 50 2 2 3 2 3" xfId="39456"/>
    <cellStyle name="常规 50 2 2 3 2 3 2" xfId="39457"/>
    <cellStyle name="常规 50 2 2 3 2 4" xfId="39458"/>
    <cellStyle name="常规 50 2 2 3 3" xfId="39459"/>
    <cellStyle name="常规 50 2 2 3 3 2" xfId="39460"/>
    <cellStyle name="常规 50 2 2 3 3 2 2" xfId="39461"/>
    <cellStyle name="常规 50 2 2 3 3 3" xfId="39462"/>
    <cellStyle name="常规 50 2 2 3 4" xfId="39463"/>
    <cellStyle name="常规 50 2 2 3 4 2" xfId="39464"/>
    <cellStyle name="常规 50 2 2 3 5" xfId="39465"/>
    <cellStyle name="常规 50 2 2 4" xfId="39466"/>
    <cellStyle name="常规 50 2 2 4 2" xfId="39467"/>
    <cellStyle name="常规 50 2 2 4 2 2" xfId="39468"/>
    <cellStyle name="常规 50 2 2 4 2 2 2" xfId="39469"/>
    <cellStyle name="常规 50 2 2 4 2 3" xfId="39470"/>
    <cellStyle name="常规 50 2 2 4 3" xfId="39471"/>
    <cellStyle name="常规 50 2 2 4 3 2" xfId="39472"/>
    <cellStyle name="常规 50 2 2 4 4" xfId="39473"/>
    <cellStyle name="常规 50 2 2 5" xfId="39474"/>
    <cellStyle name="常规 50 2 2 5 2" xfId="39475"/>
    <cellStyle name="常规 50 2 2 5 2 2" xfId="39476"/>
    <cellStyle name="常规 50 2 2 5 3" xfId="39477"/>
    <cellStyle name="常规 50 2 2 6" xfId="39478"/>
    <cellStyle name="常规 50 2 2 6 2" xfId="39479"/>
    <cellStyle name="常规 50 2 2 7" xfId="39480"/>
    <cellStyle name="常规 50 2 3" xfId="39481"/>
    <cellStyle name="常规 50 2 3 2" xfId="39482"/>
    <cellStyle name="常规 50 2 3 2 2" xfId="39483"/>
    <cellStyle name="常规 50 2 3 2 2 2" xfId="39484"/>
    <cellStyle name="常规 50 2 3 2 2 2 2" xfId="39485"/>
    <cellStyle name="常规 50 2 3 2 2 3" xfId="39486"/>
    <cellStyle name="常规 50 2 3 2 3" xfId="39487"/>
    <cellStyle name="常规 50 2 3 2 3 2" xfId="39488"/>
    <cellStyle name="常规 50 2 3 2 4" xfId="39489"/>
    <cellStyle name="常规 50 2 3 3" xfId="39490"/>
    <cellStyle name="常规 50 2 3 3 2" xfId="39491"/>
    <cellStyle name="常规 50 2 3 3 2 2" xfId="39492"/>
    <cellStyle name="常规 50 2 3 3 3" xfId="39493"/>
    <cellStyle name="常规 50 2 3 4" xfId="39494"/>
    <cellStyle name="常规 50 2 3 4 2" xfId="39495"/>
    <cellStyle name="常规 50 2 3 5" xfId="39496"/>
    <cellStyle name="常规 50 2 4" xfId="39497"/>
    <cellStyle name="常规 50 2 4 2" xfId="39498"/>
    <cellStyle name="常规 50 2 4 2 2" xfId="39499"/>
    <cellStyle name="常规 50 2 4 2 2 2" xfId="39500"/>
    <cellStyle name="常规 50 2 4 2 2 2 2" xfId="39501"/>
    <cellStyle name="常规 50 2 4 2 2 3" xfId="39502"/>
    <cellStyle name="常规 50 2 4 2 3" xfId="39503"/>
    <cellStyle name="常规 50 2 4 2 3 2" xfId="39504"/>
    <cellStyle name="常规 50 2 4 2 4" xfId="39505"/>
    <cellStyle name="常规 50 2 4 3" xfId="39506"/>
    <cellStyle name="常规 50 2 4 3 2" xfId="39507"/>
    <cellStyle name="常规 50 2 4 3 2 2" xfId="39508"/>
    <cellStyle name="常规 50 2 4 3 3" xfId="39509"/>
    <cellStyle name="常规 50 2 4 4" xfId="39510"/>
    <cellStyle name="常规 50 2 4 4 2" xfId="39511"/>
    <cellStyle name="常规 50 2 4 5" xfId="39512"/>
    <cellStyle name="常规 50 2 5" xfId="39513"/>
    <cellStyle name="常规 50 2 5 2" xfId="39514"/>
    <cellStyle name="常规 50 2 5 2 2" xfId="39515"/>
    <cellStyle name="常规 50 2 5 2 2 2" xfId="39516"/>
    <cellStyle name="常规 50 2 5 2 3" xfId="39517"/>
    <cellStyle name="常规 50 2 5 3" xfId="39518"/>
    <cellStyle name="常规 50 2 5 3 2" xfId="39519"/>
    <cellStyle name="常规 50 2 5 4" xfId="39520"/>
    <cellStyle name="常规 50 2 6" xfId="39521"/>
    <cellStyle name="常规 50 2 6 2" xfId="39522"/>
    <cellStyle name="常规 50 2 6 2 2" xfId="39523"/>
    <cellStyle name="常规 50 2 6 3" xfId="39524"/>
    <cellStyle name="常规 50 2 7" xfId="39525"/>
    <cellStyle name="常规 50 2 7 2" xfId="39526"/>
    <cellStyle name="常规 50 2 8" xfId="39527"/>
    <cellStyle name="常规 50 3" xfId="39528"/>
    <cellStyle name="常规 50 3 2" xfId="39529"/>
    <cellStyle name="常规 50 3 2 2" xfId="39530"/>
    <cellStyle name="常规 50 3 2 2 2" xfId="39531"/>
    <cellStyle name="常规 50 3 2 2 2 2" xfId="39532"/>
    <cellStyle name="常规 50 3 2 2 2 2 2" xfId="39533"/>
    <cellStyle name="常规 50 3 2 2 2 3" xfId="39534"/>
    <cellStyle name="常规 50 3 2 2 3" xfId="39535"/>
    <cellStyle name="常规 50 3 2 2 3 2" xfId="39536"/>
    <cellStyle name="常规 50 3 2 2 4" xfId="39537"/>
    <cellStyle name="常规 50 3 2 3" xfId="39538"/>
    <cellStyle name="常规 50 3 2 3 2" xfId="39539"/>
    <cellStyle name="常规 50 3 2 3 2 2" xfId="39540"/>
    <cellStyle name="常规 50 3 2 3 3" xfId="39541"/>
    <cellStyle name="常规 50 3 2 4" xfId="39542"/>
    <cellStyle name="常规 50 3 2 4 2" xfId="39543"/>
    <cellStyle name="常规 50 3 2 5" xfId="39544"/>
    <cellStyle name="常规 50 3 3" xfId="39545"/>
    <cellStyle name="常规 50 3 3 2" xfId="39546"/>
    <cellStyle name="常规 50 3 3 2 2" xfId="39547"/>
    <cellStyle name="常规 50 3 3 2 2 2" xfId="39548"/>
    <cellStyle name="常规 50 3 3 2 2 2 2" xfId="39549"/>
    <cellStyle name="常规 50 3 3 2 2 3" xfId="39550"/>
    <cellStyle name="常规 50 3 3 2 3" xfId="39551"/>
    <cellStyle name="常规 50 3 3 2 3 2" xfId="39552"/>
    <cellStyle name="常规 50 3 3 2 4" xfId="39553"/>
    <cellStyle name="常规 50 3 3 3" xfId="39554"/>
    <cellStyle name="常规 50 3 3 3 2" xfId="39555"/>
    <cellStyle name="常规 50 3 3 3 2 2" xfId="39556"/>
    <cellStyle name="常规 50 3 3 3 3" xfId="39557"/>
    <cellStyle name="常规 50 3 3 4" xfId="39558"/>
    <cellStyle name="常规 50 3 3 4 2" xfId="39559"/>
    <cellStyle name="常规 50 3 3 5" xfId="39560"/>
    <cellStyle name="常规 50 3 4" xfId="39561"/>
    <cellStyle name="常规 50 3 4 2" xfId="39562"/>
    <cellStyle name="常规 50 3 4 2 2" xfId="39563"/>
    <cellStyle name="常规 50 3 4 2 2 2" xfId="39564"/>
    <cellStyle name="常规 50 3 4 2 3" xfId="39565"/>
    <cellStyle name="常规 50 3 4 3" xfId="39566"/>
    <cellStyle name="常规 50 3 4 3 2" xfId="39567"/>
    <cellStyle name="常规 50 3 4 4" xfId="39568"/>
    <cellStyle name="常规 50 3 5" xfId="39569"/>
    <cellStyle name="常规 50 3 5 2" xfId="39570"/>
    <cellStyle name="常规 50 3 5 2 2" xfId="39571"/>
    <cellStyle name="常规 50 3 5 3" xfId="39572"/>
    <cellStyle name="常规 50 3 6" xfId="39573"/>
    <cellStyle name="常规 50 3 6 2" xfId="39574"/>
    <cellStyle name="常规 50 3 7" xfId="39575"/>
    <cellStyle name="常规 50 4" xfId="39576"/>
    <cellStyle name="常规 50 4 2" xfId="39577"/>
    <cellStyle name="常规 50 4 2 2" xfId="39578"/>
    <cellStyle name="常规 50 4 2 2 2" xfId="39579"/>
    <cellStyle name="常规 50 4 2 2 2 2" xfId="39580"/>
    <cellStyle name="常规 50 4 2 2 3" xfId="39581"/>
    <cellStyle name="常规 50 4 2 3" xfId="39582"/>
    <cellStyle name="常规 50 4 2 3 2" xfId="39583"/>
    <cellStyle name="常规 50 4 2 4" xfId="39584"/>
    <cellStyle name="常规 50 4 3" xfId="39585"/>
    <cellStyle name="常规 50 4 3 2" xfId="39586"/>
    <cellStyle name="常规 50 4 3 2 2" xfId="39587"/>
    <cellStyle name="常规 50 4 3 3" xfId="39588"/>
    <cellStyle name="常规 50 4 4" xfId="39589"/>
    <cellStyle name="常规 50 4 4 2" xfId="39590"/>
    <cellStyle name="常规 50 4 5" xfId="39591"/>
    <cellStyle name="常规 50 5" xfId="39592"/>
    <cellStyle name="常规 50 5 2" xfId="39593"/>
    <cellStyle name="常规 50 5 2 2" xfId="39594"/>
    <cellStyle name="常规 50 5 2 2 2" xfId="39595"/>
    <cellStyle name="常规 50 5 2 2 2 2" xfId="39596"/>
    <cellStyle name="常规 50 5 2 2 3" xfId="39597"/>
    <cellStyle name="常规 50 5 2 3" xfId="39598"/>
    <cellStyle name="常规 50 5 2 3 2" xfId="39599"/>
    <cellStyle name="常规 50 5 2 4" xfId="39600"/>
    <cellStyle name="常规 50 5 3" xfId="39601"/>
    <cellStyle name="常规 50 5 3 2" xfId="39602"/>
    <cellStyle name="常规 50 5 3 2 2" xfId="39603"/>
    <cellStyle name="常规 50 5 3 3" xfId="39604"/>
    <cellStyle name="常规 50 5 4" xfId="39605"/>
    <cellStyle name="常规 50 5 4 2" xfId="39606"/>
    <cellStyle name="常规 50 5 5" xfId="39607"/>
    <cellStyle name="常规 50 6" xfId="39608"/>
    <cellStyle name="常规 50 6 2" xfId="39609"/>
    <cellStyle name="常规 50 6 2 2" xfId="39610"/>
    <cellStyle name="常规 50 6 2 2 2" xfId="39611"/>
    <cellStyle name="常规 50 6 2 2 2 2" xfId="39612"/>
    <cellStyle name="常规 50 6 2 2 3" xfId="39613"/>
    <cellStyle name="常规 50 6 2 3" xfId="39614"/>
    <cellStyle name="常规 50 6 2 3 2" xfId="39615"/>
    <cellStyle name="常规 50 6 2 4" xfId="39616"/>
    <cellStyle name="常规 50 6 3" xfId="39617"/>
    <cellStyle name="常规 50 6 3 2" xfId="39618"/>
    <cellStyle name="常规 50 6 3 2 2" xfId="39619"/>
    <cellStyle name="常规 50 6 3 3" xfId="39620"/>
    <cellStyle name="常规 50 6 4" xfId="39621"/>
    <cellStyle name="常规 50 6 4 2" xfId="39622"/>
    <cellStyle name="常规 50 6 5" xfId="39623"/>
    <cellStyle name="常规 50 7" xfId="39624"/>
    <cellStyle name="常规 50 7 2" xfId="39625"/>
    <cellStyle name="常规 50 7 2 2" xfId="39626"/>
    <cellStyle name="常规 50 7 2 2 2" xfId="39627"/>
    <cellStyle name="常规 50 7 2 2 2 2" xfId="39628"/>
    <cellStyle name="常规 50 7 2 2 3" xfId="39629"/>
    <cellStyle name="常规 50 7 2 3" xfId="39630"/>
    <cellStyle name="常规 50 7 2 3 2" xfId="39631"/>
    <cellStyle name="常规 50 7 2 4" xfId="39632"/>
    <cellStyle name="常规 50 7 3" xfId="39633"/>
    <cellStyle name="常规 50 7 3 2" xfId="39634"/>
    <cellStyle name="常规 50 7 3 2 2" xfId="39635"/>
    <cellStyle name="常规 50 7 3 3" xfId="39636"/>
    <cellStyle name="常规 50 7 4" xfId="39637"/>
    <cellStyle name="常规 50 7 4 2" xfId="39638"/>
    <cellStyle name="常规 50 7 5" xfId="39639"/>
    <cellStyle name="常规 50 8" xfId="39640"/>
    <cellStyle name="常规 50 8 2" xfId="39641"/>
    <cellStyle name="常规 50 8 2 2" xfId="39642"/>
    <cellStyle name="常规 50 8 2 2 2" xfId="39643"/>
    <cellStyle name="常规 50 8 2 3" xfId="39644"/>
    <cellStyle name="常规 50 8 3" xfId="39645"/>
    <cellStyle name="常规 50 8 3 2" xfId="39646"/>
    <cellStyle name="常规 50 8 4" xfId="39647"/>
    <cellStyle name="常规 50 9" xfId="39648"/>
    <cellStyle name="常规 50 9 2" xfId="39649"/>
    <cellStyle name="常规 50 9 2 2" xfId="39650"/>
    <cellStyle name="常规 50 9 3" xfId="39651"/>
    <cellStyle name="常规 51" xfId="39652"/>
    <cellStyle name="常规 51 10" xfId="39653"/>
    <cellStyle name="常规 51 10 2" xfId="39654"/>
    <cellStyle name="常规 51 11" xfId="39655"/>
    <cellStyle name="常规 51 12" xfId="39656"/>
    <cellStyle name="常规 51 2" xfId="39657"/>
    <cellStyle name="常规 51 2 2" xfId="39658"/>
    <cellStyle name="常规 51 2 2 2" xfId="39659"/>
    <cellStyle name="常规 51 2 2 2 2" xfId="39660"/>
    <cellStyle name="常规 51 2 2 2 2 2" xfId="39661"/>
    <cellStyle name="常规 51 2 2 2 2 2 2" xfId="39662"/>
    <cellStyle name="常规 51 2 2 2 2 2 2 2" xfId="39663"/>
    <cellStyle name="常规 51 2 2 2 2 2 3" xfId="39664"/>
    <cellStyle name="常规 51 2 2 2 2 3" xfId="39665"/>
    <cellStyle name="常规 51 2 2 2 2 3 2" xfId="39666"/>
    <cellStyle name="常规 51 2 2 2 2 4" xfId="39667"/>
    <cellStyle name="常规 51 2 2 2 3" xfId="39668"/>
    <cellStyle name="常规 51 2 2 2 3 2" xfId="39669"/>
    <cellStyle name="常规 51 2 2 2 3 2 2" xfId="39670"/>
    <cellStyle name="常规 51 2 2 2 3 3" xfId="39671"/>
    <cellStyle name="常规 51 2 2 2 4" xfId="39672"/>
    <cellStyle name="常规 51 2 2 2 4 2" xfId="39673"/>
    <cellStyle name="常规 51 2 2 2 5" xfId="39674"/>
    <cellStyle name="常规 51 2 2 3" xfId="39675"/>
    <cellStyle name="常规 51 2 2 3 2" xfId="39676"/>
    <cellStyle name="常规 51 2 2 3 2 2" xfId="39677"/>
    <cellStyle name="常规 51 2 2 3 2 2 2" xfId="39678"/>
    <cellStyle name="常规 51 2 2 3 2 2 2 2" xfId="39679"/>
    <cellStyle name="常规 51 2 2 3 2 2 3" xfId="39680"/>
    <cellStyle name="常规 51 2 2 3 2 3" xfId="39681"/>
    <cellStyle name="常规 51 2 2 3 2 3 2" xfId="39682"/>
    <cellStyle name="常规 51 2 2 3 2 4" xfId="39683"/>
    <cellStyle name="常规 51 2 2 3 3" xfId="39684"/>
    <cellStyle name="常规 51 2 2 3 3 2" xfId="39685"/>
    <cellStyle name="常规 51 2 2 3 3 2 2" xfId="39686"/>
    <cellStyle name="常规 51 2 2 3 3 3" xfId="39687"/>
    <cellStyle name="常规 51 2 2 3 4" xfId="39688"/>
    <cellStyle name="常规 51 2 2 3 4 2" xfId="39689"/>
    <cellStyle name="常规 51 2 2 3 5" xfId="39690"/>
    <cellStyle name="常规 51 2 2 4" xfId="39691"/>
    <cellStyle name="常规 51 2 2 4 2" xfId="39692"/>
    <cellStyle name="常规 51 2 2 4 2 2" xfId="39693"/>
    <cellStyle name="常规 51 2 2 4 2 2 2" xfId="39694"/>
    <cellStyle name="常规 51 2 2 4 2 3" xfId="39695"/>
    <cellStyle name="常规 51 2 2 4 3" xfId="39696"/>
    <cellStyle name="常规 51 2 2 4 3 2" xfId="39697"/>
    <cellStyle name="常规 51 2 2 4 4" xfId="39698"/>
    <cellStyle name="常规 51 2 2 5" xfId="39699"/>
    <cellStyle name="常规 51 2 2 5 2" xfId="39700"/>
    <cellStyle name="常规 51 2 2 5 2 2" xfId="39701"/>
    <cellStyle name="常规 51 2 2 5 3" xfId="39702"/>
    <cellStyle name="常规 51 2 2 6" xfId="39703"/>
    <cellStyle name="常规 51 2 2 6 2" xfId="39704"/>
    <cellStyle name="常规 51 2 2 7" xfId="39705"/>
    <cellStyle name="常规 51 2 3" xfId="39706"/>
    <cellStyle name="常规 51 2 3 2" xfId="39707"/>
    <cellStyle name="常规 51 2 3 2 2" xfId="39708"/>
    <cellStyle name="常规 51 2 3 2 2 2" xfId="39709"/>
    <cellStyle name="常规 51 2 3 2 2 2 2" xfId="39710"/>
    <cellStyle name="常规 51 2 3 2 2 3" xfId="39711"/>
    <cellStyle name="常规 51 2 3 2 3" xfId="39712"/>
    <cellStyle name="常规 51 2 3 2 3 2" xfId="39713"/>
    <cellStyle name="常规 51 2 3 2 4" xfId="39714"/>
    <cellStyle name="常规 51 2 3 3" xfId="39715"/>
    <cellStyle name="常规 51 2 3 3 2" xfId="39716"/>
    <cellStyle name="常规 51 2 3 3 2 2" xfId="39717"/>
    <cellStyle name="常规 51 2 3 3 3" xfId="39718"/>
    <cellStyle name="常规 51 2 3 4" xfId="39719"/>
    <cellStyle name="常规 51 2 3 4 2" xfId="39720"/>
    <cellStyle name="常规 51 2 3 5" xfId="39721"/>
    <cellStyle name="常规 51 2 4" xfId="39722"/>
    <cellStyle name="常规 51 2 4 2" xfId="39723"/>
    <cellStyle name="常规 51 2 4 2 2" xfId="39724"/>
    <cellStyle name="常规 51 2 4 2 2 2" xfId="39725"/>
    <cellStyle name="常规 51 2 4 2 2 2 2" xfId="39726"/>
    <cellStyle name="常规 51 2 4 2 2 3" xfId="39727"/>
    <cellStyle name="常规 51 2 4 2 3" xfId="39728"/>
    <cellStyle name="常规 51 2 4 2 3 2" xfId="39729"/>
    <cellStyle name="常规 51 2 4 2 4" xfId="39730"/>
    <cellStyle name="常规 51 2 4 3" xfId="39731"/>
    <cellStyle name="常规 51 2 4 3 2" xfId="39732"/>
    <cellStyle name="常规 51 2 4 3 2 2" xfId="39733"/>
    <cellStyle name="常规 51 2 4 3 3" xfId="39734"/>
    <cellStyle name="常规 51 2 4 4" xfId="39735"/>
    <cellStyle name="常规 51 2 4 4 2" xfId="39736"/>
    <cellStyle name="常规 51 2 4 5" xfId="39737"/>
    <cellStyle name="常规 51 2 5" xfId="39738"/>
    <cellStyle name="常规 51 2 5 2" xfId="39739"/>
    <cellStyle name="常规 51 2 5 2 2" xfId="39740"/>
    <cellStyle name="常规 51 2 5 2 2 2" xfId="39741"/>
    <cellStyle name="常规 51 2 5 2 3" xfId="39742"/>
    <cellStyle name="常规 51 2 5 3" xfId="39743"/>
    <cellStyle name="常规 51 2 5 3 2" xfId="39744"/>
    <cellStyle name="常规 51 2 5 4" xfId="39745"/>
    <cellStyle name="常规 51 2 6" xfId="39746"/>
    <cellStyle name="常规 51 2 6 2" xfId="39747"/>
    <cellStyle name="常规 51 2 6 2 2" xfId="39748"/>
    <cellStyle name="常规 51 2 6 3" xfId="39749"/>
    <cellStyle name="常规 51 2 7" xfId="39750"/>
    <cellStyle name="常规 51 2 7 2" xfId="39751"/>
    <cellStyle name="常规 51 2 8" xfId="39752"/>
    <cellStyle name="常规 51 3" xfId="39753"/>
    <cellStyle name="常规 51 3 2" xfId="39754"/>
    <cellStyle name="常规 51 3 2 2" xfId="39755"/>
    <cellStyle name="常规 51 3 2 2 2" xfId="39756"/>
    <cellStyle name="常规 51 3 2 2 2 2" xfId="39757"/>
    <cellStyle name="常规 51 3 2 2 2 2 2" xfId="39758"/>
    <cellStyle name="常规 51 3 2 2 2 3" xfId="39759"/>
    <cellStyle name="常规 51 3 2 2 3" xfId="39760"/>
    <cellStyle name="常规 51 3 2 2 3 2" xfId="39761"/>
    <cellStyle name="常规 51 3 2 2 4" xfId="39762"/>
    <cellStyle name="常规 51 3 2 3" xfId="39763"/>
    <cellStyle name="常规 51 3 2 3 2" xfId="39764"/>
    <cellStyle name="常规 51 3 2 3 2 2" xfId="39765"/>
    <cellStyle name="常规 51 3 2 3 3" xfId="39766"/>
    <cellStyle name="常规 51 3 2 4" xfId="39767"/>
    <cellStyle name="常规 51 3 2 4 2" xfId="39768"/>
    <cellStyle name="常规 51 3 2 5" xfId="39769"/>
    <cellStyle name="常规 51 3 3" xfId="39770"/>
    <cellStyle name="常规 51 3 3 2" xfId="39771"/>
    <cellStyle name="常规 51 3 3 2 2" xfId="39772"/>
    <cellStyle name="常规 51 3 3 2 2 2" xfId="39773"/>
    <cellStyle name="常规 51 3 3 2 2 2 2" xfId="39774"/>
    <cellStyle name="常规 51 3 3 2 2 3" xfId="39775"/>
    <cellStyle name="常规 51 3 3 2 3" xfId="39776"/>
    <cellStyle name="常规 51 3 3 2 3 2" xfId="39777"/>
    <cellStyle name="常规 51 3 3 2 4" xfId="39778"/>
    <cellStyle name="常规 51 3 3 3" xfId="39779"/>
    <cellStyle name="常规 51 3 3 3 2" xfId="39780"/>
    <cellStyle name="常规 51 3 3 3 2 2" xfId="39781"/>
    <cellStyle name="常规 51 3 3 3 3" xfId="39782"/>
    <cellStyle name="常规 51 3 3 4" xfId="39783"/>
    <cellStyle name="常规 51 3 3 4 2" xfId="39784"/>
    <cellStyle name="常规 51 3 3 5" xfId="39785"/>
    <cellStyle name="常规 51 3 4" xfId="39786"/>
    <cellStyle name="常规 51 3 4 2" xfId="39787"/>
    <cellStyle name="常规 51 3 4 2 2" xfId="39788"/>
    <cellStyle name="常规 51 3 4 2 2 2" xfId="39789"/>
    <cellStyle name="常规 51 3 4 2 3" xfId="39790"/>
    <cellStyle name="常规 51 3 4 3" xfId="39791"/>
    <cellStyle name="常规 51 3 4 3 2" xfId="39792"/>
    <cellStyle name="常规 51 3 4 4" xfId="39793"/>
    <cellStyle name="常规 51 3 5" xfId="39794"/>
    <cellStyle name="常规 51 3 5 2" xfId="39795"/>
    <cellStyle name="常规 51 3 5 2 2" xfId="39796"/>
    <cellStyle name="常规 51 3 5 3" xfId="39797"/>
    <cellStyle name="常规 51 3 6" xfId="39798"/>
    <cellStyle name="常规 51 3 6 2" xfId="39799"/>
    <cellStyle name="常规 51 3 7" xfId="39800"/>
    <cellStyle name="常规 51 4" xfId="39801"/>
    <cellStyle name="常规 51 4 2" xfId="39802"/>
    <cellStyle name="常规 51 4 2 2" xfId="39803"/>
    <cellStyle name="常规 51 4 2 2 2" xfId="39804"/>
    <cellStyle name="常规 51 4 2 2 2 2" xfId="39805"/>
    <cellStyle name="常规 51 4 2 2 3" xfId="39806"/>
    <cellStyle name="常规 51 4 2 3" xfId="39807"/>
    <cellStyle name="常规 51 4 2 3 2" xfId="39808"/>
    <cellStyle name="常规 51 4 2 4" xfId="39809"/>
    <cellStyle name="常规 51 4 3" xfId="39810"/>
    <cellStyle name="常规 51 4 3 2" xfId="39811"/>
    <cellStyle name="常规 51 4 3 2 2" xfId="39812"/>
    <cellStyle name="常规 51 4 3 3" xfId="39813"/>
    <cellStyle name="常规 51 4 4" xfId="39814"/>
    <cellStyle name="常规 51 4 4 2" xfId="39815"/>
    <cellStyle name="常规 51 4 5" xfId="39816"/>
    <cellStyle name="常规 51 5" xfId="39817"/>
    <cellStyle name="常规 51 5 2" xfId="39818"/>
    <cellStyle name="常规 51 5 2 2" xfId="39819"/>
    <cellStyle name="常规 51 5 2 2 2" xfId="39820"/>
    <cellStyle name="常规 51 5 2 2 2 2" xfId="39821"/>
    <cellStyle name="常规 51 5 2 2 3" xfId="39822"/>
    <cellStyle name="常规 51 5 2 3" xfId="39823"/>
    <cellStyle name="常规 51 5 2 3 2" xfId="39824"/>
    <cellStyle name="常规 51 5 2 4" xfId="39825"/>
    <cellStyle name="常规 51 5 3" xfId="39826"/>
    <cellStyle name="常规 51 5 3 2" xfId="39827"/>
    <cellStyle name="常规 51 5 3 2 2" xfId="39828"/>
    <cellStyle name="常规 51 5 3 3" xfId="39829"/>
    <cellStyle name="常规 51 5 4" xfId="39830"/>
    <cellStyle name="常规 51 5 4 2" xfId="39831"/>
    <cellStyle name="常规 51 5 5" xfId="39832"/>
    <cellStyle name="常规 51 6" xfId="39833"/>
    <cellStyle name="常规 51 6 2" xfId="39834"/>
    <cellStyle name="常规 51 6 2 2" xfId="39835"/>
    <cellStyle name="常规 51 6 2 2 2" xfId="39836"/>
    <cellStyle name="常规 51 6 2 2 2 2" xfId="39837"/>
    <cellStyle name="常规 51 6 2 2 3" xfId="39838"/>
    <cellStyle name="常规 51 6 2 3" xfId="39839"/>
    <cellStyle name="常规 51 6 2 3 2" xfId="39840"/>
    <cellStyle name="常规 51 6 2 4" xfId="39841"/>
    <cellStyle name="常规 51 6 3" xfId="39842"/>
    <cellStyle name="常规 51 6 3 2" xfId="39843"/>
    <cellStyle name="常规 51 6 3 2 2" xfId="39844"/>
    <cellStyle name="常规 51 6 3 3" xfId="39845"/>
    <cellStyle name="常规 51 6 4" xfId="39846"/>
    <cellStyle name="常规 51 6 4 2" xfId="39847"/>
    <cellStyle name="常规 51 6 5" xfId="39848"/>
    <cellStyle name="常规 51 7" xfId="39849"/>
    <cellStyle name="常规 51 7 2" xfId="39850"/>
    <cellStyle name="常规 51 7 2 2" xfId="39851"/>
    <cellStyle name="常规 51 7 2 2 2" xfId="39852"/>
    <cellStyle name="常规 51 7 2 2 2 2" xfId="39853"/>
    <cellStyle name="常规 51 7 2 2 3" xfId="39854"/>
    <cellStyle name="常规 51 7 2 3" xfId="39855"/>
    <cellStyle name="常规 51 7 2 3 2" xfId="39856"/>
    <cellStyle name="常规 51 7 2 4" xfId="39857"/>
    <cellStyle name="常规 51 7 3" xfId="39858"/>
    <cellStyle name="常规 51 7 3 2" xfId="39859"/>
    <cellStyle name="常规 51 7 3 2 2" xfId="39860"/>
    <cellStyle name="常规 51 7 3 3" xfId="39861"/>
    <cellStyle name="常规 51 7 4" xfId="39862"/>
    <cellStyle name="常规 51 7 4 2" xfId="39863"/>
    <cellStyle name="常规 51 7 5" xfId="39864"/>
    <cellStyle name="常规 51 8" xfId="39865"/>
    <cellStyle name="常规 51 8 2" xfId="39866"/>
    <cellStyle name="常规 51 8 2 2" xfId="39867"/>
    <cellStyle name="常规 51 8 2 2 2" xfId="39868"/>
    <cellStyle name="常规 51 8 2 3" xfId="39869"/>
    <cellStyle name="常规 51 8 3" xfId="39870"/>
    <cellStyle name="常规 51 8 3 2" xfId="39871"/>
    <cellStyle name="常规 51 8 4" xfId="39872"/>
    <cellStyle name="常规 51 9" xfId="39873"/>
    <cellStyle name="常规 51 9 2" xfId="39874"/>
    <cellStyle name="常规 51 9 2 2" xfId="39875"/>
    <cellStyle name="常规 51 9 3" xfId="39876"/>
    <cellStyle name="常规 52" xfId="39877"/>
    <cellStyle name="常规 52 10" xfId="39878"/>
    <cellStyle name="常规 52 10 2" xfId="39879"/>
    <cellStyle name="常规 52 11" xfId="39880"/>
    <cellStyle name="常规 52 12" xfId="39881"/>
    <cellStyle name="常规 52 2" xfId="39882"/>
    <cellStyle name="常规 52 2 2" xfId="39883"/>
    <cellStyle name="常规 52 2 2 2" xfId="39884"/>
    <cellStyle name="常规 52 2 2 2 2" xfId="39885"/>
    <cellStyle name="常规 52 2 2 2 2 2" xfId="39886"/>
    <cellStyle name="常规 52 2 2 2 2 2 2" xfId="39887"/>
    <cellStyle name="常规 52 2 2 2 2 2 2 2" xfId="39888"/>
    <cellStyle name="常规 52 2 2 2 2 2 3" xfId="39889"/>
    <cellStyle name="常规 52 2 2 2 2 3" xfId="39890"/>
    <cellStyle name="常规 52 2 2 2 2 3 2" xfId="39891"/>
    <cellStyle name="常规 52 2 2 2 2 4" xfId="39892"/>
    <cellStyle name="常规 52 2 2 2 3" xfId="39893"/>
    <cellStyle name="常规 52 2 2 2 3 2" xfId="39894"/>
    <cellStyle name="常规 52 2 2 2 3 2 2" xfId="39895"/>
    <cellStyle name="常规 52 2 2 2 3 3" xfId="39896"/>
    <cellStyle name="常规 52 2 2 2 4" xfId="39897"/>
    <cellStyle name="常规 52 2 2 2 4 2" xfId="39898"/>
    <cellStyle name="常规 52 2 2 2 5" xfId="39899"/>
    <cellStyle name="常规 52 2 2 3" xfId="39900"/>
    <cellStyle name="常规 52 2 2 3 2" xfId="39901"/>
    <cellStyle name="常规 52 2 2 3 2 2" xfId="39902"/>
    <cellStyle name="常规 52 2 2 3 2 2 2" xfId="39903"/>
    <cellStyle name="常规 52 2 2 3 2 2 2 2" xfId="39904"/>
    <cellStyle name="常规 52 2 2 3 2 2 3" xfId="39905"/>
    <cellStyle name="常规 52 2 2 3 2 3" xfId="39906"/>
    <cellStyle name="常规 52 2 2 3 2 3 2" xfId="39907"/>
    <cellStyle name="常规 52 2 2 3 2 4" xfId="39908"/>
    <cellStyle name="常规 52 2 2 3 3" xfId="39909"/>
    <cellStyle name="常规 52 2 2 3 3 2" xfId="39910"/>
    <cellStyle name="常规 52 2 2 3 3 2 2" xfId="39911"/>
    <cellStyle name="常规 52 2 2 3 3 3" xfId="39912"/>
    <cellStyle name="常规 52 2 2 3 4" xfId="39913"/>
    <cellStyle name="常规 52 2 2 3 4 2" xfId="39914"/>
    <cellStyle name="常规 52 2 2 3 5" xfId="39915"/>
    <cellStyle name="常规 52 2 2 4" xfId="39916"/>
    <cellStyle name="常规 52 2 2 4 2" xfId="39917"/>
    <cellStyle name="常规 52 2 2 4 2 2" xfId="39918"/>
    <cellStyle name="常规 52 2 2 4 2 2 2" xfId="39919"/>
    <cellStyle name="常规 52 2 2 4 2 3" xfId="39920"/>
    <cellStyle name="常规 52 2 2 4 3" xfId="39921"/>
    <cellStyle name="常规 52 2 2 4 3 2" xfId="39922"/>
    <cellStyle name="常规 52 2 2 4 4" xfId="39923"/>
    <cellStyle name="常规 52 2 2 5" xfId="39924"/>
    <cellStyle name="常规 52 2 2 5 2" xfId="39925"/>
    <cellStyle name="常规 52 2 2 5 2 2" xfId="39926"/>
    <cellStyle name="常规 52 2 2 5 3" xfId="39927"/>
    <cellStyle name="常规 52 2 2 6" xfId="39928"/>
    <cellStyle name="常规 52 2 2 6 2" xfId="39929"/>
    <cellStyle name="常规 52 2 2 7" xfId="39930"/>
    <cellStyle name="常规 52 2 3" xfId="39931"/>
    <cellStyle name="常规 52 2 3 2" xfId="39932"/>
    <cellStyle name="常规 52 2 3 2 2" xfId="39933"/>
    <cellStyle name="常规 52 2 3 2 2 2" xfId="39934"/>
    <cellStyle name="常规 52 2 3 2 2 2 2" xfId="39935"/>
    <cellStyle name="常规 52 2 3 2 2 3" xfId="39936"/>
    <cellStyle name="常规 52 2 3 2 3" xfId="39937"/>
    <cellStyle name="常规 52 2 3 2 3 2" xfId="39938"/>
    <cellStyle name="常规 52 2 3 2 4" xfId="39939"/>
    <cellStyle name="常规 52 2 3 3" xfId="39940"/>
    <cellStyle name="常规 52 2 3 3 2" xfId="39941"/>
    <cellStyle name="常规 52 2 3 3 2 2" xfId="39942"/>
    <cellStyle name="常规 52 2 3 3 3" xfId="39943"/>
    <cellStyle name="常规 52 2 3 4" xfId="39944"/>
    <cellStyle name="常规 52 2 3 4 2" xfId="39945"/>
    <cellStyle name="常规 52 2 3 5" xfId="39946"/>
    <cellStyle name="常规 52 2 4" xfId="39947"/>
    <cellStyle name="常规 52 2 4 2" xfId="39948"/>
    <cellStyle name="常规 52 2 4 2 2" xfId="39949"/>
    <cellStyle name="常规 52 2 4 2 2 2" xfId="39950"/>
    <cellStyle name="常规 52 2 4 2 2 2 2" xfId="39951"/>
    <cellStyle name="常规 52 2 4 2 2 3" xfId="39952"/>
    <cellStyle name="常规 52 2 4 2 3" xfId="39953"/>
    <cellStyle name="常规 52 2 4 2 3 2" xfId="39954"/>
    <cellStyle name="常规 52 2 4 2 4" xfId="39955"/>
    <cellStyle name="常规 52 2 4 3" xfId="39956"/>
    <cellStyle name="常规 52 2 4 3 2" xfId="39957"/>
    <cellStyle name="常规 52 2 4 3 2 2" xfId="39958"/>
    <cellStyle name="常规 52 2 4 3 3" xfId="39959"/>
    <cellStyle name="常规 52 2 4 4" xfId="39960"/>
    <cellStyle name="常规 52 2 4 4 2" xfId="39961"/>
    <cellStyle name="常规 52 2 4 5" xfId="39962"/>
    <cellStyle name="常规 52 2 5" xfId="39963"/>
    <cellStyle name="常规 52 2 5 2" xfId="39964"/>
    <cellStyle name="常规 52 2 5 2 2" xfId="39965"/>
    <cellStyle name="常规 52 2 5 2 2 2" xfId="39966"/>
    <cellStyle name="常规 52 2 5 2 3" xfId="39967"/>
    <cellStyle name="常规 52 2 5 3" xfId="39968"/>
    <cellStyle name="常规 52 2 5 3 2" xfId="39969"/>
    <cellStyle name="常规 52 2 5 4" xfId="39970"/>
    <cellStyle name="常规 52 2 6" xfId="39971"/>
    <cellStyle name="常规 52 2 6 2" xfId="39972"/>
    <cellStyle name="常规 52 2 6 2 2" xfId="39973"/>
    <cellStyle name="常规 52 2 6 3" xfId="39974"/>
    <cellStyle name="常规 52 2 7" xfId="39975"/>
    <cellStyle name="常规 52 2 7 2" xfId="39976"/>
    <cellStyle name="常规 52 2 8" xfId="39977"/>
    <cellStyle name="常规 52 3" xfId="39978"/>
    <cellStyle name="常规 52 3 2" xfId="39979"/>
    <cellStyle name="常规 52 3 2 2" xfId="39980"/>
    <cellStyle name="常规 52 3 2 2 2" xfId="39981"/>
    <cellStyle name="常规 52 3 2 2 2 2" xfId="39982"/>
    <cellStyle name="常规 52 3 2 2 2 2 2" xfId="39983"/>
    <cellStyle name="常规 52 3 2 2 2 3" xfId="39984"/>
    <cellStyle name="常规 52 3 2 2 3" xfId="39985"/>
    <cellStyle name="常规 52 3 2 2 3 2" xfId="39986"/>
    <cellStyle name="常规 52 3 2 2 4" xfId="39987"/>
    <cellStyle name="常规 52 3 2 3" xfId="39988"/>
    <cellStyle name="常规 52 3 2 3 2" xfId="39989"/>
    <cellStyle name="常规 52 3 2 3 2 2" xfId="39990"/>
    <cellStyle name="常规 52 3 2 3 3" xfId="39991"/>
    <cellStyle name="常规 52 3 2 4" xfId="39992"/>
    <cellStyle name="常规 52 3 2 4 2" xfId="39993"/>
    <cellStyle name="常规 52 3 2 5" xfId="39994"/>
    <cellStyle name="常规 52 3 3" xfId="39995"/>
    <cellStyle name="常规 52 3 3 2" xfId="39996"/>
    <cellStyle name="常规 52 3 3 2 2" xfId="39997"/>
    <cellStyle name="常规 52 3 3 2 2 2" xfId="39998"/>
    <cellStyle name="常规 52 3 3 2 2 2 2" xfId="39999"/>
    <cellStyle name="常规 52 3 3 2 2 3" xfId="40000"/>
    <cellStyle name="常规 52 3 3 2 3" xfId="40001"/>
    <cellStyle name="常规 52 3 3 2 3 2" xfId="40002"/>
    <cellStyle name="常规 52 3 3 2 4" xfId="40003"/>
    <cellStyle name="常规 52 3 3 3" xfId="40004"/>
    <cellStyle name="常规 52 3 3 3 2" xfId="40005"/>
    <cellStyle name="常规 52 3 3 3 2 2" xfId="40006"/>
    <cellStyle name="常规 52 3 3 3 3" xfId="40007"/>
    <cellStyle name="常规 52 3 3 4" xfId="40008"/>
    <cellStyle name="常规 52 3 3 4 2" xfId="40009"/>
    <cellStyle name="常规 52 3 3 5" xfId="40010"/>
    <cellStyle name="常规 52 3 4" xfId="40011"/>
    <cellStyle name="常规 52 3 4 2" xfId="40012"/>
    <cellStyle name="常规 52 3 4 2 2" xfId="40013"/>
    <cellStyle name="常规 52 3 4 2 2 2" xfId="40014"/>
    <cellStyle name="常规 52 3 4 2 3" xfId="40015"/>
    <cellStyle name="常规 52 3 4 3" xfId="40016"/>
    <cellStyle name="常规 52 3 4 3 2" xfId="40017"/>
    <cellStyle name="常规 52 3 4 4" xfId="40018"/>
    <cellStyle name="常规 52 3 5" xfId="40019"/>
    <cellStyle name="常规 52 3 5 2" xfId="40020"/>
    <cellStyle name="常规 52 3 5 2 2" xfId="40021"/>
    <cellStyle name="常规 52 3 5 3" xfId="40022"/>
    <cellStyle name="常规 52 3 6" xfId="40023"/>
    <cellStyle name="常规 52 3 6 2" xfId="40024"/>
    <cellStyle name="常规 52 3 7" xfId="40025"/>
    <cellStyle name="常规 52 4" xfId="40026"/>
    <cellStyle name="常规 52 4 2" xfId="40027"/>
    <cellStyle name="常规 52 4 2 2" xfId="40028"/>
    <cellStyle name="常规 52 4 2 2 2" xfId="40029"/>
    <cellStyle name="常规 52 4 2 2 2 2" xfId="40030"/>
    <cellStyle name="常规 52 4 2 2 3" xfId="40031"/>
    <cellStyle name="常规 52 4 2 3" xfId="40032"/>
    <cellStyle name="常规 52 4 2 3 2" xfId="40033"/>
    <cellStyle name="常规 52 4 2 4" xfId="40034"/>
    <cellStyle name="常规 52 4 3" xfId="40035"/>
    <cellStyle name="常规 52 4 3 2" xfId="40036"/>
    <cellStyle name="常规 52 4 3 2 2" xfId="40037"/>
    <cellStyle name="常规 52 4 3 3" xfId="40038"/>
    <cellStyle name="常规 52 4 4" xfId="40039"/>
    <cellStyle name="常规 52 4 4 2" xfId="40040"/>
    <cellStyle name="常规 52 4 5" xfId="40041"/>
    <cellStyle name="常规 52 5" xfId="40042"/>
    <cellStyle name="常规 52 5 2" xfId="40043"/>
    <cellStyle name="常规 52 5 2 2" xfId="40044"/>
    <cellStyle name="常规 52 5 2 2 2" xfId="40045"/>
    <cellStyle name="常规 52 5 2 2 2 2" xfId="40046"/>
    <cellStyle name="常规 52 5 2 2 3" xfId="40047"/>
    <cellStyle name="常规 52 5 2 3" xfId="40048"/>
    <cellStyle name="常规 52 5 2 3 2" xfId="40049"/>
    <cellStyle name="常规 52 5 2 4" xfId="40050"/>
    <cellStyle name="常规 52 5 3" xfId="40051"/>
    <cellStyle name="常规 52 5 3 2" xfId="40052"/>
    <cellStyle name="常规 52 5 3 2 2" xfId="40053"/>
    <cellStyle name="常规 52 5 3 3" xfId="40054"/>
    <cellStyle name="常规 52 5 4" xfId="40055"/>
    <cellStyle name="常规 52 5 4 2" xfId="40056"/>
    <cellStyle name="常规 52 5 5" xfId="40057"/>
    <cellStyle name="常规 52 6" xfId="40058"/>
    <cellStyle name="常规 52 6 2" xfId="40059"/>
    <cellStyle name="常规 52 6 2 2" xfId="40060"/>
    <cellStyle name="常规 52 6 2 2 2" xfId="40061"/>
    <cellStyle name="常规 52 6 2 2 2 2" xfId="40062"/>
    <cellStyle name="常规 52 6 2 2 3" xfId="40063"/>
    <cellStyle name="常规 52 6 2 3" xfId="40064"/>
    <cellStyle name="常规 52 6 2 3 2" xfId="40065"/>
    <cellStyle name="常规 52 6 2 4" xfId="40066"/>
    <cellStyle name="常规 52 6 3" xfId="40067"/>
    <cellStyle name="常规 52 6 3 2" xfId="40068"/>
    <cellStyle name="常规 52 6 3 2 2" xfId="40069"/>
    <cellStyle name="常规 52 6 3 3" xfId="40070"/>
    <cellStyle name="常规 52 6 4" xfId="40071"/>
    <cellStyle name="常规 52 6 4 2" xfId="40072"/>
    <cellStyle name="常规 52 6 5" xfId="40073"/>
    <cellStyle name="常规 52 7" xfId="40074"/>
    <cellStyle name="常规 52 7 2" xfId="40075"/>
    <cellStyle name="常规 52 7 2 2" xfId="40076"/>
    <cellStyle name="常规 52 7 2 2 2" xfId="40077"/>
    <cellStyle name="常规 52 7 2 2 2 2" xfId="40078"/>
    <cellStyle name="常规 52 7 2 2 3" xfId="40079"/>
    <cellStyle name="常规 52 7 2 3" xfId="40080"/>
    <cellStyle name="常规 52 7 2 3 2" xfId="40081"/>
    <cellStyle name="常规 52 7 2 4" xfId="40082"/>
    <cellStyle name="常规 52 7 3" xfId="40083"/>
    <cellStyle name="常规 52 7 3 2" xfId="40084"/>
    <cellStyle name="常规 52 7 3 2 2" xfId="40085"/>
    <cellStyle name="常规 52 7 3 3" xfId="40086"/>
    <cellStyle name="常规 52 7 4" xfId="40087"/>
    <cellStyle name="常规 52 7 4 2" xfId="40088"/>
    <cellStyle name="常规 52 7 5" xfId="40089"/>
    <cellStyle name="常规 52 8" xfId="40090"/>
    <cellStyle name="常规 52 8 2" xfId="40091"/>
    <cellStyle name="常规 52 8 2 2" xfId="40092"/>
    <cellStyle name="常规 52 8 2 2 2" xfId="40093"/>
    <cellStyle name="常规 52 8 2 3" xfId="40094"/>
    <cellStyle name="常规 52 8 3" xfId="40095"/>
    <cellStyle name="常规 52 8 3 2" xfId="40096"/>
    <cellStyle name="常规 52 8 4" xfId="40097"/>
    <cellStyle name="常规 52 9" xfId="40098"/>
    <cellStyle name="常规 52 9 2" xfId="40099"/>
    <cellStyle name="常规 52 9 2 2" xfId="40100"/>
    <cellStyle name="常规 52 9 3" xfId="40101"/>
    <cellStyle name="常规 53" xfId="40102"/>
    <cellStyle name="常规 53 10" xfId="40103"/>
    <cellStyle name="常规 53 10 2" xfId="40104"/>
    <cellStyle name="常规 53 11" xfId="40105"/>
    <cellStyle name="常规 53 12" xfId="40106"/>
    <cellStyle name="常规 53 2" xfId="40107"/>
    <cellStyle name="常规 53 2 2" xfId="40108"/>
    <cellStyle name="常规 53 2 2 2" xfId="40109"/>
    <cellStyle name="常规 53 2 2 2 2" xfId="40110"/>
    <cellStyle name="常规 53 2 2 2 2 2" xfId="40111"/>
    <cellStyle name="常规 53 2 2 2 2 2 2" xfId="40112"/>
    <cellStyle name="常规 53 2 2 2 2 2 2 2" xfId="40113"/>
    <cellStyle name="常规 53 2 2 2 2 2 3" xfId="40114"/>
    <cellStyle name="常规 53 2 2 2 2 3" xfId="40115"/>
    <cellStyle name="常规 53 2 2 2 2 3 2" xfId="40116"/>
    <cellStyle name="常规 53 2 2 2 2 4" xfId="40117"/>
    <cellStyle name="常规 53 2 2 2 3" xfId="40118"/>
    <cellStyle name="常规 53 2 2 2 3 2" xfId="40119"/>
    <cellStyle name="常规 53 2 2 2 3 2 2" xfId="40120"/>
    <cellStyle name="常规 53 2 2 2 3 3" xfId="40121"/>
    <cellStyle name="常规 53 2 2 2 4" xfId="40122"/>
    <cellStyle name="常规 53 2 2 2 4 2" xfId="40123"/>
    <cellStyle name="常规 53 2 2 2 5" xfId="40124"/>
    <cellStyle name="常规 53 2 2 3" xfId="40125"/>
    <cellStyle name="常规 53 2 2 3 2" xfId="40126"/>
    <cellStyle name="常规 53 2 2 3 2 2" xfId="40127"/>
    <cellStyle name="常规 53 2 2 3 2 2 2" xfId="40128"/>
    <cellStyle name="常规 53 2 2 3 2 2 2 2" xfId="40129"/>
    <cellStyle name="常规 53 2 2 3 2 2 3" xfId="40130"/>
    <cellStyle name="常规 53 2 2 3 2 3" xfId="40131"/>
    <cellStyle name="常规 53 2 2 3 2 3 2" xfId="40132"/>
    <cellStyle name="常规 53 2 2 3 2 4" xfId="40133"/>
    <cellStyle name="常规 53 2 2 3 3" xfId="40134"/>
    <cellStyle name="常规 53 2 2 3 3 2" xfId="40135"/>
    <cellStyle name="常规 53 2 2 3 3 2 2" xfId="40136"/>
    <cellStyle name="常规 53 2 2 3 3 3" xfId="40137"/>
    <cellStyle name="常规 53 2 2 3 4" xfId="40138"/>
    <cellStyle name="常规 53 2 2 3 4 2" xfId="40139"/>
    <cellStyle name="常规 53 2 2 3 5" xfId="40140"/>
    <cellStyle name="常规 53 2 2 4" xfId="40141"/>
    <cellStyle name="常规 53 2 2 4 2" xfId="40142"/>
    <cellStyle name="常规 53 2 2 4 2 2" xfId="40143"/>
    <cellStyle name="常规 53 2 2 4 2 2 2" xfId="40144"/>
    <cellStyle name="常规 53 2 2 4 2 3" xfId="40145"/>
    <cellStyle name="常规 53 2 2 4 3" xfId="40146"/>
    <cellStyle name="常规 53 2 2 4 3 2" xfId="40147"/>
    <cellStyle name="常规 53 2 2 4 4" xfId="40148"/>
    <cellStyle name="常规 53 2 2 5" xfId="40149"/>
    <cellStyle name="常规 53 2 2 5 2" xfId="40150"/>
    <cellStyle name="常规 53 2 2 5 2 2" xfId="40151"/>
    <cellStyle name="常规 53 2 2 5 3" xfId="40152"/>
    <cellStyle name="常规 53 2 2 6" xfId="40153"/>
    <cellStyle name="常规 53 2 2 6 2" xfId="40154"/>
    <cellStyle name="常规 53 2 2 7" xfId="40155"/>
    <cellStyle name="常规 53 2 3" xfId="40156"/>
    <cellStyle name="常规 53 2 3 2" xfId="40157"/>
    <cellStyle name="常规 53 2 3 2 2" xfId="40158"/>
    <cellStyle name="常规 53 2 3 2 2 2" xfId="40159"/>
    <cellStyle name="常规 53 2 3 2 2 2 2" xfId="40160"/>
    <cellStyle name="常规 53 2 3 2 2 3" xfId="40161"/>
    <cellStyle name="常规 53 2 3 2 3" xfId="40162"/>
    <cellStyle name="常规 53 2 3 2 3 2" xfId="40163"/>
    <cellStyle name="常规 53 2 3 2 4" xfId="40164"/>
    <cellStyle name="常规 53 2 3 3" xfId="40165"/>
    <cellStyle name="常规 53 2 3 3 2" xfId="40166"/>
    <cellStyle name="常规 53 2 3 3 2 2" xfId="40167"/>
    <cellStyle name="常规 53 2 3 3 3" xfId="40168"/>
    <cellStyle name="常规 53 2 3 4" xfId="40169"/>
    <cellStyle name="常规 53 2 3 4 2" xfId="40170"/>
    <cellStyle name="常规 53 2 3 5" xfId="40171"/>
    <cellStyle name="常规 53 2 4" xfId="40172"/>
    <cellStyle name="常规 53 2 4 2" xfId="40173"/>
    <cellStyle name="常规 53 2 4 2 2" xfId="40174"/>
    <cellStyle name="常规 53 2 4 2 2 2" xfId="40175"/>
    <cellStyle name="常规 53 2 4 2 2 2 2" xfId="40176"/>
    <cellStyle name="常规 53 2 4 2 2 3" xfId="40177"/>
    <cellStyle name="常规 53 2 4 2 3" xfId="40178"/>
    <cellStyle name="常规 53 2 4 2 3 2" xfId="40179"/>
    <cellStyle name="常规 53 2 4 2 4" xfId="40180"/>
    <cellStyle name="常规 53 2 4 3" xfId="40181"/>
    <cellStyle name="常规 53 2 4 3 2" xfId="40182"/>
    <cellStyle name="常规 53 2 4 3 2 2" xfId="40183"/>
    <cellStyle name="常规 53 2 4 3 3" xfId="40184"/>
    <cellStyle name="常规 53 2 4 4" xfId="40185"/>
    <cellStyle name="常规 53 2 4 4 2" xfId="40186"/>
    <cellStyle name="常规 53 2 4 5" xfId="40187"/>
    <cellStyle name="常规 53 2 5" xfId="40188"/>
    <cellStyle name="常规 53 2 5 2" xfId="40189"/>
    <cellStyle name="常规 53 2 5 2 2" xfId="40190"/>
    <cellStyle name="常规 53 2 5 2 2 2" xfId="40191"/>
    <cellStyle name="常规 53 2 5 2 3" xfId="40192"/>
    <cellStyle name="常规 53 2 5 3" xfId="40193"/>
    <cellStyle name="常规 53 2 5 3 2" xfId="40194"/>
    <cellStyle name="常规 53 2 5 4" xfId="40195"/>
    <cellStyle name="常规 53 2 6" xfId="40196"/>
    <cellStyle name="常规 53 2 6 2" xfId="40197"/>
    <cellStyle name="常规 53 2 6 2 2" xfId="40198"/>
    <cellStyle name="常规 53 2 6 3" xfId="40199"/>
    <cellStyle name="常规 53 2 7" xfId="40200"/>
    <cellStyle name="常规 53 2 7 2" xfId="40201"/>
    <cellStyle name="常规 53 2 8" xfId="40202"/>
    <cellStyle name="常规 53 3" xfId="40203"/>
    <cellStyle name="常规 53 3 2" xfId="40204"/>
    <cellStyle name="常规 53 3 2 2" xfId="40205"/>
    <cellStyle name="常规 53 3 2 2 2" xfId="40206"/>
    <cellStyle name="常规 53 3 2 2 2 2" xfId="40207"/>
    <cellStyle name="常规 53 3 2 2 2 2 2" xfId="40208"/>
    <cellStyle name="常规 53 3 2 2 2 3" xfId="40209"/>
    <cellStyle name="常规 53 3 2 2 3" xfId="40210"/>
    <cellStyle name="常规 53 3 2 2 3 2" xfId="40211"/>
    <cellStyle name="常规 53 3 2 2 4" xfId="40212"/>
    <cellStyle name="常规 53 3 2 3" xfId="40213"/>
    <cellStyle name="常规 53 3 2 3 2" xfId="40214"/>
    <cellStyle name="常规 53 3 2 3 2 2" xfId="40215"/>
    <cellStyle name="常规 53 3 2 3 3" xfId="40216"/>
    <cellStyle name="常规 53 3 2 4" xfId="40217"/>
    <cellStyle name="常规 53 3 2 4 2" xfId="40218"/>
    <cellStyle name="常规 53 3 2 5" xfId="40219"/>
    <cellStyle name="常规 53 3 3" xfId="40220"/>
    <cellStyle name="常规 53 3 3 2" xfId="40221"/>
    <cellStyle name="常规 53 3 3 2 2" xfId="40222"/>
    <cellStyle name="常规 53 3 3 2 2 2" xfId="40223"/>
    <cellStyle name="常规 53 3 3 2 2 2 2" xfId="40224"/>
    <cellStyle name="常规 53 3 3 2 2 3" xfId="40225"/>
    <cellStyle name="常规 53 3 3 2 3" xfId="40226"/>
    <cellStyle name="常规 53 3 3 2 3 2" xfId="40227"/>
    <cellStyle name="常规 53 3 3 2 4" xfId="40228"/>
    <cellStyle name="常规 53 3 3 3" xfId="40229"/>
    <cellStyle name="常规 53 3 3 3 2" xfId="40230"/>
    <cellStyle name="常规 53 3 3 3 2 2" xfId="40231"/>
    <cellStyle name="常规 53 3 3 3 3" xfId="40232"/>
    <cellStyle name="常规 53 3 3 4" xfId="40233"/>
    <cellStyle name="常规 53 3 3 4 2" xfId="40234"/>
    <cellStyle name="常规 53 3 3 5" xfId="40235"/>
    <cellStyle name="常规 53 3 4" xfId="40236"/>
    <cellStyle name="常规 53 3 4 2" xfId="40237"/>
    <cellStyle name="常规 53 3 4 2 2" xfId="40238"/>
    <cellStyle name="常规 53 3 4 2 2 2" xfId="40239"/>
    <cellStyle name="常规 53 3 4 2 3" xfId="40240"/>
    <cellStyle name="常规 53 3 4 3" xfId="40241"/>
    <cellStyle name="常规 53 3 4 3 2" xfId="40242"/>
    <cellStyle name="常规 53 3 4 4" xfId="40243"/>
    <cellStyle name="常规 53 3 5" xfId="40244"/>
    <cellStyle name="常规 53 3 5 2" xfId="40245"/>
    <cellStyle name="常规 53 3 5 2 2" xfId="40246"/>
    <cellStyle name="常规 53 3 5 3" xfId="40247"/>
    <cellStyle name="常规 53 3 6" xfId="40248"/>
    <cellStyle name="常规 53 3 6 2" xfId="40249"/>
    <cellStyle name="常规 53 3 7" xfId="40250"/>
    <cellStyle name="常规 53 4" xfId="40251"/>
    <cellStyle name="常规 53 4 2" xfId="40252"/>
    <cellStyle name="常规 53 4 2 2" xfId="40253"/>
    <cellStyle name="常规 53 4 2 2 2" xfId="40254"/>
    <cellStyle name="常规 53 4 2 2 2 2" xfId="40255"/>
    <cellStyle name="常规 53 4 2 2 3" xfId="40256"/>
    <cellStyle name="常规 53 4 2 3" xfId="40257"/>
    <cellStyle name="常规 53 4 2 3 2" xfId="40258"/>
    <cellStyle name="常规 53 4 2 4" xfId="40259"/>
    <cellStyle name="常规 53 4 3" xfId="40260"/>
    <cellStyle name="常规 53 4 3 2" xfId="40261"/>
    <cellStyle name="常规 53 4 3 2 2" xfId="40262"/>
    <cellStyle name="常规 53 4 3 3" xfId="40263"/>
    <cellStyle name="常规 53 4 4" xfId="40264"/>
    <cellStyle name="常规 53 4 4 2" xfId="40265"/>
    <cellStyle name="常规 53 4 5" xfId="40266"/>
    <cellStyle name="常规 53 5" xfId="40267"/>
    <cellStyle name="常规 53 5 2" xfId="40268"/>
    <cellStyle name="常规 53 5 2 2" xfId="40269"/>
    <cellStyle name="常规 53 5 2 2 2" xfId="40270"/>
    <cellStyle name="常规 53 5 2 2 2 2" xfId="40271"/>
    <cellStyle name="常规 53 5 2 2 3" xfId="40272"/>
    <cellStyle name="常规 53 5 2 3" xfId="40273"/>
    <cellStyle name="常规 53 5 2 3 2" xfId="40274"/>
    <cellStyle name="常规 53 5 2 4" xfId="40275"/>
    <cellStyle name="常规 53 5 3" xfId="40276"/>
    <cellStyle name="常规 53 5 3 2" xfId="40277"/>
    <cellStyle name="常规 53 5 3 2 2" xfId="40278"/>
    <cellStyle name="常规 53 5 3 3" xfId="40279"/>
    <cellStyle name="常规 53 5 4" xfId="40280"/>
    <cellStyle name="常规 53 5 4 2" xfId="40281"/>
    <cellStyle name="常规 53 5 5" xfId="40282"/>
    <cellStyle name="常规 53 6" xfId="40283"/>
    <cellStyle name="常规 53 6 2" xfId="40284"/>
    <cellStyle name="常规 53 6 2 2" xfId="40285"/>
    <cellStyle name="常规 53 6 2 2 2" xfId="40286"/>
    <cellStyle name="常规 53 6 2 2 2 2" xfId="40287"/>
    <cellStyle name="常规 53 6 2 2 3" xfId="40288"/>
    <cellStyle name="常规 53 6 2 3" xfId="40289"/>
    <cellStyle name="常规 53 6 2 3 2" xfId="40290"/>
    <cellStyle name="常规 53 6 2 4" xfId="40291"/>
    <cellStyle name="常规 53 6 3" xfId="40292"/>
    <cellStyle name="常规 53 6 3 2" xfId="40293"/>
    <cellStyle name="常规 53 6 3 2 2" xfId="40294"/>
    <cellStyle name="常规 53 6 3 3" xfId="40295"/>
    <cellStyle name="常规 53 6 4" xfId="40296"/>
    <cellStyle name="常规 53 6 4 2" xfId="40297"/>
    <cellStyle name="常规 53 6 5" xfId="40298"/>
    <cellStyle name="常规 53 7" xfId="40299"/>
    <cellStyle name="常规 53 7 2" xfId="40300"/>
    <cellStyle name="常规 53 7 2 2" xfId="40301"/>
    <cellStyle name="常规 53 7 2 2 2" xfId="40302"/>
    <cellStyle name="常规 53 7 2 2 2 2" xfId="40303"/>
    <cellStyle name="常规 53 7 2 2 3" xfId="40304"/>
    <cellStyle name="常规 53 7 2 3" xfId="40305"/>
    <cellStyle name="常规 53 7 2 3 2" xfId="40306"/>
    <cellStyle name="常规 53 7 2 4" xfId="40307"/>
    <cellStyle name="常规 53 7 3" xfId="40308"/>
    <cellStyle name="常规 53 7 3 2" xfId="40309"/>
    <cellStyle name="常规 53 7 3 2 2" xfId="40310"/>
    <cellStyle name="常规 53 7 3 3" xfId="40311"/>
    <cellStyle name="常规 53 7 4" xfId="40312"/>
    <cellStyle name="常规 53 7 4 2" xfId="40313"/>
    <cellStyle name="常规 53 7 5" xfId="40314"/>
    <cellStyle name="常规 53 8" xfId="40315"/>
    <cellStyle name="常规 53 8 2" xfId="40316"/>
    <cellStyle name="常规 53 8 2 2" xfId="40317"/>
    <cellStyle name="常规 53 8 2 2 2" xfId="40318"/>
    <cellStyle name="常规 53 8 2 3" xfId="40319"/>
    <cellStyle name="常规 53 8 3" xfId="40320"/>
    <cellStyle name="常规 53 8 3 2" xfId="40321"/>
    <cellStyle name="常规 53 8 4" xfId="40322"/>
    <cellStyle name="常规 53 9" xfId="40323"/>
    <cellStyle name="常规 53 9 2" xfId="40324"/>
    <cellStyle name="常规 53 9 2 2" xfId="40325"/>
    <cellStyle name="常规 53 9 3" xfId="40326"/>
    <cellStyle name="常规 54" xfId="40327"/>
    <cellStyle name="常规 54 10" xfId="40328"/>
    <cellStyle name="常规 54 10 2" xfId="40329"/>
    <cellStyle name="常规 54 11" xfId="40330"/>
    <cellStyle name="常规 54 12" xfId="40331"/>
    <cellStyle name="常规 54 2" xfId="40332"/>
    <cellStyle name="常规 54 2 2" xfId="40333"/>
    <cellStyle name="常规 54 2 2 2" xfId="40334"/>
    <cellStyle name="常规 54 2 2 2 2" xfId="40335"/>
    <cellStyle name="常规 54 2 2 2 2 2" xfId="40336"/>
    <cellStyle name="常规 54 2 2 2 2 2 2" xfId="40337"/>
    <cellStyle name="常规 54 2 2 2 2 2 2 2" xfId="40338"/>
    <cellStyle name="常规 54 2 2 2 2 2 3" xfId="40339"/>
    <cellStyle name="常规 54 2 2 2 2 3" xfId="40340"/>
    <cellStyle name="常规 54 2 2 2 2 3 2" xfId="40341"/>
    <cellStyle name="常规 54 2 2 2 2 4" xfId="40342"/>
    <cellStyle name="常规 54 2 2 2 3" xfId="40343"/>
    <cellStyle name="常规 54 2 2 2 3 2" xfId="40344"/>
    <cellStyle name="常规 54 2 2 2 3 2 2" xfId="40345"/>
    <cellStyle name="常规 54 2 2 2 3 3" xfId="40346"/>
    <cellStyle name="常规 54 2 2 2 4" xfId="40347"/>
    <cellStyle name="常规 54 2 2 2 4 2" xfId="40348"/>
    <cellStyle name="常规 54 2 2 2 5" xfId="40349"/>
    <cellStyle name="常规 54 2 2 3" xfId="40350"/>
    <cellStyle name="常规 54 2 2 3 2" xfId="40351"/>
    <cellStyle name="常规 54 2 2 3 2 2" xfId="40352"/>
    <cellStyle name="常规 54 2 2 3 2 2 2" xfId="40353"/>
    <cellStyle name="常规 54 2 2 3 2 2 2 2" xfId="40354"/>
    <cellStyle name="常规 54 2 2 3 2 2 3" xfId="40355"/>
    <cellStyle name="常规 54 2 2 3 2 3" xfId="40356"/>
    <cellStyle name="常规 54 2 2 3 2 3 2" xfId="40357"/>
    <cellStyle name="常规 54 2 2 3 2 4" xfId="40358"/>
    <cellStyle name="常规 54 2 2 3 3" xfId="40359"/>
    <cellStyle name="常规 54 2 2 3 3 2" xfId="40360"/>
    <cellStyle name="常规 54 2 2 3 3 2 2" xfId="40361"/>
    <cellStyle name="常规 54 2 2 3 3 3" xfId="40362"/>
    <cellStyle name="常规 54 2 2 3 4" xfId="40363"/>
    <cellStyle name="常规 54 2 2 3 4 2" xfId="40364"/>
    <cellStyle name="常规 54 2 2 3 5" xfId="40365"/>
    <cellStyle name="常规 54 2 2 4" xfId="40366"/>
    <cellStyle name="常规 54 2 2 4 2" xfId="40367"/>
    <cellStyle name="常规 54 2 2 4 2 2" xfId="40368"/>
    <cellStyle name="常规 54 2 2 4 2 2 2" xfId="40369"/>
    <cellStyle name="常规 54 2 2 4 2 3" xfId="40370"/>
    <cellStyle name="常规 54 2 2 4 3" xfId="40371"/>
    <cellStyle name="常规 54 2 2 4 3 2" xfId="40372"/>
    <cellStyle name="常规 54 2 2 4 4" xfId="40373"/>
    <cellStyle name="常规 54 2 2 5" xfId="40374"/>
    <cellStyle name="常规 54 2 2 5 2" xfId="40375"/>
    <cellStyle name="常规 54 2 2 5 2 2" xfId="40376"/>
    <cellStyle name="常规 54 2 2 5 3" xfId="40377"/>
    <cellStyle name="常规 54 2 2 6" xfId="40378"/>
    <cellStyle name="常规 54 2 2 6 2" xfId="40379"/>
    <cellStyle name="常规 54 2 2 7" xfId="40380"/>
    <cellStyle name="常规 54 2 3" xfId="40381"/>
    <cellStyle name="常规 54 2 3 2" xfId="40382"/>
    <cellStyle name="常规 54 2 3 2 2" xfId="40383"/>
    <cellStyle name="常规 54 2 3 2 2 2" xfId="40384"/>
    <cellStyle name="常规 54 2 3 2 2 2 2" xfId="40385"/>
    <cellStyle name="常规 54 2 3 2 2 3" xfId="40386"/>
    <cellStyle name="常规 54 2 3 2 3" xfId="40387"/>
    <cellStyle name="常规 54 2 3 2 3 2" xfId="40388"/>
    <cellStyle name="常规 54 2 3 2 4" xfId="40389"/>
    <cellStyle name="常规 54 2 3 3" xfId="40390"/>
    <cellStyle name="常规 54 2 3 3 2" xfId="40391"/>
    <cellStyle name="常规 54 2 3 3 2 2" xfId="40392"/>
    <cellStyle name="常规 54 2 3 3 3" xfId="40393"/>
    <cellStyle name="常规 54 2 3 4" xfId="40394"/>
    <cellStyle name="常规 54 2 3 4 2" xfId="40395"/>
    <cellStyle name="常规 54 2 3 5" xfId="40396"/>
    <cellStyle name="常规 54 2 4" xfId="40397"/>
    <cellStyle name="常规 54 2 4 2" xfId="40398"/>
    <cellStyle name="常规 54 2 4 2 2" xfId="40399"/>
    <cellStyle name="常规 54 2 4 2 2 2" xfId="40400"/>
    <cellStyle name="常规 54 2 4 2 2 2 2" xfId="40401"/>
    <cellStyle name="常规 54 2 4 2 2 3" xfId="40402"/>
    <cellStyle name="常规 54 2 4 2 3" xfId="40403"/>
    <cellStyle name="常规 54 2 4 2 3 2" xfId="40404"/>
    <cellStyle name="常规 54 2 4 2 4" xfId="40405"/>
    <cellStyle name="常规 54 2 4 3" xfId="40406"/>
    <cellStyle name="常规 54 2 4 3 2" xfId="40407"/>
    <cellStyle name="常规 54 2 4 3 2 2" xfId="40408"/>
    <cellStyle name="常规 54 2 4 3 3" xfId="40409"/>
    <cellStyle name="常规 54 2 4 4" xfId="40410"/>
    <cellStyle name="常规 54 2 4 4 2" xfId="40411"/>
    <cellStyle name="常规 54 2 4 5" xfId="40412"/>
    <cellStyle name="常规 54 2 5" xfId="40413"/>
    <cellStyle name="常规 54 2 5 2" xfId="40414"/>
    <cellStyle name="常规 54 2 5 2 2" xfId="40415"/>
    <cellStyle name="常规 54 2 5 2 2 2" xfId="40416"/>
    <cellStyle name="常规 54 2 5 2 3" xfId="40417"/>
    <cellStyle name="常规 54 2 5 3" xfId="40418"/>
    <cellStyle name="常规 54 2 5 3 2" xfId="40419"/>
    <cellStyle name="常规 54 2 5 4" xfId="40420"/>
    <cellStyle name="常规 54 2 6" xfId="40421"/>
    <cellStyle name="常规 54 2 6 2" xfId="40422"/>
    <cellStyle name="常规 54 2 6 2 2" xfId="40423"/>
    <cellStyle name="常规 54 2 6 3" xfId="40424"/>
    <cellStyle name="常规 54 2 7" xfId="40425"/>
    <cellStyle name="常规 54 2 7 2" xfId="40426"/>
    <cellStyle name="常规 54 2 8" xfId="40427"/>
    <cellStyle name="常规 54 3" xfId="40428"/>
    <cellStyle name="常规 54 3 2" xfId="40429"/>
    <cellStyle name="常规 54 3 2 2" xfId="40430"/>
    <cellStyle name="常规 54 3 2 2 2" xfId="40431"/>
    <cellStyle name="常规 54 3 2 2 2 2" xfId="40432"/>
    <cellStyle name="常规 54 3 2 2 2 2 2" xfId="40433"/>
    <cellStyle name="常规 54 3 2 2 2 3" xfId="40434"/>
    <cellStyle name="常规 54 3 2 2 3" xfId="40435"/>
    <cellStyle name="常规 54 3 2 2 3 2" xfId="40436"/>
    <cellStyle name="常规 54 3 2 2 4" xfId="40437"/>
    <cellStyle name="常规 54 3 2 3" xfId="40438"/>
    <cellStyle name="常规 54 3 2 3 2" xfId="40439"/>
    <cellStyle name="常规 54 3 2 3 2 2" xfId="40440"/>
    <cellStyle name="常规 54 3 2 3 3" xfId="40441"/>
    <cellStyle name="常规 54 3 2 4" xfId="40442"/>
    <cellStyle name="常规 54 3 2 4 2" xfId="40443"/>
    <cellStyle name="常规 54 3 2 5" xfId="40444"/>
    <cellStyle name="常规 54 3 3" xfId="40445"/>
    <cellStyle name="常规 54 3 3 2" xfId="40446"/>
    <cellStyle name="常规 54 3 3 2 2" xfId="40447"/>
    <cellStyle name="常规 54 3 3 2 2 2" xfId="40448"/>
    <cellStyle name="常规 54 3 3 2 2 2 2" xfId="40449"/>
    <cellStyle name="常规 54 3 3 2 2 3" xfId="40450"/>
    <cellStyle name="常规 54 3 3 2 3" xfId="40451"/>
    <cellStyle name="常规 54 3 3 2 3 2" xfId="40452"/>
    <cellStyle name="常规 54 3 3 2 4" xfId="40453"/>
    <cellStyle name="常规 54 3 3 3" xfId="40454"/>
    <cellStyle name="常规 54 3 3 3 2" xfId="40455"/>
    <cellStyle name="常规 54 3 3 3 2 2" xfId="40456"/>
    <cellStyle name="常规 54 3 3 3 3" xfId="40457"/>
    <cellStyle name="常规 54 3 3 4" xfId="40458"/>
    <cellStyle name="常规 54 3 3 4 2" xfId="40459"/>
    <cellStyle name="常规 54 3 3 5" xfId="40460"/>
    <cellStyle name="常规 54 3 4" xfId="40461"/>
    <cellStyle name="常规 54 3 4 2" xfId="40462"/>
    <cellStyle name="常规 54 3 4 2 2" xfId="40463"/>
    <cellStyle name="常规 54 3 4 2 2 2" xfId="40464"/>
    <cellStyle name="常规 54 3 4 2 3" xfId="40465"/>
    <cellStyle name="常规 54 3 4 3" xfId="40466"/>
    <cellStyle name="常规 54 3 4 3 2" xfId="40467"/>
    <cellStyle name="常规 54 3 4 4" xfId="40468"/>
    <cellStyle name="常规 54 3 5" xfId="40469"/>
    <cellStyle name="常规 54 3 5 2" xfId="40470"/>
    <cellStyle name="常规 54 3 5 2 2" xfId="40471"/>
    <cellStyle name="常规 54 3 5 3" xfId="40472"/>
    <cellStyle name="常规 54 3 6" xfId="40473"/>
    <cellStyle name="常规 54 3 6 2" xfId="40474"/>
    <cellStyle name="常规 54 3 7" xfId="40475"/>
    <cellStyle name="常规 54 4" xfId="40476"/>
    <cellStyle name="常规 54 4 2" xfId="40477"/>
    <cellStyle name="常规 54 4 2 2" xfId="40478"/>
    <cellStyle name="常规 54 4 2 2 2" xfId="40479"/>
    <cellStyle name="常规 54 4 2 2 2 2" xfId="40480"/>
    <cellStyle name="常规 54 4 2 2 3" xfId="40481"/>
    <cellStyle name="常规 54 4 2 3" xfId="40482"/>
    <cellStyle name="常规 54 4 2 3 2" xfId="40483"/>
    <cellStyle name="常规 54 4 2 4" xfId="40484"/>
    <cellStyle name="常规 54 4 3" xfId="40485"/>
    <cellStyle name="常规 54 4 3 2" xfId="40486"/>
    <cellStyle name="常规 54 4 3 2 2" xfId="40487"/>
    <cellStyle name="常规 54 4 3 3" xfId="40488"/>
    <cellStyle name="常规 54 4 4" xfId="40489"/>
    <cellStyle name="常规 54 4 4 2" xfId="40490"/>
    <cellStyle name="常规 54 4 5" xfId="40491"/>
    <cellStyle name="常规 54 5" xfId="40492"/>
    <cellStyle name="常规 54 5 2" xfId="40493"/>
    <cellStyle name="常规 54 5 2 2" xfId="40494"/>
    <cellStyle name="常规 54 5 2 2 2" xfId="40495"/>
    <cellStyle name="常规 54 5 2 2 2 2" xfId="40496"/>
    <cellStyle name="常规 54 5 2 2 3" xfId="40497"/>
    <cellStyle name="常规 54 5 2 3" xfId="40498"/>
    <cellStyle name="常规 54 5 2 3 2" xfId="40499"/>
    <cellStyle name="常规 54 5 2 4" xfId="40500"/>
    <cellStyle name="常规 54 5 3" xfId="40501"/>
    <cellStyle name="常规 54 5 3 2" xfId="40502"/>
    <cellStyle name="常规 54 5 3 2 2" xfId="40503"/>
    <cellStyle name="常规 54 5 3 3" xfId="40504"/>
    <cellStyle name="常规 54 5 4" xfId="40505"/>
    <cellStyle name="常规 54 5 4 2" xfId="40506"/>
    <cellStyle name="常规 54 5 5" xfId="40507"/>
    <cellStyle name="常规 54 6" xfId="40508"/>
    <cellStyle name="常规 54 6 2" xfId="40509"/>
    <cellStyle name="常规 54 6 2 2" xfId="40510"/>
    <cellStyle name="常规 54 6 2 2 2" xfId="40511"/>
    <cellStyle name="常规 54 6 2 2 2 2" xfId="40512"/>
    <cellStyle name="常规 54 6 2 2 3" xfId="40513"/>
    <cellStyle name="常规 54 6 2 3" xfId="40514"/>
    <cellStyle name="常规 54 6 2 3 2" xfId="40515"/>
    <cellStyle name="常规 54 6 2 4" xfId="40516"/>
    <cellStyle name="常规 54 6 3" xfId="40517"/>
    <cellStyle name="常规 54 6 3 2" xfId="40518"/>
    <cellStyle name="常规 54 6 3 2 2" xfId="40519"/>
    <cellStyle name="常规 54 6 3 3" xfId="40520"/>
    <cellStyle name="常规 54 6 4" xfId="40521"/>
    <cellStyle name="常规 54 6 4 2" xfId="40522"/>
    <cellStyle name="常规 54 6 5" xfId="40523"/>
    <cellStyle name="常规 54 7" xfId="40524"/>
    <cellStyle name="常规 54 7 2" xfId="40525"/>
    <cellStyle name="常规 54 7 2 2" xfId="40526"/>
    <cellStyle name="常规 54 7 2 2 2" xfId="40527"/>
    <cellStyle name="常规 54 7 2 2 2 2" xfId="40528"/>
    <cellStyle name="常规 54 7 2 2 3" xfId="40529"/>
    <cellStyle name="常规 54 7 2 3" xfId="40530"/>
    <cellStyle name="常规 54 7 2 3 2" xfId="40531"/>
    <cellStyle name="常规 54 7 2 4" xfId="40532"/>
    <cellStyle name="常规 54 7 3" xfId="40533"/>
    <cellStyle name="常规 54 7 3 2" xfId="40534"/>
    <cellStyle name="常规 54 7 3 2 2" xfId="40535"/>
    <cellStyle name="常规 54 7 3 3" xfId="40536"/>
    <cellStyle name="常规 54 7 4" xfId="40537"/>
    <cellStyle name="常规 54 7 4 2" xfId="40538"/>
    <cellStyle name="常规 54 7 5" xfId="40539"/>
    <cellStyle name="常规 54 8" xfId="40540"/>
    <cellStyle name="常规 54 8 2" xfId="40541"/>
    <cellStyle name="常规 54 8 2 2" xfId="40542"/>
    <cellStyle name="常规 54 8 2 2 2" xfId="40543"/>
    <cellStyle name="常规 54 8 2 3" xfId="40544"/>
    <cellStyle name="常规 54 8 3" xfId="40545"/>
    <cellStyle name="常规 54 8 3 2" xfId="40546"/>
    <cellStyle name="常规 54 8 4" xfId="40547"/>
    <cellStyle name="常规 54 9" xfId="40548"/>
    <cellStyle name="常规 54 9 2" xfId="40549"/>
    <cellStyle name="常规 54 9 2 2" xfId="40550"/>
    <cellStyle name="常规 54 9 3" xfId="40551"/>
    <cellStyle name="常规 55" xfId="40552"/>
    <cellStyle name="常规 55 10" xfId="40553"/>
    <cellStyle name="常规 55 10 2" xfId="40554"/>
    <cellStyle name="常规 55 11" xfId="40555"/>
    <cellStyle name="常规 55 12" xfId="40556"/>
    <cellStyle name="常规 55 2" xfId="40557"/>
    <cellStyle name="常规 55 2 2" xfId="40558"/>
    <cellStyle name="常规 55 2 2 2" xfId="40559"/>
    <cellStyle name="常规 55 2 2 2 2" xfId="40560"/>
    <cellStyle name="常规 55 2 2 2 2 2" xfId="40561"/>
    <cellStyle name="常规 55 2 2 2 2 2 2" xfId="40562"/>
    <cellStyle name="常规 55 2 2 2 2 2 2 2" xfId="40563"/>
    <cellStyle name="常规 55 2 2 2 2 2 3" xfId="40564"/>
    <cellStyle name="常规 55 2 2 2 2 3" xfId="40565"/>
    <cellStyle name="常规 55 2 2 2 2 3 2" xfId="40566"/>
    <cellStyle name="常规 55 2 2 2 2 4" xfId="40567"/>
    <cellStyle name="常规 55 2 2 2 3" xfId="40568"/>
    <cellStyle name="常规 55 2 2 2 3 2" xfId="40569"/>
    <cellStyle name="常规 55 2 2 2 3 2 2" xfId="40570"/>
    <cellStyle name="常规 55 2 2 2 3 3" xfId="40571"/>
    <cellStyle name="常规 55 2 2 2 4" xfId="40572"/>
    <cellStyle name="常规 55 2 2 2 4 2" xfId="40573"/>
    <cellStyle name="常规 55 2 2 2 5" xfId="40574"/>
    <cellStyle name="常规 55 2 2 3" xfId="40575"/>
    <cellStyle name="常规 55 2 2 3 2" xfId="40576"/>
    <cellStyle name="常规 55 2 2 3 2 2" xfId="40577"/>
    <cellStyle name="常规 55 2 2 3 2 2 2" xfId="40578"/>
    <cellStyle name="常规 55 2 2 3 2 2 2 2" xfId="40579"/>
    <cellStyle name="常规 55 2 2 3 2 2 3" xfId="40580"/>
    <cellStyle name="常规 55 2 2 3 2 3" xfId="40581"/>
    <cellStyle name="常规 55 2 2 3 2 3 2" xfId="40582"/>
    <cellStyle name="常规 55 2 2 3 2 4" xfId="40583"/>
    <cellStyle name="常规 55 2 2 3 3" xfId="40584"/>
    <cellStyle name="常规 55 2 2 3 3 2" xfId="40585"/>
    <cellStyle name="常规 55 2 2 3 3 2 2" xfId="40586"/>
    <cellStyle name="常规 55 2 2 3 3 3" xfId="40587"/>
    <cellStyle name="常规 55 2 2 3 4" xfId="40588"/>
    <cellStyle name="常规 55 2 2 3 4 2" xfId="40589"/>
    <cellStyle name="常规 55 2 2 3 5" xfId="40590"/>
    <cellStyle name="常规 55 2 2 4" xfId="40591"/>
    <cellStyle name="常规 55 2 2 4 2" xfId="40592"/>
    <cellStyle name="常规 55 2 2 4 2 2" xfId="40593"/>
    <cellStyle name="常规 55 2 2 4 2 2 2" xfId="40594"/>
    <cellStyle name="常规 55 2 2 4 2 3" xfId="40595"/>
    <cellStyle name="常规 55 2 2 4 3" xfId="40596"/>
    <cellStyle name="常规 55 2 2 4 3 2" xfId="40597"/>
    <cellStyle name="常规 55 2 2 4 4" xfId="40598"/>
    <cellStyle name="常规 55 2 2 5" xfId="40599"/>
    <cellStyle name="常规 55 2 2 5 2" xfId="40600"/>
    <cellStyle name="常规 55 2 2 5 2 2" xfId="40601"/>
    <cellStyle name="常规 55 2 2 5 3" xfId="40602"/>
    <cellStyle name="常规 55 2 2 6" xfId="40603"/>
    <cellStyle name="常规 55 2 2 6 2" xfId="40604"/>
    <cellStyle name="常规 55 2 2 7" xfId="40605"/>
    <cellStyle name="常规 55 2 3" xfId="40606"/>
    <cellStyle name="常规 55 2 3 2" xfId="40607"/>
    <cellStyle name="常规 55 2 3 2 2" xfId="40608"/>
    <cellStyle name="常规 55 2 3 2 2 2" xfId="40609"/>
    <cellStyle name="常规 55 2 3 2 2 2 2" xfId="40610"/>
    <cellStyle name="常规 55 2 3 2 2 3" xfId="40611"/>
    <cellStyle name="常规 55 2 3 2 3" xfId="40612"/>
    <cellStyle name="常规 55 2 3 2 3 2" xfId="40613"/>
    <cellStyle name="常规 55 2 3 2 4" xfId="40614"/>
    <cellStyle name="常规 55 2 3 3" xfId="40615"/>
    <cellStyle name="常规 55 2 3 3 2" xfId="40616"/>
    <cellStyle name="常规 55 2 3 3 2 2" xfId="40617"/>
    <cellStyle name="常规 55 2 3 3 3" xfId="40618"/>
    <cellStyle name="常规 55 2 3 4" xfId="40619"/>
    <cellStyle name="常规 55 2 3 4 2" xfId="40620"/>
    <cellStyle name="常规 55 2 3 5" xfId="40621"/>
    <cellStyle name="常规 55 2 4" xfId="40622"/>
    <cellStyle name="常规 55 2 4 2" xfId="40623"/>
    <cellStyle name="常规 55 2 4 2 2" xfId="40624"/>
    <cellStyle name="常规 55 2 4 2 2 2" xfId="40625"/>
    <cellStyle name="常规 55 2 4 2 2 2 2" xfId="40626"/>
    <cellStyle name="常规 55 2 4 2 2 3" xfId="40627"/>
    <cellStyle name="常规 55 2 4 2 3" xfId="40628"/>
    <cellStyle name="常规 55 2 4 2 3 2" xfId="40629"/>
    <cellStyle name="常规 55 2 4 2 4" xfId="40630"/>
    <cellStyle name="常规 55 2 4 3" xfId="40631"/>
    <cellStyle name="常规 55 2 4 3 2" xfId="40632"/>
    <cellStyle name="常规 55 2 4 3 2 2" xfId="40633"/>
    <cellStyle name="常规 55 2 4 3 3" xfId="40634"/>
    <cellStyle name="常规 55 2 4 4" xfId="40635"/>
    <cellStyle name="常规 55 2 4 4 2" xfId="40636"/>
    <cellStyle name="常规 55 2 4 5" xfId="40637"/>
    <cellStyle name="常规 55 2 5" xfId="40638"/>
    <cellStyle name="常规 55 2 5 2" xfId="40639"/>
    <cellStyle name="常规 55 2 5 2 2" xfId="40640"/>
    <cellStyle name="常规 55 2 5 2 2 2" xfId="40641"/>
    <cellStyle name="常规 55 2 5 2 3" xfId="40642"/>
    <cellStyle name="常规 55 2 5 3" xfId="40643"/>
    <cellStyle name="常规 55 2 5 3 2" xfId="40644"/>
    <cellStyle name="常规 55 2 5 4" xfId="40645"/>
    <cellStyle name="常规 55 2 6" xfId="40646"/>
    <cellStyle name="常规 55 2 6 2" xfId="40647"/>
    <cellStyle name="常规 55 2 6 2 2" xfId="40648"/>
    <cellStyle name="常规 55 2 6 3" xfId="40649"/>
    <cellStyle name="常规 55 2 7" xfId="40650"/>
    <cellStyle name="常规 55 2 7 2" xfId="40651"/>
    <cellStyle name="常规 55 2 8" xfId="40652"/>
    <cellStyle name="常规 55 3" xfId="40653"/>
    <cellStyle name="常规 55 3 2" xfId="40654"/>
    <cellStyle name="常规 55 3 2 2" xfId="40655"/>
    <cellStyle name="常规 55 3 2 2 2" xfId="40656"/>
    <cellStyle name="常规 55 3 2 2 2 2" xfId="40657"/>
    <cellStyle name="常规 55 3 2 2 2 2 2" xfId="40658"/>
    <cellStyle name="常规 55 3 2 2 2 3" xfId="40659"/>
    <cellStyle name="常规 55 3 2 2 3" xfId="40660"/>
    <cellStyle name="常规 55 3 2 2 3 2" xfId="40661"/>
    <cellStyle name="常规 55 3 2 2 4" xfId="40662"/>
    <cellStyle name="常规 55 3 2 3" xfId="40663"/>
    <cellStyle name="常规 55 3 2 3 2" xfId="40664"/>
    <cellStyle name="常规 55 3 2 3 2 2" xfId="40665"/>
    <cellStyle name="常规 55 3 2 3 3" xfId="40666"/>
    <cellStyle name="常规 55 3 2 4" xfId="40667"/>
    <cellStyle name="常规 55 3 2 4 2" xfId="40668"/>
    <cellStyle name="常规 55 3 2 5" xfId="40669"/>
    <cellStyle name="常规 55 3 3" xfId="40670"/>
    <cellStyle name="常规 55 3 3 2" xfId="40671"/>
    <cellStyle name="常规 55 3 3 2 2" xfId="40672"/>
    <cellStyle name="常规 55 3 3 2 2 2" xfId="40673"/>
    <cellStyle name="常规 55 3 3 2 2 2 2" xfId="40674"/>
    <cellStyle name="常规 55 3 3 2 2 3" xfId="40675"/>
    <cellStyle name="常规 55 3 3 2 3" xfId="40676"/>
    <cellStyle name="常规 55 3 3 2 3 2" xfId="40677"/>
    <cellStyle name="常规 55 3 3 2 4" xfId="40678"/>
    <cellStyle name="常规 55 3 3 3" xfId="40679"/>
    <cellStyle name="常规 55 3 3 3 2" xfId="40680"/>
    <cellStyle name="常规 55 3 3 3 2 2" xfId="40681"/>
    <cellStyle name="常规 55 3 3 3 3" xfId="40682"/>
    <cellStyle name="常规 55 3 3 4" xfId="40683"/>
    <cellStyle name="常规 55 3 3 4 2" xfId="40684"/>
    <cellStyle name="常规 55 3 3 5" xfId="40685"/>
    <cellStyle name="常规 55 3 4" xfId="40686"/>
    <cellStyle name="常规 55 3 4 2" xfId="40687"/>
    <cellStyle name="常规 55 3 4 2 2" xfId="40688"/>
    <cellStyle name="常规 55 3 4 2 2 2" xfId="40689"/>
    <cellStyle name="常规 55 3 4 2 3" xfId="40690"/>
    <cellStyle name="常规 55 3 4 3" xfId="40691"/>
    <cellStyle name="常规 55 3 4 3 2" xfId="40692"/>
    <cellStyle name="常规 55 3 4 4" xfId="40693"/>
    <cellStyle name="常规 55 3 5" xfId="40694"/>
    <cellStyle name="常规 55 3 5 2" xfId="40695"/>
    <cellStyle name="常规 55 3 5 2 2" xfId="40696"/>
    <cellStyle name="常规 55 3 5 3" xfId="40697"/>
    <cellStyle name="常规 55 3 6" xfId="40698"/>
    <cellStyle name="常规 55 3 6 2" xfId="40699"/>
    <cellStyle name="常规 55 3 7" xfId="40700"/>
    <cellStyle name="常规 55 4" xfId="40701"/>
    <cellStyle name="常规 55 4 2" xfId="40702"/>
    <cellStyle name="常规 55 4 2 2" xfId="40703"/>
    <cellStyle name="常规 55 4 2 2 2" xfId="40704"/>
    <cellStyle name="常规 55 4 2 2 2 2" xfId="40705"/>
    <cellStyle name="常规 55 4 2 2 3" xfId="40706"/>
    <cellStyle name="常规 55 4 2 3" xfId="40707"/>
    <cellStyle name="常规 55 4 2 3 2" xfId="40708"/>
    <cellStyle name="常规 55 4 2 4" xfId="40709"/>
    <cellStyle name="常规 55 4 3" xfId="40710"/>
    <cellStyle name="常规 55 4 3 2" xfId="40711"/>
    <cellStyle name="常规 55 4 3 2 2" xfId="40712"/>
    <cellStyle name="常规 55 4 3 3" xfId="40713"/>
    <cellStyle name="常规 55 4 4" xfId="40714"/>
    <cellStyle name="常规 55 4 4 2" xfId="40715"/>
    <cellStyle name="常规 55 4 5" xfId="40716"/>
    <cellStyle name="常规 55 5" xfId="40717"/>
    <cellStyle name="常规 55 5 2" xfId="40718"/>
    <cellStyle name="常规 55 5 2 2" xfId="40719"/>
    <cellStyle name="常规 55 5 2 2 2" xfId="40720"/>
    <cellStyle name="常规 55 5 2 2 2 2" xfId="40721"/>
    <cellStyle name="常规 55 5 2 2 3" xfId="40722"/>
    <cellStyle name="常规 55 5 2 3" xfId="40723"/>
    <cellStyle name="常规 55 5 2 3 2" xfId="40724"/>
    <cellStyle name="常规 55 5 2 4" xfId="40725"/>
    <cellStyle name="常规 55 5 3" xfId="40726"/>
    <cellStyle name="常规 55 5 3 2" xfId="40727"/>
    <cellStyle name="常规 55 5 3 2 2" xfId="40728"/>
    <cellStyle name="常规 55 5 3 3" xfId="40729"/>
    <cellStyle name="常规 55 5 4" xfId="40730"/>
    <cellStyle name="常规 55 5 4 2" xfId="40731"/>
    <cellStyle name="常规 55 5 5" xfId="40732"/>
    <cellStyle name="常规 55 6" xfId="40733"/>
    <cellStyle name="常规 55 6 2" xfId="40734"/>
    <cellStyle name="常规 55 6 2 2" xfId="40735"/>
    <cellStyle name="常规 55 6 2 2 2" xfId="40736"/>
    <cellStyle name="常规 55 6 2 2 2 2" xfId="40737"/>
    <cellStyle name="常规 55 6 2 2 3" xfId="40738"/>
    <cellStyle name="常规 55 6 2 3" xfId="40739"/>
    <cellStyle name="常规 55 6 2 3 2" xfId="40740"/>
    <cellStyle name="常规 55 6 2 4" xfId="40741"/>
    <cellStyle name="常规 55 6 3" xfId="40742"/>
    <cellStyle name="常规 55 6 3 2" xfId="40743"/>
    <cellStyle name="常规 55 6 3 2 2" xfId="40744"/>
    <cellStyle name="常规 55 6 3 3" xfId="40745"/>
    <cellStyle name="常规 55 6 4" xfId="40746"/>
    <cellStyle name="常规 55 6 4 2" xfId="40747"/>
    <cellStyle name="常规 55 6 5" xfId="40748"/>
    <cellStyle name="常规 55 7" xfId="40749"/>
    <cellStyle name="常规 55 7 2" xfId="40750"/>
    <cellStyle name="常规 55 7 2 2" xfId="40751"/>
    <cellStyle name="常规 55 7 2 2 2" xfId="40752"/>
    <cellStyle name="常规 55 7 2 2 2 2" xfId="40753"/>
    <cellStyle name="常规 55 7 2 2 3" xfId="40754"/>
    <cellStyle name="常规 55 7 2 3" xfId="40755"/>
    <cellStyle name="常规 55 7 2 3 2" xfId="40756"/>
    <cellStyle name="常规 55 7 2 4" xfId="40757"/>
    <cellStyle name="常规 55 7 3" xfId="40758"/>
    <cellStyle name="常规 55 7 3 2" xfId="40759"/>
    <cellStyle name="常规 55 7 3 2 2" xfId="40760"/>
    <cellStyle name="常规 55 7 3 3" xfId="40761"/>
    <cellStyle name="常规 55 7 4" xfId="40762"/>
    <cellStyle name="常规 55 7 4 2" xfId="40763"/>
    <cellStyle name="常规 55 7 5" xfId="40764"/>
    <cellStyle name="常规 55 8" xfId="40765"/>
    <cellStyle name="常规 55 8 2" xfId="40766"/>
    <cellStyle name="常规 55 8 2 2" xfId="40767"/>
    <cellStyle name="常规 55 8 2 2 2" xfId="40768"/>
    <cellStyle name="常规 55 8 2 3" xfId="40769"/>
    <cellStyle name="常规 55 8 3" xfId="40770"/>
    <cellStyle name="常规 55 8 3 2" xfId="40771"/>
    <cellStyle name="常规 55 8 4" xfId="40772"/>
    <cellStyle name="常规 55 9" xfId="40773"/>
    <cellStyle name="常规 55 9 2" xfId="40774"/>
    <cellStyle name="常规 55 9 2 2" xfId="40775"/>
    <cellStyle name="常规 55 9 3" xfId="40776"/>
    <cellStyle name="常规 56" xfId="40777"/>
    <cellStyle name="常规 56 10" xfId="40778"/>
    <cellStyle name="常规 56 10 2" xfId="40779"/>
    <cellStyle name="常规 56 11" xfId="40780"/>
    <cellStyle name="常规 56 12" xfId="40781"/>
    <cellStyle name="常规 56 2" xfId="40782"/>
    <cellStyle name="常规 56 2 2" xfId="40783"/>
    <cellStyle name="常规 56 2 2 2" xfId="40784"/>
    <cellStyle name="常规 56 2 2 2 2" xfId="40785"/>
    <cellStyle name="常规 56 2 2 2 2 2" xfId="40786"/>
    <cellStyle name="常规 56 2 2 2 2 2 2" xfId="40787"/>
    <cellStyle name="常规 56 2 2 2 2 2 2 2" xfId="40788"/>
    <cellStyle name="常规 56 2 2 2 2 2 3" xfId="40789"/>
    <cellStyle name="常规 56 2 2 2 2 3" xfId="40790"/>
    <cellStyle name="常规 56 2 2 2 2 3 2" xfId="40791"/>
    <cellStyle name="常规 56 2 2 2 2 4" xfId="40792"/>
    <cellStyle name="常规 56 2 2 2 3" xfId="40793"/>
    <cellStyle name="常规 56 2 2 2 3 2" xfId="40794"/>
    <cellStyle name="常规 56 2 2 2 3 2 2" xfId="40795"/>
    <cellStyle name="常规 56 2 2 2 3 3" xfId="40796"/>
    <cellStyle name="常规 56 2 2 2 4" xfId="40797"/>
    <cellStyle name="常规 56 2 2 2 4 2" xfId="40798"/>
    <cellStyle name="常规 56 2 2 2 5" xfId="40799"/>
    <cellStyle name="常规 56 2 2 3" xfId="40800"/>
    <cellStyle name="常规 56 2 2 3 2" xfId="40801"/>
    <cellStyle name="常规 56 2 2 3 2 2" xfId="40802"/>
    <cellStyle name="常规 56 2 2 3 2 2 2" xfId="40803"/>
    <cellStyle name="常规 56 2 2 3 2 2 2 2" xfId="40804"/>
    <cellStyle name="常规 56 2 2 3 2 2 3" xfId="40805"/>
    <cellStyle name="常规 56 2 2 3 2 3" xfId="40806"/>
    <cellStyle name="常规 56 2 2 3 2 3 2" xfId="40807"/>
    <cellStyle name="常规 56 2 2 3 2 4" xfId="40808"/>
    <cellStyle name="常规 56 2 2 3 3" xfId="40809"/>
    <cellStyle name="常规 56 2 2 3 3 2" xfId="40810"/>
    <cellStyle name="常规 56 2 2 3 3 2 2" xfId="40811"/>
    <cellStyle name="常规 56 2 2 3 3 3" xfId="40812"/>
    <cellStyle name="常规 56 2 2 3 4" xfId="40813"/>
    <cellStyle name="常规 56 2 2 3 4 2" xfId="40814"/>
    <cellStyle name="常规 56 2 2 3 5" xfId="40815"/>
    <cellStyle name="常规 56 2 2 4" xfId="40816"/>
    <cellStyle name="常规 56 2 2 4 2" xfId="40817"/>
    <cellStyle name="常规 56 2 2 4 2 2" xfId="40818"/>
    <cellStyle name="常规 56 2 2 4 2 2 2" xfId="40819"/>
    <cellStyle name="常规 56 2 2 4 2 3" xfId="40820"/>
    <cellStyle name="常规 56 2 2 4 3" xfId="40821"/>
    <cellStyle name="常规 56 2 2 4 3 2" xfId="40822"/>
    <cellStyle name="常规 56 2 2 4 4" xfId="40823"/>
    <cellStyle name="常规 56 2 2 5" xfId="40824"/>
    <cellStyle name="常规 56 2 2 5 2" xfId="40825"/>
    <cellStyle name="常规 56 2 2 5 2 2" xfId="40826"/>
    <cellStyle name="常规 56 2 2 5 3" xfId="40827"/>
    <cellStyle name="常规 56 2 2 6" xfId="40828"/>
    <cellStyle name="常规 56 2 2 6 2" xfId="40829"/>
    <cellStyle name="常规 56 2 2 7" xfId="40830"/>
    <cellStyle name="常规 56 2 3" xfId="40831"/>
    <cellStyle name="常规 56 2 3 2" xfId="40832"/>
    <cellStyle name="常规 56 2 3 2 2" xfId="40833"/>
    <cellStyle name="常规 56 2 3 2 2 2" xfId="40834"/>
    <cellStyle name="常规 56 2 3 2 2 2 2" xfId="40835"/>
    <cellStyle name="常规 56 2 3 2 2 3" xfId="40836"/>
    <cellStyle name="常规 56 2 3 2 3" xfId="40837"/>
    <cellStyle name="常规 56 2 3 2 3 2" xfId="40838"/>
    <cellStyle name="常规 56 2 3 2 4" xfId="40839"/>
    <cellStyle name="常规 56 2 3 3" xfId="40840"/>
    <cellStyle name="常规 56 2 3 3 2" xfId="40841"/>
    <cellStyle name="常规 56 2 3 3 2 2" xfId="40842"/>
    <cellStyle name="常规 56 2 3 3 3" xfId="40843"/>
    <cellStyle name="常规 56 2 3 4" xfId="40844"/>
    <cellStyle name="常规 56 2 3 4 2" xfId="40845"/>
    <cellStyle name="常规 56 2 3 5" xfId="40846"/>
    <cellStyle name="常规 56 2 4" xfId="40847"/>
    <cellStyle name="常规 56 2 4 2" xfId="40848"/>
    <cellStyle name="常规 56 2 4 2 2" xfId="40849"/>
    <cellStyle name="常规 56 2 4 2 2 2" xfId="40850"/>
    <cellStyle name="常规 56 2 4 2 2 2 2" xfId="40851"/>
    <cellStyle name="常规 56 2 4 2 2 3" xfId="40852"/>
    <cellStyle name="常规 56 2 4 2 3" xfId="40853"/>
    <cellStyle name="常规 56 2 4 2 3 2" xfId="40854"/>
    <cellStyle name="常规 56 2 4 2 4" xfId="40855"/>
    <cellStyle name="常规 56 2 4 3" xfId="40856"/>
    <cellStyle name="常规 56 2 4 3 2" xfId="40857"/>
    <cellStyle name="常规 56 2 4 3 2 2" xfId="40858"/>
    <cellStyle name="常规 56 2 4 3 3" xfId="40859"/>
    <cellStyle name="常规 56 2 4 4" xfId="40860"/>
    <cellStyle name="常规 56 2 4 4 2" xfId="40861"/>
    <cellStyle name="常规 56 2 4 5" xfId="40862"/>
    <cellStyle name="常规 56 2 5" xfId="40863"/>
    <cellStyle name="常规 56 2 5 2" xfId="40864"/>
    <cellStyle name="常规 56 2 5 2 2" xfId="40865"/>
    <cellStyle name="常规 56 2 5 2 2 2" xfId="40866"/>
    <cellStyle name="常规 56 2 5 2 3" xfId="40867"/>
    <cellStyle name="常规 56 2 5 3" xfId="40868"/>
    <cellStyle name="常规 56 2 5 3 2" xfId="40869"/>
    <cellStyle name="常规 56 2 5 4" xfId="40870"/>
    <cellStyle name="常规 56 2 6" xfId="40871"/>
    <cellStyle name="常规 56 2 6 2" xfId="40872"/>
    <cellStyle name="常规 56 2 6 2 2" xfId="40873"/>
    <cellStyle name="常规 56 2 6 3" xfId="40874"/>
    <cellStyle name="常规 56 2 7" xfId="40875"/>
    <cellStyle name="常规 56 2 7 2" xfId="40876"/>
    <cellStyle name="常规 56 2 8" xfId="40877"/>
    <cellStyle name="常规 56 3" xfId="40878"/>
    <cellStyle name="常规 56 3 2" xfId="40879"/>
    <cellStyle name="常规 56 3 2 2" xfId="40880"/>
    <cellStyle name="常规 56 3 2 2 2" xfId="40881"/>
    <cellStyle name="常规 56 3 2 2 2 2" xfId="40882"/>
    <cellStyle name="常规 56 3 2 2 2 2 2" xfId="40883"/>
    <cellStyle name="常规 56 3 2 2 2 3" xfId="40884"/>
    <cellStyle name="常规 56 3 2 2 3" xfId="40885"/>
    <cellStyle name="常规 56 3 2 2 3 2" xfId="40886"/>
    <cellStyle name="常规 56 3 2 2 4" xfId="40887"/>
    <cellStyle name="常规 56 3 2 3" xfId="40888"/>
    <cellStyle name="常规 56 3 2 3 2" xfId="40889"/>
    <cellStyle name="常规 56 3 2 3 2 2" xfId="40890"/>
    <cellStyle name="常规 56 3 2 3 3" xfId="40891"/>
    <cellStyle name="常规 56 3 2 4" xfId="40892"/>
    <cellStyle name="常规 56 3 2 4 2" xfId="40893"/>
    <cellStyle name="常规 56 3 2 5" xfId="40894"/>
    <cellStyle name="常规 56 3 3" xfId="40895"/>
    <cellStyle name="常规 56 3 3 2" xfId="40896"/>
    <cellStyle name="常规 56 3 3 2 2" xfId="40897"/>
    <cellStyle name="常规 56 3 3 2 2 2" xfId="40898"/>
    <cellStyle name="常规 56 3 3 2 2 2 2" xfId="40899"/>
    <cellStyle name="常规 56 3 3 2 2 3" xfId="40900"/>
    <cellStyle name="常规 56 3 3 2 3" xfId="40901"/>
    <cellStyle name="常规 56 3 3 2 3 2" xfId="40902"/>
    <cellStyle name="常规 56 3 3 2 4" xfId="40903"/>
    <cellStyle name="常规 56 3 3 3" xfId="40904"/>
    <cellStyle name="常规 56 3 3 3 2" xfId="40905"/>
    <cellStyle name="常规 56 3 3 3 2 2" xfId="40906"/>
    <cellStyle name="常规 56 3 3 3 3" xfId="40907"/>
    <cellStyle name="常规 56 3 3 4" xfId="40908"/>
    <cellStyle name="常规 56 3 3 4 2" xfId="40909"/>
    <cellStyle name="常规 56 3 3 5" xfId="40910"/>
    <cellStyle name="常规 56 3 4" xfId="40911"/>
    <cellStyle name="常规 56 3 4 2" xfId="40912"/>
    <cellStyle name="常规 56 3 4 2 2" xfId="40913"/>
    <cellStyle name="常规 56 3 4 2 2 2" xfId="40914"/>
    <cellStyle name="常规 56 3 4 2 3" xfId="40915"/>
    <cellStyle name="常规 56 3 4 3" xfId="40916"/>
    <cellStyle name="常规 56 3 4 3 2" xfId="40917"/>
    <cellStyle name="常规 56 3 4 4" xfId="40918"/>
    <cellStyle name="常规 56 3 5" xfId="40919"/>
    <cellStyle name="常规 56 3 5 2" xfId="40920"/>
    <cellStyle name="常规 56 3 5 2 2" xfId="40921"/>
    <cellStyle name="常规 56 3 5 3" xfId="40922"/>
    <cellStyle name="常规 56 3 6" xfId="40923"/>
    <cellStyle name="常规 56 3 6 2" xfId="40924"/>
    <cellStyle name="常规 56 3 7" xfId="40925"/>
    <cellStyle name="常规 56 4" xfId="40926"/>
    <cellStyle name="常规 56 4 2" xfId="40927"/>
    <cellStyle name="常规 56 4 2 2" xfId="40928"/>
    <cellStyle name="常规 56 4 2 2 2" xfId="40929"/>
    <cellStyle name="常规 56 4 2 2 2 2" xfId="40930"/>
    <cellStyle name="常规 56 4 2 2 3" xfId="40931"/>
    <cellStyle name="常规 56 4 2 3" xfId="40932"/>
    <cellStyle name="常规 56 4 2 3 2" xfId="40933"/>
    <cellStyle name="常规 56 4 2 4" xfId="40934"/>
    <cellStyle name="常规 56 4 3" xfId="40935"/>
    <cellStyle name="常规 56 4 3 2" xfId="40936"/>
    <cellStyle name="常规 56 4 3 2 2" xfId="40937"/>
    <cellStyle name="常规 56 4 3 3" xfId="40938"/>
    <cellStyle name="常规 56 4 4" xfId="40939"/>
    <cellStyle name="常规 56 4 4 2" xfId="40940"/>
    <cellStyle name="常规 56 4 5" xfId="40941"/>
    <cellStyle name="常规 56 5" xfId="40942"/>
    <cellStyle name="常规 56 5 2" xfId="40943"/>
    <cellStyle name="常规 56 5 2 2" xfId="40944"/>
    <cellStyle name="常规 56 5 2 2 2" xfId="40945"/>
    <cellStyle name="常规 56 5 2 2 2 2" xfId="40946"/>
    <cellStyle name="常规 56 5 2 2 3" xfId="40947"/>
    <cellStyle name="常规 56 5 2 3" xfId="40948"/>
    <cellStyle name="常规 56 5 2 3 2" xfId="40949"/>
    <cellStyle name="常规 56 5 2 4" xfId="40950"/>
    <cellStyle name="常规 56 5 3" xfId="40951"/>
    <cellStyle name="常规 56 5 3 2" xfId="40952"/>
    <cellStyle name="常规 56 5 3 2 2" xfId="40953"/>
    <cellStyle name="常规 56 5 3 3" xfId="40954"/>
    <cellStyle name="常规 56 5 4" xfId="40955"/>
    <cellStyle name="常规 56 5 4 2" xfId="40956"/>
    <cellStyle name="常规 56 5 5" xfId="40957"/>
    <cellStyle name="常规 56 6" xfId="40958"/>
    <cellStyle name="常规 56 6 2" xfId="40959"/>
    <cellStyle name="常规 56 6 2 2" xfId="40960"/>
    <cellStyle name="常规 56 6 2 2 2" xfId="40961"/>
    <cellStyle name="常规 56 6 2 2 2 2" xfId="40962"/>
    <cellStyle name="常规 56 6 2 2 3" xfId="40963"/>
    <cellStyle name="常规 56 6 2 3" xfId="40964"/>
    <cellStyle name="常规 56 6 2 3 2" xfId="40965"/>
    <cellStyle name="常规 56 6 2 4" xfId="40966"/>
    <cellStyle name="常规 56 6 3" xfId="40967"/>
    <cellStyle name="常规 56 6 3 2" xfId="40968"/>
    <cellStyle name="常规 56 6 3 2 2" xfId="40969"/>
    <cellStyle name="常规 56 6 3 3" xfId="40970"/>
    <cellStyle name="常规 56 6 4" xfId="40971"/>
    <cellStyle name="常规 56 6 4 2" xfId="40972"/>
    <cellStyle name="常规 56 6 5" xfId="40973"/>
    <cellStyle name="常规 56 7" xfId="40974"/>
    <cellStyle name="常规 56 7 2" xfId="40975"/>
    <cellStyle name="常规 56 7 2 2" xfId="40976"/>
    <cellStyle name="常规 56 7 2 2 2" xfId="40977"/>
    <cellStyle name="常规 56 7 2 2 2 2" xfId="40978"/>
    <cellStyle name="常规 56 7 2 2 3" xfId="40979"/>
    <cellStyle name="常规 56 7 2 3" xfId="40980"/>
    <cellStyle name="常规 56 7 2 3 2" xfId="40981"/>
    <cellStyle name="常规 56 7 2 4" xfId="40982"/>
    <cellStyle name="常规 56 7 3" xfId="40983"/>
    <cellStyle name="常规 56 7 3 2" xfId="40984"/>
    <cellStyle name="常规 56 7 3 2 2" xfId="40985"/>
    <cellStyle name="常规 56 7 3 3" xfId="40986"/>
    <cellStyle name="常规 56 7 4" xfId="40987"/>
    <cellStyle name="常规 56 7 4 2" xfId="40988"/>
    <cellStyle name="常规 56 7 5" xfId="40989"/>
    <cellStyle name="常规 56 8" xfId="40990"/>
    <cellStyle name="常规 56 8 2" xfId="40991"/>
    <cellStyle name="常规 56 8 2 2" xfId="40992"/>
    <cellStyle name="常规 56 8 2 2 2" xfId="40993"/>
    <cellStyle name="常规 56 8 2 3" xfId="40994"/>
    <cellStyle name="常规 56 8 3" xfId="40995"/>
    <cellStyle name="常规 56 8 3 2" xfId="40996"/>
    <cellStyle name="常规 56 8 4" xfId="40997"/>
    <cellStyle name="常规 56 9" xfId="40998"/>
    <cellStyle name="常规 56 9 2" xfId="40999"/>
    <cellStyle name="常规 56 9 2 2" xfId="41000"/>
    <cellStyle name="常规 56 9 3" xfId="41001"/>
    <cellStyle name="常规 57" xfId="41002"/>
    <cellStyle name="常规 57 10" xfId="41003"/>
    <cellStyle name="常规 57 10 2" xfId="41004"/>
    <cellStyle name="常规 57 11" xfId="41005"/>
    <cellStyle name="常规 57 12" xfId="41006"/>
    <cellStyle name="常规 57 2" xfId="41007"/>
    <cellStyle name="常规 57 2 2" xfId="41008"/>
    <cellStyle name="常规 57 2 2 2" xfId="41009"/>
    <cellStyle name="常规 57 2 2 2 2" xfId="41010"/>
    <cellStyle name="常规 57 2 2 2 2 2" xfId="41011"/>
    <cellStyle name="常规 57 2 2 2 2 2 2" xfId="41012"/>
    <cellStyle name="常规 57 2 2 2 2 2 2 2" xfId="41013"/>
    <cellStyle name="常规 57 2 2 2 2 2 3" xfId="41014"/>
    <cellStyle name="常规 57 2 2 2 2 3" xfId="41015"/>
    <cellStyle name="常规 57 2 2 2 2 3 2" xfId="41016"/>
    <cellStyle name="常规 57 2 2 2 2 4" xfId="41017"/>
    <cellStyle name="常规 57 2 2 2 3" xfId="41018"/>
    <cellStyle name="常规 57 2 2 2 3 2" xfId="41019"/>
    <cellStyle name="常规 57 2 2 2 3 2 2" xfId="41020"/>
    <cellStyle name="常规 57 2 2 2 3 3" xfId="41021"/>
    <cellStyle name="常规 57 2 2 2 4" xfId="41022"/>
    <cellStyle name="常规 57 2 2 2 4 2" xfId="41023"/>
    <cellStyle name="常规 57 2 2 2 5" xfId="41024"/>
    <cellStyle name="常规 57 2 2 3" xfId="41025"/>
    <cellStyle name="常规 57 2 2 3 2" xfId="41026"/>
    <cellStyle name="常规 57 2 2 3 2 2" xfId="41027"/>
    <cellStyle name="常规 57 2 2 3 2 2 2" xfId="41028"/>
    <cellStyle name="常规 57 2 2 3 2 2 2 2" xfId="41029"/>
    <cellStyle name="常规 57 2 2 3 2 2 3" xfId="41030"/>
    <cellStyle name="常规 57 2 2 3 2 3" xfId="41031"/>
    <cellStyle name="常规 57 2 2 3 2 3 2" xfId="41032"/>
    <cellStyle name="常规 57 2 2 3 2 4" xfId="41033"/>
    <cellStyle name="常规 57 2 2 3 3" xfId="41034"/>
    <cellStyle name="常规 57 2 2 3 3 2" xfId="41035"/>
    <cellStyle name="常规 57 2 2 3 3 2 2" xfId="41036"/>
    <cellStyle name="常规 57 2 2 3 3 3" xfId="41037"/>
    <cellStyle name="常规 57 2 2 3 4" xfId="41038"/>
    <cellStyle name="常规 57 2 2 3 4 2" xfId="41039"/>
    <cellStyle name="常规 57 2 2 3 5" xfId="41040"/>
    <cellStyle name="常规 57 2 2 4" xfId="41041"/>
    <cellStyle name="常规 57 2 2 4 2" xfId="41042"/>
    <cellStyle name="常规 57 2 2 4 2 2" xfId="41043"/>
    <cellStyle name="常规 57 2 2 4 2 2 2" xfId="41044"/>
    <cellStyle name="常规 57 2 2 4 2 3" xfId="41045"/>
    <cellStyle name="常规 57 2 2 4 3" xfId="41046"/>
    <cellStyle name="常规 57 2 2 4 3 2" xfId="41047"/>
    <cellStyle name="常规 57 2 2 4 4" xfId="41048"/>
    <cellStyle name="常规 57 2 2 5" xfId="41049"/>
    <cellStyle name="常规 57 2 2 5 2" xfId="41050"/>
    <cellStyle name="常规 57 2 2 5 2 2" xfId="41051"/>
    <cellStyle name="常规 57 2 2 5 3" xfId="41052"/>
    <cellStyle name="常规 57 2 2 6" xfId="41053"/>
    <cellStyle name="常规 57 2 2 6 2" xfId="41054"/>
    <cellStyle name="常规 57 2 2 7" xfId="41055"/>
    <cellStyle name="常规 57 2 3" xfId="41056"/>
    <cellStyle name="常规 57 2 3 2" xfId="41057"/>
    <cellStyle name="常规 57 2 3 2 2" xfId="41058"/>
    <cellStyle name="常规 57 2 3 2 2 2" xfId="41059"/>
    <cellStyle name="常规 57 2 3 2 2 2 2" xfId="41060"/>
    <cellStyle name="常规 57 2 3 2 2 3" xfId="41061"/>
    <cellStyle name="常规 57 2 3 2 3" xfId="41062"/>
    <cellStyle name="常规 57 2 3 2 3 2" xfId="41063"/>
    <cellStyle name="常规 57 2 3 2 4" xfId="41064"/>
    <cellStyle name="常规 57 2 3 3" xfId="41065"/>
    <cellStyle name="常规 57 2 3 3 2" xfId="41066"/>
    <cellStyle name="常规 57 2 3 3 2 2" xfId="41067"/>
    <cellStyle name="常规 57 2 3 3 3" xfId="41068"/>
    <cellStyle name="常规 57 2 3 4" xfId="41069"/>
    <cellStyle name="常规 57 2 3 4 2" xfId="41070"/>
    <cellStyle name="常规 57 2 3 5" xfId="41071"/>
    <cellStyle name="常规 57 2 4" xfId="41072"/>
    <cellStyle name="常规 57 2 4 2" xfId="41073"/>
    <cellStyle name="常规 57 2 4 2 2" xfId="41074"/>
    <cellStyle name="常规 57 2 4 2 2 2" xfId="41075"/>
    <cellStyle name="常规 57 2 4 2 2 2 2" xfId="41076"/>
    <cellStyle name="常规 57 2 4 2 2 3" xfId="41077"/>
    <cellStyle name="常规 57 2 4 2 3" xfId="41078"/>
    <cellStyle name="常规 57 2 4 2 3 2" xfId="41079"/>
    <cellStyle name="常规 57 2 4 2 4" xfId="41080"/>
    <cellStyle name="常规 57 2 4 3" xfId="41081"/>
    <cellStyle name="常规 57 2 4 3 2" xfId="41082"/>
    <cellStyle name="常规 57 2 4 3 2 2" xfId="41083"/>
    <cellStyle name="常规 57 2 4 3 3" xfId="41084"/>
    <cellStyle name="常规 57 2 4 4" xfId="41085"/>
    <cellStyle name="常规 57 2 4 4 2" xfId="41086"/>
    <cellStyle name="常规 57 2 4 5" xfId="41087"/>
    <cellStyle name="常规 57 2 5" xfId="41088"/>
    <cellStyle name="常规 57 2 5 2" xfId="41089"/>
    <cellStyle name="常规 57 2 5 2 2" xfId="41090"/>
    <cellStyle name="常规 57 2 5 2 2 2" xfId="41091"/>
    <cellStyle name="常规 57 2 5 2 3" xfId="41092"/>
    <cellStyle name="常规 57 2 5 3" xfId="41093"/>
    <cellStyle name="常规 57 2 5 3 2" xfId="41094"/>
    <cellStyle name="常规 57 2 5 4" xfId="41095"/>
    <cellStyle name="常规 57 2 6" xfId="41096"/>
    <cellStyle name="常规 57 2 6 2" xfId="41097"/>
    <cellStyle name="常规 57 2 6 2 2" xfId="41098"/>
    <cellStyle name="常规 57 2 6 3" xfId="41099"/>
    <cellStyle name="常规 57 2 7" xfId="41100"/>
    <cellStyle name="常规 57 2 7 2" xfId="41101"/>
    <cellStyle name="常规 57 2 8" xfId="41102"/>
    <cellStyle name="常规 57 3" xfId="41103"/>
    <cellStyle name="常规 57 3 2" xfId="41104"/>
    <cellStyle name="常规 57 3 2 2" xfId="41105"/>
    <cellStyle name="常规 57 3 2 2 2" xfId="41106"/>
    <cellStyle name="常规 57 3 2 2 2 2" xfId="41107"/>
    <cellStyle name="常规 57 3 2 2 2 2 2" xfId="41108"/>
    <cellStyle name="常规 57 3 2 2 2 3" xfId="41109"/>
    <cellStyle name="常规 57 3 2 2 3" xfId="41110"/>
    <cellStyle name="常规 57 3 2 2 3 2" xfId="41111"/>
    <cellStyle name="常规 57 3 2 2 4" xfId="41112"/>
    <cellStyle name="常规 57 3 2 3" xfId="41113"/>
    <cellStyle name="常规 57 3 2 3 2" xfId="41114"/>
    <cellStyle name="常规 57 3 2 3 2 2" xfId="41115"/>
    <cellStyle name="常规 57 3 2 3 3" xfId="41116"/>
    <cellStyle name="常规 57 3 2 4" xfId="41117"/>
    <cellStyle name="常规 57 3 2 4 2" xfId="41118"/>
    <cellStyle name="常规 57 3 2 5" xfId="41119"/>
    <cellStyle name="常规 57 3 3" xfId="41120"/>
    <cellStyle name="常规 57 3 3 2" xfId="41121"/>
    <cellStyle name="常规 57 3 3 2 2" xfId="41122"/>
    <cellStyle name="常规 57 3 3 2 2 2" xfId="41123"/>
    <cellStyle name="常规 57 3 3 2 2 2 2" xfId="41124"/>
    <cellStyle name="常规 57 3 3 2 2 3" xfId="41125"/>
    <cellStyle name="常规 57 3 3 2 3" xfId="41126"/>
    <cellStyle name="常规 57 3 3 2 3 2" xfId="41127"/>
    <cellStyle name="常规 57 3 3 2 4" xfId="41128"/>
    <cellStyle name="常规 57 3 3 3" xfId="41129"/>
    <cellStyle name="常规 57 3 3 3 2" xfId="41130"/>
    <cellStyle name="常规 57 3 3 3 2 2" xfId="41131"/>
    <cellStyle name="常规 57 3 3 3 3" xfId="41132"/>
    <cellStyle name="常规 57 3 3 4" xfId="41133"/>
    <cellStyle name="常规 57 3 3 4 2" xfId="41134"/>
    <cellStyle name="常规 57 3 3 5" xfId="41135"/>
    <cellStyle name="常规 57 3 4" xfId="41136"/>
    <cellStyle name="常规 57 3 4 2" xfId="41137"/>
    <cellStyle name="常规 57 3 4 2 2" xfId="41138"/>
    <cellStyle name="常规 57 3 4 2 2 2" xfId="41139"/>
    <cellStyle name="常规 57 3 4 2 3" xfId="41140"/>
    <cellStyle name="常规 57 3 4 3" xfId="41141"/>
    <cellStyle name="常规 57 3 4 3 2" xfId="41142"/>
    <cellStyle name="常规 57 3 4 4" xfId="41143"/>
    <cellStyle name="常规 57 3 5" xfId="41144"/>
    <cellStyle name="常规 57 3 5 2" xfId="41145"/>
    <cellStyle name="常规 57 3 5 2 2" xfId="41146"/>
    <cellStyle name="常规 57 3 5 3" xfId="41147"/>
    <cellStyle name="常规 57 3 6" xfId="41148"/>
    <cellStyle name="常规 57 3 6 2" xfId="41149"/>
    <cellStyle name="常规 57 3 7" xfId="41150"/>
    <cellStyle name="常规 57 4" xfId="41151"/>
    <cellStyle name="常规 57 4 2" xfId="41152"/>
    <cellStyle name="常规 57 4 2 2" xfId="41153"/>
    <cellStyle name="常规 57 4 2 2 2" xfId="41154"/>
    <cellStyle name="常规 57 4 2 2 2 2" xfId="41155"/>
    <cellStyle name="常规 57 4 2 2 3" xfId="41156"/>
    <cellStyle name="常规 57 4 2 3" xfId="41157"/>
    <cellStyle name="常规 57 4 2 3 2" xfId="41158"/>
    <cellStyle name="常规 57 4 2 4" xfId="41159"/>
    <cellStyle name="常规 57 4 3" xfId="41160"/>
    <cellStyle name="常规 57 4 3 2" xfId="41161"/>
    <cellStyle name="常规 57 4 3 2 2" xfId="41162"/>
    <cellStyle name="常规 57 4 3 3" xfId="41163"/>
    <cellStyle name="常规 57 4 4" xfId="41164"/>
    <cellStyle name="常规 57 4 4 2" xfId="41165"/>
    <cellStyle name="常规 57 4 5" xfId="41166"/>
    <cellStyle name="常规 57 5" xfId="41167"/>
    <cellStyle name="常规 57 5 2" xfId="41168"/>
    <cellStyle name="常规 57 5 2 2" xfId="41169"/>
    <cellStyle name="常规 57 5 2 2 2" xfId="41170"/>
    <cellStyle name="常规 57 5 2 2 2 2" xfId="41171"/>
    <cellStyle name="常规 57 5 2 2 3" xfId="41172"/>
    <cellStyle name="常规 57 5 2 3" xfId="41173"/>
    <cellStyle name="常规 57 5 2 3 2" xfId="41174"/>
    <cellStyle name="常规 57 5 2 4" xfId="41175"/>
    <cellStyle name="常规 57 5 3" xfId="41176"/>
    <cellStyle name="常规 57 5 3 2" xfId="41177"/>
    <cellStyle name="常规 57 5 3 2 2" xfId="41178"/>
    <cellStyle name="常规 57 5 3 3" xfId="41179"/>
    <cellStyle name="常规 57 5 4" xfId="41180"/>
    <cellStyle name="常规 57 5 4 2" xfId="41181"/>
    <cellStyle name="常规 57 5 5" xfId="41182"/>
    <cellStyle name="常规 57 6" xfId="41183"/>
    <cellStyle name="常规 57 6 2" xfId="41184"/>
    <cellStyle name="常规 57 6 2 2" xfId="41185"/>
    <cellStyle name="常规 57 6 2 2 2" xfId="41186"/>
    <cellStyle name="常规 57 6 2 2 2 2" xfId="41187"/>
    <cellStyle name="常规 57 6 2 2 3" xfId="41188"/>
    <cellStyle name="常规 57 6 2 3" xfId="41189"/>
    <cellStyle name="常规 57 6 2 3 2" xfId="41190"/>
    <cellStyle name="常规 57 6 2 4" xfId="41191"/>
    <cellStyle name="常规 57 6 3" xfId="41192"/>
    <cellStyle name="常规 57 6 3 2" xfId="41193"/>
    <cellStyle name="常规 57 6 3 2 2" xfId="41194"/>
    <cellStyle name="常规 57 6 3 3" xfId="41195"/>
    <cellStyle name="常规 57 6 4" xfId="41196"/>
    <cellStyle name="常规 57 6 4 2" xfId="41197"/>
    <cellStyle name="常规 57 6 5" xfId="41198"/>
    <cellStyle name="常规 57 7" xfId="41199"/>
    <cellStyle name="常规 57 7 2" xfId="41200"/>
    <cellStyle name="常规 57 7 2 2" xfId="41201"/>
    <cellStyle name="常规 57 7 2 2 2" xfId="41202"/>
    <cellStyle name="常规 57 7 2 2 2 2" xfId="41203"/>
    <cellStyle name="常规 57 7 2 2 3" xfId="41204"/>
    <cellStyle name="常规 57 7 2 3" xfId="41205"/>
    <cellStyle name="常规 57 7 2 3 2" xfId="41206"/>
    <cellStyle name="常规 57 7 2 4" xfId="41207"/>
    <cellStyle name="常规 57 7 3" xfId="41208"/>
    <cellStyle name="常规 57 7 3 2" xfId="41209"/>
    <cellStyle name="常规 57 7 3 2 2" xfId="41210"/>
    <cellStyle name="常规 57 7 3 3" xfId="41211"/>
    <cellStyle name="常规 57 7 4" xfId="41212"/>
    <cellStyle name="常规 57 7 4 2" xfId="41213"/>
    <cellStyle name="常规 57 7 5" xfId="41214"/>
    <cellStyle name="常规 57 8" xfId="41215"/>
    <cellStyle name="常规 57 8 2" xfId="41216"/>
    <cellStyle name="常规 57 8 2 2" xfId="41217"/>
    <cellStyle name="常规 57 8 2 2 2" xfId="41218"/>
    <cellStyle name="常规 57 8 2 3" xfId="41219"/>
    <cellStyle name="常规 57 8 3" xfId="41220"/>
    <cellStyle name="常规 57 8 3 2" xfId="41221"/>
    <cellStyle name="常规 57 8 4" xfId="41222"/>
    <cellStyle name="常规 57 9" xfId="41223"/>
    <cellStyle name="常规 57 9 2" xfId="41224"/>
    <cellStyle name="常规 57 9 2 2" xfId="41225"/>
    <cellStyle name="常规 57 9 3" xfId="41226"/>
    <cellStyle name="常规 58" xfId="41227"/>
    <cellStyle name="常规 58 10" xfId="41228"/>
    <cellStyle name="常规 58 10 2" xfId="41229"/>
    <cellStyle name="常规 58 11" xfId="41230"/>
    <cellStyle name="常规 58 12" xfId="41231"/>
    <cellStyle name="常规 58 2" xfId="41232"/>
    <cellStyle name="常规 58 2 2" xfId="41233"/>
    <cellStyle name="常规 58 2 2 2" xfId="41234"/>
    <cellStyle name="常规 58 2 2 2 2" xfId="41235"/>
    <cellStyle name="常规 58 2 2 2 2 2" xfId="41236"/>
    <cellStyle name="常规 58 2 2 2 2 2 2" xfId="41237"/>
    <cellStyle name="常规 58 2 2 2 2 2 2 2" xfId="41238"/>
    <cellStyle name="常规 58 2 2 2 2 2 3" xfId="41239"/>
    <cellStyle name="常规 58 2 2 2 2 3" xfId="41240"/>
    <cellStyle name="常规 58 2 2 2 2 3 2" xfId="41241"/>
    <cellStyle name="常规 58 2 2 2 2 4" xfId="41242"/>
    <cellStyle name="常规 58 2 2 2 3" xfId="41243"/>
    <cellStyle name="常规 58 2 2 2 3 2" xfId="41244"/>
    <cellStyle name="常规 58 2 2 2 3 2 2" xfId="41245"/>
    <cellStyle name="常规 58 2 2 2 3 3" xfId="41246"/>
    <cellStyle name="常规 58 2 2 2 4" xfId="41247"/>
    <cellStyle name="常规 58 2 2 2 4 2" xfId="41248"/>
    <cellStyle name="常规 58 2 2 2 5" xfId="41249"/>
    <cellStyle name="常规 58 2 2 3" xfId="41250"/>
    <cellStyle name="常规 58 2 2 3 2" xfId="41251"/>
    <cellStyle name="常规 58 2 2 3 2 2" xfId="41252"/>
    <cellStyle name="常规 58 2 2 3 2 2 2" xfId="41253"/>
    <cellStyle name="常规 58 2 2 3 2 2 2 2" xfId="41254"/>
    <cellStyle name="常规 58 2 2 3 2 2 3" xfId="41255"/>
    <cellStyle name="常规 58 2 2 3 2 3" xfId="41256"/>
    <cellStyle name="常规 58 2 2 3 2 3 2" xfId="41257"/>
    <cellStyle name="常规 58 2 2 3 2 4" xfId="41258"/>
    <cellStyle name="常规 58 2 2 3 3" xfId="41259"/>
    <cellStyle name="常规 58 2 2 3 3 2" xfId="41260"/>
    <cellStyle name="常规 58 2 2 3 3 2 2" xfId="41261"/>
    <cellStyle name="常规 58 2 2 3 3 3" xfId="41262"/>
    <cellStyle name="常规 58 2 2 3 4" xfId="41263"/>
    <cellStyle name="常规 58 2 2 3 4 2" xfId="41264"/>
    <cellStyle name="常规 58 2 2 3 5" xfId="41265"/>
    <cellStyle name="常规 58 2 2 4" xfId="41266"/>
    <cellStyle name="常规 58 2 2 4 2" xfId="41267"/>
    <cellStyle name="常规 58 2 2 4 2 2" xfId="41268"/>
    <cellStyle name="常规 58 2 2 4 2 2 2" xfId="41269"/>
    <cellStyle name="常规 58 2 2 4 2 3" xfId="41270"/>
    <cellStyle name="常规 58 2 2 4 3" xfId="41271"/>
    <cellStyle name="常规 58 2 2 4 3 2" xfId="41272"/>
    <cellStyle name="常规 58 2 2 4 4" xfId="41273"/>
    <cellStyle name="常规 58 2 2 5" xfId="41274"/>
    <cellStyle name="常规 58 2 2 5 2" xfId="41275"/>
    <cellStyle name="常规 58 2 2 5 2 2" xfId="41276"/>
    <cellStyle name="常规 58 2 2 5 3" xfId="41277"/>
    <cellStyle name="常规 58 2 2 6" xfId="41278"/>
    <cellStyle name="常规 58 2 2 6 2" xfId="41279"/>
    <cellStyle name="常规 58 2 2 7" xfId="41280"/>
    <cellStyle name="常规 58 2 3" xfId="41281"/>
    <cellStyle name="常规 58 2 3 2" xfId="41282"/>
    <cellStyle name="常规 58 2 3 2 2" xfId="41283"/>
    <cellStyle name="常规 58 2 3 2 2 2" xfId="41284"/>
    <cellStyle name="常规 58 2 3 2 2 2 2" xfId="41285"/>
    <cellStyle name="常规 58 2 3 2 2 3" xfId="41286"/>
    <cellStyle name="常规 58 2 3 2 3" xfId="41287"/>
    <cellStyle name="常规 58 2 3 2 3 2" xfId="41288"/>
    <cellStyle name="常规 58 2 3 2 4" xfId="41289"/>
    <cellStyle name="常规 58 2 3 3" xfId="41290"/>
    <cellStyle name="常规 58 2 3 3 2" xfId="41291"/>
    <cellStyle name="常规 58 2 3 3 2 2" xfId="41292"/>
    <cellStyle name="常规 58 2 3 3 3" xfId="41293"/>
    <cellStyle name="常规 58 2 3 4" xfId="41294"/>
    <cellStyle name="常规 58 2 3 4 2" xfId="41295"/>
    <cellStyle name="常规 58 2 3 5" xfId="41296"/>
    <cellStyle name="常规 58 2 4" xfId="41297"/>
    <cellStyle name="常规 58 2 4 2" xfId="41298"/>
    <cellStyle name="常规 58 2 4 2 2" xfId="41299"/>
    <cellStyle name="常规 58 2 4 2 2 2" xfId="41300"/>
    <cellStyle name="常规 58 2 4 2 2 2 2" xfId="41301"/>
    <cellStyle name="常规 58 2 4 2 2 3" xfId="41302"/>
    <cellStyle name="常规 58 2 4 2 3" xfId="41303"/>
    <cellStyle name="常规 58 2 4 2 3 2" xfId="41304"/>
    <cellStyle name="常规 58 2 4 2 4" xfId="41305"/>
    <cellStyle name="常规 58 2 4 3" xfId="41306"/>
    <cellStyle name="常规 58 2 4 3 2" xfId="41307"/>
    <cellStyle name="常规 58 2 4 3 2 2" xfId="41308"/>
    <cellStyle name="常规 58 2 4 3 3" xfId="41309"/>
    <cellStyle name="常规 58 2 4 4" xfId="41310"/>
    <cellStyle name="常规 58 2 4 4 2" xfId="41311"/>
    <cellStyle name="常规 58 2 4 5" xfId="41312"/>
    <cellStyle name="常规 58 2 5" xfId="41313"/>
    <cellStyle name="常规 58 2 5 2" xfId="41314"/>
    <cellStyle name="常规 58 2 5 2 2" xfId="41315"/>
    <cellStyle name="常规 58 2 5 2 2 2" xfId="41316"/>
    <cellStyle name="常规 58 2 5 2 3" xfId="41317"/>
    <cellStyle name="常规 58 2 5 3" xfId="41318"/>
    <cellStyle name="常规 58 2 5 3 2" xfId="41319"/>
    <cellStyle name="常规 58 2 5 4" xfId="41320"/>
    <cellStyle name="常规 58 2 6" xfId="41321"/>
    <cellStyle name="常规 58 2 6 2" xfId="41322"/>
    <cellStyle name="常规 58 2 6 2 2" xfId="41323"/>
    <cellStyle name="常规 58 2 6 3" xfId="41324"/>
    <cellStyle name="常规 58 2 7" xfId="41325"/>
    <cellStyle name="常规 58 2 7 2" xfId="41326"/>
    <cellStyle name="常规 58 2 8" xfId="41327"/>
    <cellStyle name="常规 58 3" xfId="41328"/>
    <cellStyle name="常规 58 3 2" xfId="41329"/>
    <cellStyle name="常规 58 3 2 2" xfId="41330"/>
    <cellStyle name="常规 58 3 2 2 2" xfId="41331"/>
    <cellStyle name="常规 58 3 2 2 2 2" xfId="41332"/>
    <cellStyle name="常规 58 3 2 2 2 2 2" xfId="41333"/>
    <cellStyle name="常规 58 3 2 2 2 3" xfId="41334"/>
    <cellStyle name="常规 58 3 2 2 3" xfId="41335"/>
    <cellStyle name="常规 58 3 2 2 3 2" xfId="41336"/>
    <cellStyle name="常规 58 3 2 2 4" xfId="41337"/>
    <cellStyle name="常规 58 3 2 3" xfId="41338"/>
    <cellStyle name="常规 58 3 2 3 2" xfId="41339"/>
    <cellStyle name="常规 58 3 2 3 2 2" xfId="41340"/>
    <cellStyle name="常规 58 3 2 3 3" xfId="41341"/>
    <cellStyle name="常规 58 3 2 4" xfId="41342"/>
    <cellStyle name="常规 58 3 2 4 2" xfId="41343"/>
    <cellStyle name="常规 58 3 2 5" xfId="41344"/>
    <cellStyle name="常规 58 3 3" xfId="41345"/>
    <cellStyle name="常规 58 3 3 2" xfId="41346"/>
    <cellStyle name="常规 58 3 3 2 2" xfId="41347"/>
    <cellStyle name="常规 58 3 3 2 2 2" xfId="41348"/>
    <cellStyle name="常规 58 3 3 2 2 2 2" xfId="41349"/>
    <cellStyle name="常规 58 3 3 2 2 3" xfId="41350"/>
    <cellStyle name="常规 58 3 3 2 3" xfId="41351"/>
    <cellStyle name="常规 58 3 3 2 3 2" xfId="41352"/>
    <cellStyle name="常规 58 3 3 2 4" xfId="41353"/>
    <cellStyle name="常规 58 3 3 3" xfId="41354"/>
    <cellStyle name="常规 58 3 3 3 2" xfId="41355"/>
    <cellStyle name="常规 58 3 3 3 2 2" xfId="41356"/>
    <cellStyle name="常规 58 3 3 3 3" xfId="41357"/>
    <cellStyle name="常规 58 3 3 4" xfId="41358"/>
    <cellStyle name="常规 58 3 3 4 2" xfId="41359"/>
    <cellStyle name="常规 58 3 3 5" xfId="41360"/>
    <cellStyle name="常规 58 3 4" xfId="41361"/>
    <cellStyle name="常规 58 3 4 2" xfId="41362"/>
    <cellStyle name="常规 58 3 4 2 2" xfId="41363"/>
    <cellStyle name="常规 58 3 4 2 2 2" xfId="41364"/>
    <cellStyle name="常规 58 3 4 2 3" xfId="41365"/>
    <cellStyle name="常规 58 3 4 3" xfId="41366"/>
    <cellStyle name="常规 58 3 4 3 2" xfId="41367"/>
    <cellStyle name="常规 58 3 4 4" xfId="41368"/>
    <cellStyle name="常规 58 3 5" xfId="41369"/>
    <cellStyle name="常规 58 3 5 2" xfId="41370"/>
    <cellStyle name="常规 58 3 5 2 2" xfId="41371"/>
    <cellStyle name="常规 58 3 5 3" xfId="41372"/>
    <cellStyle name="常规 58 3 6" xfId="41373"/>
    <cellStyle name="常规 58 3 6 2" xfId="41374"/>
    <cellStyle name="常规 58 3 7" xfId="41375"/>
    <cellStyle name="常规 58 4" xfId="41376"/>
    <cellStyle name="常规 58 4 2" xfId="41377"/>
    <cellStyle name="常规 58 4 2 2" xfId="41378"/>
    <cellStyle name="常规 58 4 2 2 2" xfId="41379"/>
    <cellStyle name="常规 58 4 2 2 2 2" xfId="41380"/>
    <cellStyle name="常规 58 4 2 2 3" xfId="41381"/>
    <cellStyle name="常规 58 4 2 3" xfId="41382"/>
    <cellStyle name="常规 58 4 2 3 2" xfId="41383"/>
    <cellStyle name="常规 58 4 2 4" xfId="41384"/>
    <cellStyle name="常规 58 4 3" xfId="41385"/>
    <cellStyle name="常规 58 4 3 2" xfId="41386"/>
    <cellStyle name="常规 58 4 3 2 2" xfId="41387"/>
    <cellStyle name="常规 58 4 3 3" xfId="41388"/>
    <cellStyle name="常规 58 4 4" xfId="41389"/>
    <cellStyle name="常规 58 4 4 2" xfId="41390"/>
    <cellStyle name="常规 58 4 5" xfId="41391"/>
    <cellStyle name="常规 58 5" xfId="41392"/>
    <cellStyle name="常规 58 5 2" xfId="41393"/>
    <cellStyle name="常规 58 5 2 2" xfId="41394"/>
    <cellStyle name="常规 58 5 2 2 2" xfId="41395"/>
    <cellStyle name="常规 58 5 2 2 2 2" xfId="41396"/>
    <cellStyle name="常规 58 5 2 2 3" xfId="41397"/>
    <cellStyle name="常规 58 5 2 3" xfId="41398"/>
    <cellStyle name="常规 58 5 2 3 2" xfId="41399"/>
    <cellStyle name="常规 58 5 2 4" xfId="41400"/>
    <cellStyle name="常规 58 5 3" xfId="41401"/>
    <cellStyle name="常规 58 5 3 2" xfId="41402"/>
    <cellStyle name="常规 58 5 3 2 2" xfId="41403"/>
    <cellStyle name="常规 58 5 3 3" xfId="41404"/>
    <cellStyle name="常规 58 5 4" xfId="41405"/>
    <cellStyle name="常规 58 5 4 2" xfId="41406"/>
    <cellStyle name="常规 58 5 5" xfId="41407"/>
    <cellStyle name="常规 58 6" xfId="41408"/>
    <cellStyle name="常规 58 6 2" xfId="41409"/>
    <cellStyle name="常规 58 6 2 2" xfId="41410"/>
    <cellStyle name="常规 58 6 2 2 2" xfId="41411"/>
    <cellStyle name="常规 58 6 2 2 2 2" xfId="41412"/>
    <cellStyle name="常规 58 6 2 2 3" xfId="41413"/>
    <cellStyle name="常规 58 6 2 3" xfId="41414"/>
    <cellStyle name="常规 58 6 2 3 2" xfId="41415"/>
    <cellStyle name="常规 58 6 2 4" xfId="41416"/>
    <cellStyle name="常规 58 6 3" xfId="41417"/>
    <cellStyle name="常规 58 6 3 2" xfId="41418"/>
    <cellStyle name="常规 58 6 3 2 2" xfId="41419"/>
    <cellStyle name="常规 58 6 3 3" xfId="41420"/>
    <cellStyle name="常规 58 6 4" xfId="41421"/>
    <cellStyle name="常规 58 6 4 2" xfId="41422"/>
    <cellStyle name="常规 58 6 5" xfId="41423"/>
    <cellStyle name="常规 58 7" xfId="41424"/>
    <cellStyle name="常规 58 7 2" xfId="41425"/>
    <cellStyle name="常规 58 7 2 2" xfId="41426"/>
    <cellStyle name="常规 58 7 2 2 2" xfId="41427"/>
    <cellStyle name="常规 58 7 2 2 2 2" xfId="41428"/>
    <cellStyle name="常规 58 7 2 2 3" xfId="41429"/>
    <cellStyle name="常规 58 7 2 3" xfId="41430"/>
    <cellStyle name="常规 58 7 2 3 2" xfId="41431"/>
    <cellStyle name="常规 58 7 2 4" xfId="41432"/>
    <cellStyle name="常规 58 7 3" xfId="41433"/>
    <cellStyle name="常规 58 7 3 2" xfId="41434"/>
    <cellStyle name="常规 58 7 3 2 2" xfId="41435"/>
    <cellStyle name="常规 58 7 3 3" xfId="41436"/>
    <cellStyle name="常规 58 7 4" xfId="41437"/>
    <cellStyle name="常规 58 7 4 2" xfId="41438"/>
    <cellStyle name="常规 58 7 5" xfId="41439"/>
    <cellStyle name="常规 58 8" xfId="41440"/>
    <cellStyle name="常规 58 8 2" xfId="41441"/>
    <cellStyle name="常规 58 8 2 2" xfId="41442"/>
    <cellStyle name="常规 58 8 2 2 2" xfId="41443"/>
    <cellStyle name="常规 58 8 2 3" xfId="41444"/>
    <cellStyle name="常规 58 8 3" xfId="41445"/>
    <cellStyle name="常规 58 8 3 2" xfId="41446"/>
    <cellStyle name="常规 58 8 4" xfId="41447"/>
    <cellStyle name="常规 58 9" xfId="41448"/>
    <cellStyle name="常规 58 9 2" xfId="41449"/>
    <cellStyle name="常规 58 9 2 2" xfId="41450"/>
    <cellStyle name="常规 58 9 3" xfId="41451"/>
    <cellStyle name="常规 59" xfId="41452"/>
    <cellStyle name="常规 59 10" xfId="41453"/>
    <cellStyle name="常规 59 10 2" xfId="41454"/>
    <cellStyle name="常规 59 11" xfId="41455"/>
    <cellStyle name="常规 59 12" xfId="41456"/>
    <cellStyle name="常规 59 2" xfId="41457"/>
    <cellStyle name="常规 59 2 2" xfId="41458"/>
    <cellStyle name="常规 59 2 2 2" xfId="41459"/>
    <cellStyle name="常规 59 2 2 2 2" xfId="41460"/>
    <cellStyle name="常规 59 2 2 2 2 2" xfId="41461"/>
    <cellStyle name="常规 59 2 2 2 2 2 2" xfId="41462"/>
    <cellStyle name="常规 59 2 2 2 2 2 2 2" xfId="41463"/>
    <cellStyle name="常规 59 2 2 2 2 2 3" xfId="41464"/>
    <cellStyle name="常规 59 2 2 2 2 3" xfId="41465"/>
    <cellStyle name="常规 59 2 2 2 2 3 2" xfId="41466"/>
    <cellStyle name="常规 59 2 2 2 2 4" xfId="41467"/>
    <cellStyle name="常规 59 2 2 2 3" xfId="41468"/>
    <cellStyle name="常规 59 2 2 2 3 2" xfId="41469"/>
    <cellStyle name="常规 59 2 2 2 3 2 2" xfId="41470"/>
    <cellStyle name="常规 59 2 2 2 3 3" xfId="41471"/>
    <cellStyle name="常规 59 2 2 2 4" xfId="41472"/>
    <cellStyle name="常规 59 2 2 2 4 2" xfId="41473"/>
    <cellStyle name="常规 59 2 2 2 5" xfId="41474"/>
    <cellStyle name="常规 59 2 2 3" xfId="41475"/>
    <cellStyle name="常规 59 2 2 3 2" xfId="41476"/>
    <cellStyle name="常规 59 2 2 3 2 2" xfId="41477"/>
    <cellStyle name="常规 59 2 2 3 2 2 2" xfId="41478"/>
    <cellStyle name="常规 59 2 2 3 2 2 2 2" xfId="41479"/>
    <cellStyle name="常规 59 2 2 3 2 2 3" xfId="41480"/>
    <cellStyle name="常规 59 2 2 3 2 3" xfId="41481"/>
    <cellStyle name="常规 59 2 2 3 2 3 2" xfId="41482"/>
    <cellStyle name="常规 59 2 2 3 2 4" xfId="41483"/>
    <cellStyle name="常规 59 2 2 3 3" xfId="41484"/>
    <cellStyle name="常规 59 2 2 3 3 2" xfId="41485"/>
    <cellStyle name="常规 59 2 2 3 3 2 2" xfId="41486"/>
    <cellStyle name="常规 59 2 2 3 3 3" xfId="41487"/>
    <cellStyle name="常规 59 2 2 3 4" xfId="41488"/>
    <cellStyle name="常规 59 2 2 3 4 2" xfId="41489"/>
    <cellStyle name="常规 59 2 2 3 5" xfId="41490"/>
    <cellStyle name="常规 59 2 2 4" xfId="41491"/>
    <cellStyle name="常规 59 2 2 4 2" xfId="41492"/>
    <cellStyle name="常规 59 2 2 4 2 2" xfId="41493"/>
    <cellStyle name="常规 59 2 2 4 2 2 2" xfId="41494"/>
    <cellStyle name="常规 59 2 2 4 2 3" xfId="41495"/>
    <cellStyle name="常规 59 2 2 4 3" xfId="41496"/>
    <cellStyle name="常规 59 2 2 4 3 2" xfId="41497"/>
    <cellStyle name="常规 59 2 2 4 4" xfId="41498"/>
    <cellStyle name="常规 59 2 2 5" xfId="41499"/>
    <cellStyle name="常规 59 2 2 5 2" xfId="41500"/>
    <cellStyle name="常规 59 2 2 5 2 2" xfId="41501"/>
    <cellStyle name="常规 59 2 2 5 3" xfId="41502"/>
    <cellStyle name="常规 59 2 2 6" xfId="41503"/>
    <cellStyle name="常规 59 2 2 6 2" xfId="41504"/>
    <cellStyle name="常规 59 2 2 7" xfId="41505"/>
    <cellStyle name="常规 59 2 3" xfId="41506"/>
    <cellStyle name="常规 59 2 3 2" xfId="41507"/>
    <cellStyle name="常规 59 2 3 2 2" xfId="41508"/>
    <cellStyle name="常规 59 2 3 2 2 2" xfId="41509"/>
    <cellStyle name="常规 59 2 3 2 2 2 2" xfId="41510"/>
    <cellStyle name="常规 59 2 3 2 2 3" xfId="41511"/>
    <cellStyle name="常规 59 2 3 2 3" xfId="41512"/>
    <cellStyle name="常规 59 2 3 2 3 2" xfId="41513"/>
    <cellStyle name="常规 59 2 3 2 4" xfId="41514"/>
    <cellStyle name="常规 59 2 3 3" xfId="41515"/>
    <cellStyle name="常规 59 2 3 3 2" xfId="41516"/>
    <cellStyle name="常规 59 2 3 3 2 2" xfId="41517"/>
    <cellStyle name="常规 59 2 3 3 3" xfId="41518"/>
    <cellStyle name="常规 59 2 3 4" xfId="41519"/>
    <cellStyle name="常规 59 2 3 4 2" xfId="41520"/>
    <cellStyle name="常规 59 2 3 5" xfId="41521"/>
    <cellStyle name="常规 59 2 4" xfId="41522"/>
    <cellStyle name="常规 59 2 4 2" xfId="41523"/>
    <cellStyle name="常规 59 2 4 2 2" xfId="41524"/>
    <cellStyle name="常规 59 2 4 2 2 2" xfId="41525"/>
    <cellStyle name="常规 59 2 4 2 2 2 2" xfId="41526"/>
    <cellStyle name="常规 59 2 4 2 2 3" xfId="41527"/>
    <cellStyle name="常规 59 2 4 2 3" xfId="41528"/>
    <cellStyle name="常规 59 2 4 2 3 2" xfId="41529"/>
    <cellStyle name="常规 59 2 4 2 4" xfId="41530"/>
    <cellStyle name="常规 59 2 4 3" xfId="41531"/>
    <cellStyle name="常规 59 2 4 3 2" xfId="41532"/>
    <cellStyle name="常规 59 2 4 3 2 2" xfId="41533"/>
    <cellStyle name="常规 59 2 4 3 3" xfId="41534"/>
    <cellStyle name="常规 59 2 4 4" xfId="41535"/>
    <cellStyle name="常规 59 2 4 4 2" xfId="41536"/>
    <cellStyle name="常规 59 2 4 5" xfId="41537"/>
    <cellStyle name="常规 59 2 5" xfId="41538"/>
    <cellStyle name="常规 59 2 5 2" xfId="41539"/>
    <cellStyle name="常规 59 2 5 2 2" xfId="41540"/>
    <cellStyle name="常规 59 2 5 2 2 2" xfId="41541"/>
    <cellStyle name="常规 59 2 5 2 3" xfId="41542"/>
    <cellStyle name="常规 59 2 5 3" xfId="41543"/>
    <cellStyle name="常规 59 2 5 3 2" xfId="41544"/>
    <cellStyle name="常规 59 2 5 4" xfId="41545"/>
    <cellStyle name="常规 59 2 6" xfId="41546"/>
    <cellStyle name="常规 59 2 6 2" xfId="41547"/>
    <cellStyle name="常规 59 2 6 2 2" xfId="41548"/>
    <cellStyle name="常规 59 2 6 3" xfId="41549"/>
    <cellStyle name="常规 59 2 7" xfId="41550"/>
    <cellStyle name="常规 59 2 7 2" xfId="41551"/>
    <cellStyle name="常规 59 2 8" xfId="41552"/>
    <cellStyle name="常规 59 3" xfId="41553"/>
    <cellStyle name="常规 59 3 2" xfId="41554"/>
    <cellStyle name="常规 59 3 2 2" xfId="41555"/>
    <cellStyle name="常规 59 3 2 2 2" xfId="41556"/>
    <cellStyle name="常规 59 3 2 2 2 2" xfId="41557"/>
    <cellStyle name="常规 59 3 2 2 2 2 2" xfId="41558"/>
    <cellStyle name="常规 59 3 2 2 2 3" xfId="41559"/>
    <cellStyle name="常规 59 3 2 2 3" xfId="41560"/>
    <cellStyle name="常规 59 3 2 2 3 2" xfId="41561"/>
    <cellStyle name="常规 59 3 2 2 4" xfId="41562"/>
    <cellStyle name="常规 59 3 2 3" xfId="41563"/>
    <cellStyle name="常规 59 3 2 3 2" xfId="41564"/>
    <cellStyle name="常规 59 3 2 3 2 2" xfId="41565"/>
    <cellStyle name="常规 59 3 2 3 3" xfId="41566"/>
    <cellStyle name="常规 59 3 2 4" xfId="41567"/>
    <cellStyle name="常规 59 3 2 4 2" xfId="41568"/>
    <cellStyle name="常规 59 3 2 5" xfId="41569"/>
    <cellStyle name="常规 59 3 3" xfId="41570"/>
    <cellStyle name="常规 59 3 3 2" xfId="41571"/>
    <cellStyle name="常规 59 3 3 2 2" xfId="41572"/>
    <cellStyle name="常规 59 3 3 2 2 2" xfId="41573"/>
    <cellStyle name="常规 59 3 3 2 2 2 2" xfId="41574"/>
    <cellStyle name="常规 59 3 3 2 2 3" xfId="41575"/>
    <cellStyle name="常规 59 3 3 2 3" xfId="41576"/>
    <cellStyle name="常规 59 3 3 2 3 2" xfId="41577"/>
    <cellStyle name="常规 59 3 3 2 4" xfId="41578"/>
    <cellStyle name="常规 59 3 3 3" xfId="41579"/>
    <cellStyle name="常规 59 3 3 3 2" xfId="41580"/>
    <cellStyle name="常规 59 3 3 3 2 2" xfId="41581"/>
    <cellStyle name="常规 59 3 3 3 3" xfId="41582"/>
    <cellStyle name="常规 59 3 3 4" xfId="41583"/>
    <cellStyle name="常规 59 3 3 4 2" xfId="41584"/>
    <cellStyle name="常规 59 3 3 5" xfId="41585"/>
    <cellStyle name="常规 59 3 4" xfId="41586"/>
    <cellStyle name="常规 59 3 4 2" xfId="41587"/>
    <cellStyle name="常规 59 3 4 2 2" xfId="41588"/>
    <cellStyle name="常规 59 3 4 2 2 2" xfId="41589"/>
    <cellStyle name="常规 59 3 4 2 3" xfId="41590"/>
    <cellStyle name="常规 59 3 4 3" xfId="41591"/>
    <cellStyle name="常规 59 3 4 3 2" xfId="41592"/>
    <cellStyle name="常规 59 3 4 4" xfId="41593"/>
    <cellStyle name="常规 59 3 5" xfId="41594"/>
    <cellStyle name="常规 59 3 5 2" xfId="41595"/>
    <cellStyle name="常规 59 3 5 2 2" xfId="41596"/>
    <cellStyle name="常规 59 3 5 3" xfId="41597"/>
    <cellStyle name="常规 59 3 6" xfId="41598"/>
    <cellStyle name="常规 59 3 6 2" xfId="41599"/>
    <cellStyle name="常规 59 3 7" xfId="41600"/>
    <cellStyle name="常规 59 4" xfId="41601"/>
    <cellStyle name="常规 59 4 2" xfId="41602"/>
    <cellStyle name="常规 59 4 2 2" xfId="41603"/>
    <cellStyle name="常规 59 4 2 2 2" xfId="41604"/>
    <cellStyle name="常规 59 4 2 2 2 2" xfId="41605"/>
    <cellStyle name="常规 59 4 2 2 3" xfId="41606"/>
    <cellStyle name="常规 59 4 2 3" xfId="41607"/>
    <cellStyle name="常规 59 4 2 3 2" xfId="41608"/>
    <cellStyle name="常规 59 4 2 4" xfId="41609"/>
    <cellStyle name="常规 59 4 3" xfId="41610"/>
    <cellStyle name="常规 59 4 3 2" xfId="41611"/>
    <cellStyle name="常规 59 4 3 2 2" xfId="41612"/>
    <cellStyle name="常规 59 4 3 3" xfId="41613"/>
    <cellStyle name="常规 59 4 4" xfId="41614"/>
    <cellStyle name="常规 59 4 4 2" xfId="41615"/>
    <cellStyle name="常规 59 4 5" xfId="41616"/>
    <cellStyle name="常规 59 5" xfId="41617"/>
    <cellStyle name="常规 59 5 2" xfId="41618"/>
    <cellStyle name="常规 59 5 2 2" xfId="41619"/>
    <cellStyle name="常规 59 5 2 2 2" xfId="41620"/>
    <cellStyle name="常规 59 5 2 2 2 2" xfId="41621"/>
    <cellStyle name="常规 59 5 2 2 3" xfId="41622"/>
    <cellStyle name="常规 59 5 2 3" xfId="41623"/>
    <cellStyle name="常规 59 5 2 3 2" xfId="41624"/>
    <cellStyle name="常规 59 5 2 4" xfId="41625"/>
    <cellStyle name="常规 59 5 3" xfId="41626"/>
    <cellStyle name="常规 59 5 3 2" xfId="41627"/>
    <cellStyle name="常规 59 5 3 2 2" xfId="41628"/>
    <cellStyle name="常规 59 5 3 3" xfId="41629"/>
    <cellStyle name="常规 59 5 4" xfId="41630"/>
    <cellStyle name="常规 59 5 4 2" xfId="41631"/>
    <cellStyle name="常规 59 5 5" xfId="41632"/>
    <cellStyle name="常规 59 6" xfId="41633"/>
    <cellStyle name="常规 59 6 2" xfId="41634"/>
    <cellStyle name="常规 59 6 2 2" xfId="41635"/>
    <cellStyle name="常规 59 6 2 2 2" xfId="41636"/>
    <cellStyle name="常规 59 6 2 2 2 2" xfId="41637"/>
    <cellStyle name="常规 59 6 2 2 3" xfId="41638"/>
    <cellStyle name="常规 59 6 2 3" xfId="41639"/>
    <cellStyle name="常规 59 6 2 3 2" xfId="41640"/>
    <cellStyle name="常规 59 6 2 4" xfId="41641"/>
    <cellStyle name="常规 59 6 3" xfId="41642"/>
    <cellStyle name="常规 59 6 3 2" xfId="41643"/>
    <cellStyle name="常规 59 6 3 2 2" xfId="41644"/>
    <cellStyle name="常规 59 6 3 3" xfId="41645"/>
    <cellStyle name="常规 59 6 4" xfId="41646"/>
    <cellStyle name="常规 59 6 4 2" xfId="41647"/>
    <cellStyle name="常规 59 6 5" xfId="41648"/>
    <cellStyle name="常规 59 7" xfId="41649"/>
    <cellStyle name="常规 59 7 2" xfId="41650"/>
    <cellStyle name="常规 59 7 2 2" xfId="41651"/>
    <cellStyle name="常规 59 7 2 2 2" xfId="41652"/>
    <cellStyle name="常规 59 7 2 2 2 2" xfId="41653"/>
    <cellStyle name="常规 59 7 2 2 3" xfId="41654"/>
    <cellStyle name="常规 59 7 2 3" xfId="41655"/>
    <cellStyle name="常规 59 7 2 3 2" xfId="41656"/>
    <cellStyle name="常规 59 7 2 4" xfId="41657"/>
    <cellStyle name="常规 59 7 3" xfId="41658"/>
    <cellStyle name="常规 59 7 3 2" xfId="41659"/>
    <cellStyle name="常规 59 7 3 2 2" xfId="41660"/>
    <cellStyle name="常规 59 7 3 3" xfId="41661"/>
    <cellStyle name="常规 59 7 4" xfId="41662"/>
    <cellStyle name="常规 59 7 4 2" xfId="41663"/>
    <cellStyle name="常规 59 7 5" xfId="41664"/>
    <cellStyle name="常规 59 8" xfId="41665"/>
    <cellStyle name="常规 59 8 2" xfId="41666"/>
    <cellStyle name="常规 59 8 2 2" xfId="41667"/>
    <cellStyle name="常规 59 8 2 2 2" xfId="41668"/>
    <cellStyle name="常规 59 8 2 3" xfId="41669"/>
    <cellStyle name="常规 59 8 3" xfId="41670"/>
    <cellStyle name="常规 59 8 3 2" xfId="41671"/>
    <cellStyle name="常规 59 8 4" xfId="41672"/>
    <cellStyle name="常规 59 9" xfId="41673"/>
    <cellStyle name="常规 59 9 2" xfId="41674"/>
    <cellStyle name="常规 59 9 2 2" xfId="41675"/>
    <cellStyle name="常规 59 9 3" xfId="41676"/>
    <cellStyle name="常规 6" xfId="41677"/>
    <cellStyle name="常规 6 10" xfId="41678"/>
    <cellStyle name="常规 6 10 2" xfId="41679"/>
    <cellStyle name="常规 6 10 2 2" xfId="41680"/>
    <cellStyle name="常规 6 10 2 2 2" xfId="41681"/>
    <cellStyle name="常规 6 10 2 2 2 2" xfId="41682"/>
    <cellStyle name="常规 6 10 2 2 3" xfId="41683"/>
    <cellStyle name="常规 6 10 2 3" xfId="41684"/>
    <cellStyle name="常规 6 10 2 3 2" xfId="41685"/>
    <cellStyle name="常规 6 10 2 4" xfId="41686"/>
    <cellStyle name="常规 6 10 3" xfId="41687"/>
    <cellStyle name="常规 6 10 3 2" xfId="41688"/>
    <cellStyle name="常规 6 10 3 2 2" xfId="41689"/>
    <cellStyle name="常规 6 10 3 3" xfId="41690"/>
    <cellStyle name="常规 6 10 4" xfId="41691"/>
    <cellStyle name="常规 6 10 4 2" xfId="41692"/>
    <cellStyle name="常规 6 10 5" xfId="41693"/>
    <cellStyle name="常规 6 11" xfId="41694"/>
    <cellStyle name="常规 6 11 2" xfId="41695"/>
    <cellStyle name="常规 6 11 2 2" xfId="41696"/>
    <cellStyle name="常规 6 11 2 2 2" xfId="41697"/>
    <cellStyle name="常规 6 11 2 2 2 2" xfId="41698"/>
    <cellStyle name="常规 6 11 2 2 3" xfId="41699"/>
    <cellStyle name="常规 6 11 2 3" xfId="41700"/>
    <cellStyle name="常规 6 11 2 3 2" xfId="41701"/>
    <cellStyle name="常规 6 11 2 4" xfId="41702"/>
    <cellStyle name="常规 6 11 3" xfId="41703"/>
    <cellStyle name="常规 6 11 3 2" xfId="41704"/>
    <cellStyle name="常规 6 11 3 2 2" xfId="41705"/>
    <cellStyle name="常规 6 11 3 3" xfId="41706"/>
    <cellStyle name="常规 6 11 4" xfId="41707"/>
    <cellStyle name="常规 6 11 4 2" xfId="41708"/>
    <cellStyle name="常规 6 11 5" xfId="41709"/>
    <cellStyle name="常规 6 12" xfId="41710"/>
    <cellStyle name="常规 6 12 2" xfId="41711"/>
    <cellStyle name="常规 6 12 2 2" xfId="41712"/>
    <cellStyle name="常规 6 12 2 2 2" xfId="41713"/>
    <cellStyle name="常规 6 12 2 2 2 2" xfId="41714"/>
    <cellStyle name="常规 6 12 2 2 3" xfId="41715"/>
    <cellStyle name="常规 6 12 2 3" xfId="41716"/>
    <cellStyle name="常规 6 12 2 3 2" xfId="41717"/>
    <cellStyle name="常规 6 12 2 4" xfId="41718"/>
    <cellStyle name="常规 6 12 3" xfId="41719"/>
    <cellStyle name="常规 6 12 3 2" xfId="41720"/>
    <cellStyle name="常规 6 12 3 2 2" xfId="41721"/>
    <cellStyle name="常规 6 12 3 3" xfId="41722"/>
    <cellStyle name="常规 6 12 4" xfId="41723"/>
    <cellStyle name="常规 6 12 4 2" xfId="41724"/>
    <cellStyle name="常规 6 12 5" xfId="41725"/>
    <cellStyle name="常规 6 13" xfId="41726"/>
    <cellStyle name="常规 6 13 2" xfId="41727"/>
    <cellStyle name="常规 6 13 2 2" xfId="41728"/>
    <cellStyle name="常规 6 13 2 2 2" xfId="41729"/>
    <cellStyle name="常规 6 13 2 2 2 2" xfId="41730"/>
    <cellStyle name="常规 6 13 2 2 3" xfId="41731"/>
    <cellStyle name="常规 6 13 2 3" xfId="41732"/>
    <cellStyle name="常规 6 13 2 3 2" xfId="41733"/>
    <cellStyle name="常规 6 13 2 4" xfId="41734"/>
    <cellStyle name="常规 6 13 3" xfId="41735"/>
    <cellStyle name="常规 6 13 3 2" xfId="41736"/>
    <cellStyle name="常规 6 13 3 2 2" xfId="41737"/>
    <cellStyle name="常规 6 13 3 3" xfId="41738"/>
    <cellStyle name="常规 6 13 4" xfId="41739"/>
    <cellStyle name="常规 6 13 4 2" xfId="41740"/>
    <cellStyle name="常规 6 13 5" xfId="41741"/>
    <cellStyle name="常规 6 14" xfId="41742"/>
    <cellStyle name="常规 6 14 2" xfId="41743"/>
    <cellStyle name="常规 6 14 2 2" xfId="41744"/>
    <cellStyle name="常规 6 14 2 2 2" xfId="41745"/>
    <cellStyle name="常规 6 14 2 3" xfId="41746"/>
    <cellStyle name="常规 6 14 3" xfId="41747"/>
    <cellStyle name="常规 6 14 3 2" xfId="41748"/>
    <cellStyle name="常规 6 14 4" xfId="41749"/>
    <cellStyle name="常规 6 15" xfId="41750"/>
    <cellStyle name="常规 6 15 2" xfId="41751"/>
    <cellStyle name="常规 6 15 2 2" xfId="41752"/>
    <cellStyle name="常规 6 15 3" xfId="41753"/>
    <cellStyle name="常规 6 16" xfId="41754"/>
    <cellStyle name="常规 6 16 2" xfId="41755"/>
    <cellStyle name="常规 6 17" xfId="41756"/>
    <cellStyle name="常规 6 18" xfId="41757"/>
    <cellStyle name="常规 6 2" xfId="41758"/>
    <cellStyle name="常规 6 2 10" xfId="41759"/>
    <cellStyle name="常规 6 2 10 2" xfId="41760"/>
    <cellStyle name="常规 6 2 10 2 2" xfId="41761"/>
    <cellStyle name="常规 6 2 10 3" xfId="41762"/>
    <cellStyle name="常规 6 2 11" xfId="41763"/>
    <cellStyle name="常规 6 2 11 2" xfId="41764"/>
    <cellStyle name="常规 6 2 12" xfId="41765"/>
    <cellStyle name="常规 6 2 2" xfId="41766"/>
    <cellStyle name="常规 6 2 2 10" xfId="41767"/>
    <cellStyle name="常规 6 2 2 10 2" xfId="41768"/>
    <cellStyle name="常规 6 2 2 11" xfId="41769"/>
    <cellStyle name="常规 6 2 2 2" xfId="41770"/>
    <cellStyle name="常规 6 2 2 2 2" xfId="41771"/>
    <cellStyle name="常规 6 2 2 2 2 2" xfId="41772"/>
    <cellStyle name="常规 6 2 2 2 2 2 2" xfId="41773"/>
    <cellStyle name="常规 6 2 2 2 2 2 2 2" xfId="41774"/>
    <cellStyle name="常规 6 2 2 2 2 2 2 2 2" xfId="41775"/>
    <cellStyle name="常规 6 2 2 2 2 2 2 2 2 2" xfId="41776"/>
    <cellStyle name="常规 6 2 2 2 2 2 2 2 2 2 2" xfId="41777"/>
    <cellStyle name="常规 6 2 2 2 2 2 2 2 2 3" xfId="41778"/>
    <cellStyle name="常规 6 2 2 2 2 2 2 2 3" xfId="41779"/>
    <cellStyle name="常规 6 2 2 2 2 2 2 2 3 2" xfId="41780"/>
    <cellStyle name="常规 6 2 2 2 2 2 2 2 4" xfId="41781"/>
    <cellStyle name="常规 6 2 2 2 2 2 2 3" xfId="41782"/>
    <cellStyle name="常规 6 2 2 2 2 2 2 3 2" xfId="41783"/>
    <cellStyle name="常规 6 2 2 2 2 2 2 3 2 2" xfId="41784"/>
    <cellStyle name="常规 6 2 2 2 2 2 2 3 3" xfId="41785"/>
    <cellStyle name="常规 6 2 2 2 2 2 2 4" xfId="41786"/>
    <cellStyle name="常规 6 2 2 2 2 2 2 4 2" xfId="41787"/>
    <cellStyle name="常规 6 2 2 2 2 2 2 5" xfId="41788"/>
    <cellStyle name="常规 6 2 2 2 2 2 3" xfId="41789"/>
    <cellStyle name="常规 6 2 2 2 2 2 3 2" xfId="41790"/>
    <cellStyle name="常规 6 2 2 2 2 2 3 2 2" xfId="41791"/>
    <cellStyle name="常规 6 2 2 2 2 2 3 2 2 2" xfId="41792"/>
    <cellStyle name="常规 6 2 2 2 2 2 3 2 2 2 2" xfId="41793"/>
    <cellStyle name="常规 6 2 2 2 2 2 3 2 2 3" xfId="41794"/>
    <cellStyle name="常规 6 2 2 2 2 2 3 2 3" xfId="41795"/>
    <cellStyle name="常规 6 2 2 2 2 2 3 2 3 2" xfId="41796"/>
    <cellStyle name="常规 6 2 2 2 2 2 3 2 4" xfId="41797"/>
    <cellStyle name="常规 6 2 2 2 2 2 3 3" xfId="41798"/>
    <cellStyle name="常规 6 2 2 2 2 2 3 3 2" xfId="41799"/>
    <cellStyle name="常规 6 2 2 2 2 2 3 3 2 2" xfId="41800"/>
    <cellStyle name="常规 6 2 2 2 2 2 3 3 3" xfId="41801"/>
    <cellStyle name="常规 6 2 2 2 2 2 3 4" xfId="41802"/>
    <cellStyle name="常规 6 2 2 2 2 2 3 4 2" xfId="41803"/>
    <cellStyle name="常规 6 2 2 2 2 2 3 5" xfId="41804"/>
    <cellStyle name="常规 6 2 2 2 2 2 4" xfId="41805"/>
    <cellStyle name="常规 6 2 2 2 2 2 4 2" xfId="41806"/>
    <cellStyle name="常规 6 2 2 2 2 2 4 2 2" xfId="41807"/>
    <cellStyle name="常规 6 2 2 2 2 2 4 2 2 2" xfId="41808"/>
    <cellStyle name="常规 6 2 2 2 2 2 4 2 3" xfId="41809"/>
    <cellStyle name="常规 6 2 2 2 2 2 4 3" xfId="41810"/>
    <cellStyle name="常规 6 2 2 2 2 2 4 3 2" xfId="41811"/>
    <cellStyle name="常规 6 2 2 2 2 2 4 4" xfId="41812"/>
    <cellStyle name="常规 6 2 2 2 2 2 5" xfId="41813"/>
    <cellStyle name="常规 6 2 2 2 2 2 5 2" xfId="41814"/>
    <cellStyle name="常规 6 2 2 2 2 2 5 2 2" xfId="41815"/>
    <cellStyle name="常规 6 2 2 2 2 2 5 3" xfId="41816"/>
    <cellStyle name="常规 6 2 2 2 2 2 6" xfId="41817"/>
    <cellStyle name="常规 6 2 2 2 2 2 6 2" xfId="41818"/>
    <cellStyle name="常规 6 2 2 2 2 2 7" xfId="41819"/>
    <cellStyle name="常规 6 2 2 2 2 3" xfId="41820"/>
    <cellStyle name="常规 6 2 2 2 2 3 2" xfId="41821"/>
    <cellStyle name="常规 6 2 2 2 2 3 2 2" xfId="41822"/>
    <cellStyle name="常规 6 2 2 2 2 3 2 2 2" xfId="41823"/>
    <cellStyle name="常规 6 2 2 2 2 3 2 2 2 2" xfId="41824"/>
    <cellStyle name="常规 6 2 2 2 2 3 2 2 3" xfId="41825"/>
    <cellStyle name="常规 6 2 2 2 2 3 2 3" xfId="41826"/>
    <cellStyle name="常规 6 2 2 2 2 3 2 3 2" xfId="41827"/>
    <cellStyle name="常规 6 2 2 2 2 3 2 4" xfId="41828"/>
    <cellStyle name="常规 6 2 2 2 2 3 3" xfId="41829"/>
    <cellStyle name="常规 6 2 2 2 2 3 3 2" xfId="41830"/>
    <cellStyle name="常规 6 2 2 2 2 3 3 2 2" xfId="41831"/>
    <cellStyle name="常规 6 2 2 2 2 3 3 3" xfId="41832"/>
    <cellStyle name="常规 6 2 2 2 2 3 4" xfId="41833"/>
    <cellStyle name="常规 6 2 2 2 2 3 4 2" xfId="41834"/>
    <cellStyle name="常规 6 2 2 2 2 3 5" xfId="41835"/>
    <cellStyle name="常规 6 2 2 2 2 4" xfId="41836"/>
    <cellStyle name="常规 6 2 2 2 2 4 2" xfId="41837"/>
    <cellStyle name="常规 6 2 2 2 2 4 2 2" xfId="41838"/>
    <cellStyle name="常规 6 2 2 2 2 4 2 2 2" xfId="41839"/>
    <cellStyle name="常规 6 2 2 2 2 4 2 2 2 2" xfId="41840"/>
    <cellStyle name="常规 6 2 2 2 2 4 2 2 3" xfId="41841"/>
    <cellStyle name="常规 6 2 2 2 2 4 2 3" xfId="41842"/>
    <cellStyle name="常规 6 2 2 2 2 4 2 3 2" xfId="41843"/>
    <cellStyle name="常规 6 2 2 2 2 4 2 4" xfId="41844"/>
    <cellStyle name="常规 6 2 2 2 2 4 3" xfId="41845"/>
    <cellStyle name="常规 6 2 2 2 2 4 3 2" xfId="41846"/>
    <cellStyle name="常规 6 2 2 2 2 4 3 2 2" xfId="41847"/>
    <cellStyle name="常规 6 2 2 2 2 4 3 3" xfId="41848"/>
    <cellStyle name="常规 6 2 2 2 2 4 4" xfId="41849"/>
    <cellStyle name="常规 6 2 2 2 2 4 4 2" xfId="41850"/>
    <cellStyle name="常规 6 2 2 2 2 4 5" xfId="41851"/>
    <cellStyle name="常规 6 2 2 2 2 5" xfId="41852"/>
    <cellStyle name="常规 6 2 2 2 2 5 2" xfId="41853"/>
    <cellStyle name="常规 6 2 2 2 2 5 2 2" xfId="41854"/>
    <cellStyle name="常规 6 2 2 2 2 5 2 2 2" xfId="41855"/>
    <cellStyle name="常规 6 2 2 2 2 5 2 3" xfId="41856"/>
    <cellStyle name="常规 6 2 2 2 2 5 3" xfId="41857"/>
    <cellStyle name="常规 6 2 2 2 2 5 3 2" xfId="41858"/>
    <cellStyle name="常规 6 2 2 2 2 5 4" xfId="41859"/>
    <cellStyle name="常规 6 2 2 2 2 6" xfId="41860"/>
    <cellStyle name="常规 6 2 2 2 2 6 2" xfId="41861"/>
    <cellStyle name="常规 6 2 2 2 2 6 2 2" xfId="41862"/>
    <cellStyle name="常规 6 2 2 2 2 6 3" xfId="41863"/>
    <cellStyle name="常规 6 2 2 2 2 7" xfId="41864"/>
    <cellStyle name="常规 6 2 2 2 2 7 2" xfId="41865"/>
    <cellStyle name="常规 6 2 2 2 2 8" xfId="41866"/>
    <cellStyle name="常规 6 2 2 2 3" xfId="41867"/>
    <cellStyle name="常规 6 2 2 2 3 2" xfId="41868"/>
    <cellStyle name="常规 6 2 2 2 3 2 2" xfId="41869"/>
    <cellStyle name="常规 6 2 2 2 3 2 2 2" xfId="41870"/>
    <cellStyle name="常规 6 2 2 2 3 2 2 2 2" xfId="41871"/>
    <cellStyle name="常规 6 2 2 2 3 2 2 2 2 2" xfId="41872"/>
    <cellStyle name="常规 6 2 2 2 3 2 2 2 3" xfId="41873"/>
    <cellStyle name="常规 6 2 2 2 3 2 2 3" xfId="41874"/>
    <cellStyle name="常规 6 2 2 2 3 2 2 3 2" xfId="41875"/>
    <cellStyle name="常规 6 2 2 2 3 2 2 4" xfId="41876"/>
    <cellStyle name="常规 6 2 2 2 3 2 3" xfId="41877"/>
    <cellStyle name="常规 6 2 2 2 3 2 3 2" xfId="41878"/>
    <cellStyle name="常规 6 2 2 2 3 2 3 2 2" xfId="41879"/>
    <cellStyle name="常规 6 2 2 2 3 2 3 3" xfId="41880"/>
    <cellStyle name="常规 6 2 2 2 3 2 4" xfId="41881"/>
    <cellStyle name="常规 6 2 2 2 3 2 4 2" xfId="41882"/>
    <cellStyle name="常规 6 2 2 2 3 2 5" xfId="41883"/>
    <cellStyle name="常规 6 2 2 2 3 3" xfId="41884"/>
    <cellStyle name="常规 6 2 2 2 3 3 2" xfId="41885"/>
    <cellStyle name="常规 6 2 2 2 3 3 2 2" xfId="41886"/>
    <cellStyle name="常规 6 2 2 2 3 3 2 2 2" xfId="41887"/>
    <cellStyle name="常规 6 2 2 2 3 3 2 2 2 2" xfId="41888"/>
    <cellStyle name="常规 6 2 2 2 3 3 2 2 3" xfId="41889"/>
    <cellStyle name="常规 6 2 2 2 3 3 2 3" xfId="41890"/>
    <cellStyle name="常规 6 2 2 2 3 3 2 3 2" xfId="41891"/>
    <cellStyle name="常规 6 2 2 2 3 3 2 4" xfId="41892"/>
    <cellStyle name="常规 6 2 2 2 3 3 3" xfId="41893"/>
    <cellStyle name="常规 6 2 2 2 3 3 3 2" xfId="41894"/>
    <cellStyle name="常规 6 2 2 2 3 3 3 2 2" xfId="41895"/>
    <cellStyle name="常规 6 2 2 2 3 3 3 3" xfId="41896"/>
    <cellStyle name="常规 6 2 2 2 3 3 4" xfId="41897"/>
    <cellStyle name="常规 6 2 2 2 3 3 4 2" xfId="41898"/>
    <cellStyle name="常规 6 2 2 2 3 3 5" xfId="41899"/>
    <cellStyle name="常规 6 2 2 2 3 4" xfId="41900"/>
    <cellStyle name="常规 6 2 2 2 3 4 2" xfId="41901"/>
    <cellStyle name="常规 6 2 2 2 3 4 2 2" xfId="41902"/>
    <cellStyle name="常规 6 2 2 2 3 4 2 2 2" xfId="41903"/>
    <cellStyle name="常规 6 2 2 2 3 4 2 3" xfId="41904"/>
    <cellStyle name="常规 6 2 2 2 3 4 3" xfId="41905"/>
    <cellStyle name="常规 6 2 2 2 3 4 3 2" xfId="41906"/>
    <cellStyle name="常规 6 2 2 2 3 4 4" xfId="41907"/>
    <cellStyle name="常规 6 2 2 2 3 5" xfId="41908"/>
    <cellStyle name="常规 6 2 2 2 3 5 2" xfId="41909"/>
    <cellStyle name="常规 6 2 2 2 3 5 2 2" xfId="41910"/>
    <cellStyle name="常规 6 2 2 2 3 5 3" xfId="41911"/>
    <cellStyle name="常规 6 2 2 2 3 6" xfId="41912"/>
    <cellStyle name="常规 6 2 2 2 3 6 2" xfId="41913"/>
    <cellStyle name="常规 6 2 2 2 3 7" xfId="41914"/>
    <cellStyle name="常规 6 2 2 2 4" xfId="41915"/>
    <cellStyle name="常规 6 2 2 2 4 2" xfId="41916"/>
    <cellStyle name="常规 6 2 2 2 4 2 2" xfId="41917"/>
    <cellStyle name="常规 6 2 2 2 4 2 2 2" xfId="41918"/>
    <cellStyle name="常规 6 2 2 2 4 2 2 2 2" xfId="41919"/>
    <cellStyle name="常规 6 2 2 2 4 2 2 3" xfId="41920"/>
    <cellStyle name="常规 6 2 2 2 4 2 3" xfId="41921"/>
    <cellStyle name="常规 6 2 2 2 4 2 3 2" xfId="41922"/>
    <cellStyle name="常规 6 2 2 2 4 2 4" xfId="41923"/>
    <cellStyle name="常规 6 2 2 2 4 3" xfId="41924"/>
    <cellStyle name="常规 6 2 2 2 4 3 2" xfId="41925"/>
    <cellStyle name="常规 6 2 2 2 4 3 2 2" xfId="41926"/>
    <cellStyle name="常规 6 2 2 2 4 3 3" xfId="41927"/>
    <cellStyle name="常规 6 2 2 2 4 4" xfId="41928"/>
    <cellStyle name="常规 6 2 2 2 4 4 2" xfId="41929"/>
    <cellStyle name="常规 6 2 2 2 4 5" xfId="41930"/>
    <cellStyle name="常规 6 2 2 2 5" xfId="41931"/>
    <cellStyle name="常规 6 2 2 2 5 2" xfId="41932"/>
    <cellStyle name="常规 6 2 2 2 5 2 2" xfId="41933"/>
    <cellStyle name="常规 6 2 2 2 5 2 2 2" xfId="41934"/>
    <cellStyle name="常规 6 2 2 2 5 2 2 2 2" xfId="41935"/>
    <cellStyle name="常规 6 2 2 2 5 2 2 3" xfId="41936"/>
    <cellStyle name="常规 6 2 2 2 5 2 3" xfId="41937"/>
    <cellStyle name="常规 6 2 2 2 5 2 3 2" xfId="41938"/>
    <cellStyle name="常规 6 2 2 2 5 2 4" xfId="41939"/>
    <cellStyle name="常规 6 2 2 2 5 3" xfId="41940"/>
    <cellStyle name="常规 6 2 2 2 5 3 2" xfId="41941"/>
    <cellStyle name="常规 6 2 2 2 5 3 2 2" xfId="41942"/>
    <cellStyle name="常规 6 2 2 2 5 3 3" xfId="41943"/>
    <cellStyle name="常规 6 2 2 2 5 4" xfId="41944"/>
    <cellStyle name="常规 6 2 2 2 5 4 2" xfId="41945"/>
    <cellStyle name="常规 6 2 2 2 5 5" xfId="41946"/>
    <cellStyle name="常规 6 2 2 2 6" xfId="41947"/>
    <cellStyle name="常规 6 2 2 2 6 2" xfId="41948"/>
    <cellStyle name="常规 6 2 2 2 6 2 2" xfId="41949"/>
    <cellStyle name="常规 6 2 2 2 6 2 2 2" xfId="41950"/>
    <cellStyle name="常规 6 2 2 2 6 2 3" xfId="41951"/>
    <cellStyle name="常规 6 2 2 2 6 3" xfId="41952"/>
    <cellStyle name="常规 6 2 2 2 6 3 2" xfId="41953"/>
    <cellStyle name="常规 6 2 2 2 6 4" xfId="41954"/>
    <cellStyle name="常规 6 2 2 2 7" xfId="41955"/>
    <cellStyle name="常规 6 2 2 2 7 2" xfId="41956"/>
    <cellStyle name="常规 6 2 2 2 7 2 2" xfId="41957"/>
    <cellStyle name="常规 6 2 2 2 7 3" xfId="41958"/>
    <cellStyle name="常规 6 2 2 2 8" xfId="41959"/>
    <cellStyle name="常规 6 2 2 2 8 2" xfId="41960"/>
    <cellStyle name="常规 6 2 2 2 9" xfId="41961"/>
    <cellStyle name="常规 6 2 2 3" xfId="41962"/>
    <cellStyle name="常规 6 2 2 3 2" xfId="41963"/>
    <cellStyle name="常规 6 2 2 3 2 2" xfId="41964"/>
    <cellStyle name="常规 6 2 2 3 2 2 2" xfId="41965"/>
    <cellStyle name="常规 6 2 2 3 2 2 2 2" xfId="41966"/>
    <cellStyle name="常规 6 2 2 3 2 2 2 2 2" xfId="41967"/>
    <cellStyle name="常规 6 2 2 3 2 2 2 2 2 2" xfId="41968"/>
    <cellStyle name="常规 6 2 2 3 2 2 2 2 2 2 2" xfId="41969"/>
    <cellStyle name="常规 6 2 2 3 2 2 2 2 2 3" xfId="41970"/>
    <cellStyle name="常规 6 2 2 3 2 2 2 2 3" xfId="41971"/>
    <cellStyle name="常规 6 2 2 3 2 2 2 2 3 2" xfId="41972"/>
    <cellStyle name="常规 6 2 2 3 2 2 2 2 4" xfId="41973"/>
    <cellStyle name="常规 6 2 2 3 2 2 2 3" xfId="41974"/>
    <cellStyle name="常规 6 2 2 3 2 2 2 3 2" xfId="41975"/>
    <cellStyle name="常规 6 2 2 3 2 2 2 3 2 2" xfId="41976"/>
    <cellStyle name="常规 6 2 2 3 2 2 2 3 3" xfId="41977"/>
    <cellStyle name="常规 6 2 2 3 2 2 2 4" xfId="41978"/>
    <cellStyle name="常规 6 2 2 3 2 2 2 4 2" xfId="41979"/>
    <cellStyle name="常规 6 2 2 3 2 2 2 5" xfId="41980"/>
    <cellStyle name="常规 6 2 2 3 2 2 3" xfId="41981"/>
    <cellStyle name="常规 6 2 2 3 2 2 3 2" xfId="41982"/>
    <cellStyle name="常规 6 2 2 3 2 2 3 2 2" xfId="41983"/>
    <cellStyle name="常规 6 2 2 3 2 2 3 2 2 2" xfId="41984"/>
    <cellStyle name="常规 6 2 2 3 2 2 3 2 2 2 2" xfId="41985"/>
    <cellStyle name="常规 6 2 2 3 2 2 3 2 2 3" xfId="41986"/>
    <cellStyle name="常规 6 2 2 3 2 2 3 2 3" xfId="41987"/>
    <cellStyle name="常规 6 2 2 3 2 2 3 2 3 2" xfId="41988"/>
    <cellStyle name="常规 6 2 2 3 2 2 3 2 4" xfId="41989"/>
    <cellStyle name="常规 6 2 2 3 2 2 3 3" xfId="41990"/>
    <cellStyle name="常规 6 2 2 3 2 2 3 3 2" xfId="41991"/>
    <cellStyle name="常规 6 2 2 3 2 2 3 3 2 2" xfId="41992"/>
    <cellStyle name="常规 6 2 2 3 2 2 3 3 3" xfId="41993"/>
    <cellStyle name="常规 6 2 2 3 2 2 3 4" xfId="41994"/>
    <cellStyle name="常规 6 2 2 3 2 2 3 4 2" xfId="41995"/>
    <cellStyle name="常规 6 2 2 3 2 2 3 5" xfId="41996"/>
    <cellStyle name="常规 6 2 2 3 2 2 4" xfId="41997"/>
    <cellStyle name="常规 6 2 2 3 2 2 4 2" xfId="41998"/>
    <cellStyle name="常规 6 2 2 3 2 2 4 2 2" xfId="41999"/>
    <cellStyle name="常规 6 2 2 3 2 2 4 2 2 2" xfId="42000"/>
    <cellStyle name="常规 6 2 2 3 2 2 4 2 3" xfId="42001"/>
    <cellStyle name="常规 6 2 2 3 2 2 4 3" xfId="42002"/>
    <cellStyle name="常规 6 2 2 3 2 2 4 3 2" xfId="42003"/>
    <cellStyle name="常规 6 2 2 3 2 2 4 4" xfId="42004"/>
    <cellStyle name="常规 6 2 2 3 2 2 5" xfId="42005"/>
    <cellStyle name="常规 6 2 2 3 2 2 5 2" xfId="42006"/>
    <cellStyle name="常规 6 2 2 3 2 2 5 2 2" xfId="42007"/>
    <cellStyle name="常规 6 2 2 3 2 2 5 3" xfId="42008"/>
    <cellStyle name="常规 6 2 2 3 2 2 6" xfId="42009"/>
    <cellStyle name="常规 6 2 2 3 2 2 6 2" xfId="42010"/>
    <cellStyle name="常规 6 2 2 3 2 2 7" xfId="42011"/>
    <cellStyle name="常规 6 2 2 3 2 3" xfId="42012"/>
    <cellStyle name="常规 6 2 2 3 2 3 2" xfId="42013"/>
    <cellStyle name="常规 6 2 2 3 2 3 2 2" xfId="42014"/>
    <cellStyle name="常规 6 2 2 3 2 3 2 2 2" xfId="42015"/>
    <cellStyle name="常规 6 2 2 3 2 3 2 2 2 2" xfId="42016"/>
    <cellStyle name="常规 6 2 2 3 2 3 2 2 3" xfId="42017"/>
    <cellStyle name="常规 6 2 2 3 2 3 2 3" xfId="42018"/>
    <cellStyle name="常规 6 2 2 3 2 3 2 3 2" xfId="42019"/>
    <cellStyle name="常规 6 2 2 3 2 3 2 4" xfId="42020"/>
    <cellStyle name="常规 6 2 2 3 2 3 3" xfId="42021"/>
    <cellStyle name="常规 6 2 2 3 2 3 3 2" xfId="42022"/>
    <cellStyle name="常规 6 2 2 3 2 3 3 2 2" xfId="42023"/>
    <cellStyle name="常规 6 2 2 3 2 3 3 3" xfId="42024"/>
    <cellStyle name="常规 6 2 2 3 2 3 4" xfId="42025"/>
    <cellStyle name="常规 6 2 2 3 2 3 4 2" xfId="42026"/>
    <cellStyle name="常规 6 2 2 3 2 3 5" xfId="42027"/>
    <cellStyle name="常规 6 2 2 3 2 4" xfId="42028"/>
    <cellStyle name="常规 6 2 2 3 2 4 2" xfId="42029"/>
    <cellStyle name="常规 6 2 2 3 2 4 2 2" xfId="42030"/>
    <cellStyle name="常规 6 2 2 3 2 4 2 2 2" xfId="42031"/>
    <cellStyle name="常规 6 2 2 3 2 4 2 2 2 2" xfId="42032"/>
    <cellStyle name="常规 6 2 2 3 2 4 2 2 3" xfId="42033"/>
    <cellStyle name="常规 6 2 2 3 2 4 2 3" xfId="42034"/>
    <cellStyle name="常规 6 2 2 3 2 4 2 3 2" xfId="42035"/>
    <cellStyle name="常规 6 2 2 3 2 4 2 4" xfId="42036"/>
    <cellStyle name="常规 6 2 2 3 2 4 3" xfId="42037"/>
    <cellStyle name="常规 6 2 2 3 2 4 3 2" xfId="42038"/>
    <cellStyle name="常规 6 2 2 3 2 4 3 2 2" xfId="42039"/>
    <cellStyle name="常规 6 2 2 3 2 4 3 3" xfId="42040"/>
    <cellStyle name="常规 6 2 2 3 2 4 4" xfId="42041"/>
    <cellStyle name="常规 6 2 2 3 2 4 4 2" xfId="42042"/>
    <cellStyle name="常规 6 2 2 3 2 4 5" xfId="42043"/>
    <cellStyle name="常规 6 2 2 3 2 5" xfId="42044"/>
    <cellStyle name="常规 6 2 2 3 2 5 2" xfId="42045"/>
    <cellStyle name="常规 6 2 2 3 2 5 2 2" xfId="42046"/>
    <cellStyle name="常规 6 2 2 3 2 5 2 2 2" xfId="42047"/>
    <cellStyle name="常规 6 2 2 3 2 5 2 3" xfId="42048"/>
    <cellStyle name="常规 6 2 2 3 2 5 3" xfId="42049"/>
    <cellStyle name="常规 6 2 2 3 2 5 3 2" xfId="42050"/>
    <cellStyle name="常规 6 2 2 3 2 5 4" xfId="42051"/>
    <cellStyle name="常规 6 2 2 3 2 6" xfId="42052"/>
    <cellStyle name="常规 6 2 2 3 2 6 2" xfId="42053"/>
    <cellStyle name="常规 6 2 2 3 2 6 2 2" xfId="42054"/>
    <cellStyle name="常规 6 2 2 3 2 6 3" xfId="42055"/>
    <cellStyle name="常规 6 2 2 3 2 7" xfId="42056"/>
    <cellStyle name="常规 6 2 2 3 2 7 2" xfId="42057"/>
    <cellStyle name="常规 6 2 2 3 2 8" xfId="42058"/>
    <cellStyle name="常规 6 2 2 3 3" xfId="42059"/>
    <cellStyle name="常规 6 2 2 3 3 2" xfId="42060"/>
    <cellStyle name="常规 6 2 2 3 3 2 2" xfId="42061"/>
    <cellStyle name="常规 6 2 2 3 3 2 2 2" xfId="42062"/>
    <cellStyle name="常规 6 2 2 3 3 2 2 2 2" xfId="42063"/>
    <cellStyle name="常规 6 2 2 3 3 2 2 2 2 2" xfId="42064"/>
    <cellStyle name="常规 6 2 2 3 3 2 2 2 3" xfId="42065"/>
    <cellStyle name="常规 6 2 2 3 3 2 2 3" xfId="42066"/>
    <cellStyle name="常规 6 2 2 3 3 2 2 3 2" xfId="42067"/>
    <cellStyle name="常规 6 2 2 3 3 2 2 4" xfId="42068"/>
    <cellStyle name="常规 6 2 2 3 3 2 3" xfId="42069"/>
    <cellStyle name="常规 6 2 2 3 3 2 3 2" xfId="42070"/>
    <cellStyle name="常规 6 2 2 3 3 2 3 2 2" xfId="42071"/>
    <cellStyle name="常规 6 2 2 3 3 2 3 3" xfId="42072"/>
    <cellStyle name="常规 6 2 2 3 3 2 4" xfId="42073"/>
    <cellStyle name="常规 6 2 2 3 3 2 4 2" xfId="42074"/>
    <cellStyle name="常规 6 2 2 3 3 2 5" xfId="42075"/>
    <cellStyle name="常规 6 2 2 3 3 3" xfId="42076"/>
    <cellStyle name="常规 6 2 2 3 3 3 2" xfId="42077"/>
    <cellStyle name="常规 6 2 2 3 3 3 2 2" xfId="42078"/>
    <cellStyle name="常规 6 2 2 3 3 3 2 2 2" xfId="42079"/>
    <cellStyle name="常规 6 2 2 3 3 3 2 2 2 2" xfId="42080"/>
    <cellStyle name="常规 6 2 2 3 3 3 2 2 3" xfId="42081"/>
    <cellStyle name="常规 6 2 2 3 3 3 2 3" xfId="42082"/>
    <cellStyle name="常规 6 2 2 3 3 3 2 3 2" xfId="42083"/>
    <cellStyle name="常规 6 2 2 3 3 3 2 4" xfId="42084"/>
    <cellStyle name="常规 6 2 2 3 3 3 3" xfId="42085"/>
    <cellStyle name="常规 6 2 2 3 3 3 3 2" xfId="42086"/>
    <cellStyle name="常规 6 2 2 3 3 3 3 2 2" xfId="42087"/>
    <cellStyle name="常规 6 2 2 3 3 3 3 3" xfId="42088"/>
    <cellStyle name="常规 6 2 2 3 3 3 4" xfId="42089"/>
    <cellStyle name="常规 6 2 2 3 3 3 4 2" xfId="42090"/>
    <cellStyle name="常规 6 2 2 3 3 3 5" xfId="42091"/>
    <cellStyle name="常规 6 2 2 3 3 4" xfId="42092"/>
    <cellStyle name="常规 6 2 2 3 3 4 2" xfId="42093"/>
    <cellStyle name="常规 6 2 2 3 3 4 2 2" xfId="42094"/>
    <cellStyle name="常规 6 2 2 3 3 4 2 2 2" xfId="42095"/>
    <cellStyle name="常规 6 2 2 3 3 4 2 3" xfId="42096"/>
    <cellStyle name="常规 6 2 2 3 3 4 3" xfId="42097"/>
    <cellStyle name="常规 6 2 2 3 3 4 3 2" xfId="42098"/>
    <cellStyle name="常规 6 2 2 3 3 4 4" xfId="42099"/>
    <cellStyle name="常规 6 2 2 3 3 5" xfId="42100"/>
    <cellStyle name="常规 6 2 2 3 3 5 2" xfId="42101"/>
    <cellStyle name="常规 6 2 2 3 3 5 2 2" xfId="42102"/>
    <cellStyle name="常规 6 2 2 3 3 5 3" xfId="42103"/>
    <cellStyle name="常规 6 2 2 3 3 6" xfId="42104"/>
    <cellStyle name="常规 6 2 2 3 3 6 2" xfId="42105"/>
    <cellStyle name="常规 6 2 2 3 3 7" xfId="42106"/>
    <cellStyle name="常规 6 2 2 3 4" xfId="42107"/>
    <cellStyle name="常规 6 2 2 3 4 2" xfId="42108"/>
    <cellStyle name="常规 6 2 2 3 4 2 2" xfId="42109"/>
    <cellStyle name="常规 6 2 2 3 4 2 2 2" xfId="42110"/>
    <cellStyle name="常规 6 2 2 3 4 2 2 2 2" xfId="42111"/>
    <cellStyle name="常规 6 2 2 3 4 2 2 3" xfId="42112"/>
    <cellStyle name="常规 6 2 2 3 4 2 3" xfId="42113"/>
    <cellStyle name="常规 6 2 2 3 4 2 3 2" xfId="42114"/>
    <cellStyle name="常规 6 2 2 3 4 2 4" xfId="42115"/>
    <cellStyle name="常规 6 2 2 3 4 3" xfId="42116"/>
    <cellStyle name="常规 6 2 2 3 4 3 2" xfId="42117"/>
    <cellStyle name="常规 6 2 2 3 4 3 2 2" xfId="42118"/>
    <cellStyle name="常规 6 2 2 3 4 3 3" xfId="42119"/>
    <cellStyle name="常规 6 2 2 3 4 4" xfId="42120"/>
    <cellStyle name="常规 6 2 2 3 4 4 2" xfId="42121"/>
    <cellStyle name="常规 6 2 2 3 4 5" xfId="42122"/>
    <cellStyle name="常规 6 2 2 3 5" xfId="42123"/>
    <cellStyle name="常规 6 2 2 3 5 2" xfId="42124"/>
    <cellStyle name="常规 6 2 2 3 5 2 2" xfId="42125"/>
    <cellStyle name="常规 6 2 2 3 5 2 2 2" xfId="42126"/>
    <cellStyle name="常规 6 2 2 3 5 2 2 2 2" xfId="42127"/>
    <cellStyle name="常规 6 2 2 3 5 2 2 3" xfId="42128"/>
    <cellStyle name="常规 6 2 2 3 5 2 3" xfId="42129"/>
    <cellStyle name="常规 6 2 2 3 5 2 3 2" xfId="42130"/>
    <cellStyle name="常规 6 2 2 3 5 2 4" xfId="42131"/>
    <cellStyle name="常规 6 2 2 3 5 3" xfId="42132"/>
    <cellStyle name="常规 6 2 2 3 5 3 2" xfId="42133"/>
    <cellStyle name="常规 6 2 2 3 5 3 2 2" xfId="42134"/>
    <cellStyle name="常规 6 2 2 3 5 3 3" xfId="42135"/>
    <cellStyle name="常规 6 2 2 3 5 4" xfId="42136"/>
    <cellStyle name="常规 6 2 2 3 5 4 2" xfId="42137"/>
    <cellStyle name="常规 6 2 2 3 5 5" xfId="42138"/>
    <cellStyle name="常规 6 2 2 3 6" xfId="42139"/>
    <cellStyle name="常规 6 2 2 3 6 2" xfId="42140"/>
    <cellStyle name="常规 6 2 2 3 6 2 2" xfId="42141"/>
    <cellStyle name="常规 6 2 2 3 6 2 2 2" xfId="42142"/>
    <cellStyle name="常规 6 2 2 3 6 2 3" xfId="42143"/>
    <cellStyle name="常规 6 2 2 3 6 3" xfId="42144"/>
    <cellStyle name="常规 6 2 2 3 6 3 2" xfId="42145"/>
    <cellStyle name="常规 6 2 2 3 6 4" xfId="42146"/>
    <cellStyle name="常规 6 2 2 3 7" xfId="42147"/>
    <cellStyle name="常规 6 2 2 3 7 2" xfId="42148"/>
    <cellStyle name="常规 6 2 2 3 7 2 2" xfId="42149"/>
    <cellStyle name="常规 6 2 2 3 7 3" xfId="42150"/>
    <cellStyle name="常规 6 2 2 3 8" xfId="42151"/>
    <cellStyle name="常规 6 2 2 3 8 2" xfId="42152"/>
    <cellStyle name="常规 6 2 2 3 9" xfId="42153"/>
    <cellStyle name="常规 6 2 2 4" xfId="42154"/>
    <cellStyle name="常规 6 2 2 4 2" xfId="42155"/>
    <cellStyle name="常规 6 2 2 4 2 2" xfId="42156"/>
    <cellStyle name="常规 6 2 2 4 2 2 2" xfId="42157"/>
    <cellStyle name="常规 6 2 2 4 2 2 2 2" xfId="42158"/>
    <cellStyle name="常规 6 2 2 4 2 2 2 2 2" xfId="42159"/>
    <cellStyle name="常规 6 2 2 4 2 2 2 2 2 2" xfId="42160"/>
    <cellStyle name="常规 6 2 2 4 2 2 2 2 3" xfId="42161"/>
    <cellStyle name="常规 6 2 2 4 2 2 2 3" xfId="42162"/>
    <cellStyle name="常规 6 2 2 4 2 2 2 3 2" xfId="42163"/>
    <cellStyle name="常规 6 2 2 4 2 2 2 4" xfId="42164"/>
    <cellStyle name="常规 6 2 2 4 2 2 3" xfId="42165"/>
    <cellStyle name="常规 6 2 2 4 2 2 3 2" xfId="42166"/>
    <cellStyle name="常规 6 2 2 4 2 2 3 2 2" xfId="42167"/>
    <cellStyle name="常规 6 2 2 4 2 2 3 3" xfId="42168"/>
    <cellStyle name="常规 6 2 2 4 2 2 4" xfId="42169"/>
    <cellStyle name="常规 6 2 2 4 2 2 4 2" xfId="42170"/>
    <cellStyle name="常规 6 2 2 4 2 2 5" xfId="42171"/>
    <cellStyle name="常规 6 2 2 4 2 3" xfId="42172"/>
    <cellStyle name="常规 6 2 2 4 2 3 2" xfId="42173"/>
    <cellStyle name="常规 6 2 2 4 2 3 2 2" xfId="42174"/>
    <cellStyle name="常规 6 2 2 4 2 3 2 2 2" xfId="42175"/>
    <cellStyle name="常规 6 2 2 4 2 3 2 2 2 2" xfId="42176"/>
    <cellStyle name="常规 6 2 2 4 2 3 2 2 3" xfId="42177"/>
    <cellStyle name="常规 6 2 2 4 2 3 2 3" xfId="42178"/>
    <cellStyle name="常规 6 2 2 4 2 3 2 3 2" xfId="42179"/>
    <cellStyle name="常规 6 2 2 4 2 3 2 4" xfId="42180"/>
    <cellStyle name="常规 6 2 2 4 2 3 3" xfId="42181"/>
    <cellStyle name="常规 6 2 2 4 2 3 3 2" xfId="42182"/>
    <cellStyle name="常规 6 2 2 4 2 3 3 2 2" xfId="42183"/>
    <cellStyle name="常规 6 2 2 4 2 3 3 3" xfId="42184"/>
    <cellStyle name="常规 6 2 2 4 2 3 4" xfId="42185"/>
    <cellStyle name="常规 6 2 2 4 2 3 4 2" xfId="42186"/>
    <cellStyle name="常规 6 2 2 4 2 3 5" xfId="42187"/>
    <cellStyle name="常规 6 2 2 4 2 4" xfId="42188"/>
    <cellStyle name="常规 6 2 2 4 2 4 2" xfId="42189"/>
    <cellStyle name="常规 6 2 2 4 2 4 2 2" xfId="42190"/>
    <cellStyle name="常规 6 2 2 4 2 4 2 2 2" xfId="42191"/>
    <cellStyle name="常规 6 2 2 4 2 4 2 3" xfId="42192"/>
    <cellStyle name="常规 6 2 2 4 2 4 3" xfId="42193"/>
    <cellStyle name="常规 6 2 2 4 2 4 3 2" xfId="42194"/>
    <cellStyle name="常规 6 2 2 4 2 4 4" xfId="42195"/>
    <cellStyle name="常规 6 2 2 4 2 5" xfId="42196"/>
    <cellStyle name="常规 6 2 2 4 2 5 2" xfId="42197"/>
    <cellStyle name="常规 6 2 2 4 2 5 2 2" xfId="42198"/>
    <cellStyle name="常规 6 2 2 4 2 5 3" xfId="42199"/>
    <cellStyle name="常规 6 2 2 4 2 6" xfId="42200"/>
    <cellStyle name="常规 6 2 2 4 2 6 2" xfId="42201"/>
    <cellStyle name="常规 6 2 2 4 2 7" xfId="42202"/>
    <cellStyle name="常规 6 2 2 4 3" xfId="42203"/>
    <cellStyle name="常规 6 2 2 4 3 2" xfId="42204"/>
    <cellStyle name="常规 6 2 2 4 3 2 2" xfId="42205"/>
    <cellStyle name="常规 6 2 2 4 3 2 2 2" xfId="42206"/>
    <cellStyle name="常规 6 2 2 4 3 2 2 2 2" xfId="42207"/>
    <cellStyle name="常规 6 2 2 4 3 2 2 3" xfId="42208"/>
    <cellStyle name="常规 6 2 2 4 3 2 3" xfId="42209"/>
    <cellStyle name="常规 6 2 2 4 3 2 3 2" xfId="42210"/>
    <cellStyle name="常规 6 2 2 4 3 2 4" xfId="42211"/>
    <cellStyle name="常规 6 2 2 4 3 3" xfId="42212"/>
    <cellStyle name="常规 6 2 2 4 3 3 2" xfId="42213"/>
    <cellStyle name="常规 6 2 2 4 3 3 2 2" xfId="42214"/>
    <cellStyle name="常规 6 2 2 4 3 3 3" xfId="42215"/>
    <cellStyle name="常规 6 2 2 4 3 4" xfId="42216"/>
    <cellStyle name="常规 6 2 2 4 3 4 2" xfId="42217"/>
    <cellStyle name="常规 6 2 2 4 3 5" xfId="42218"/>
    <cellStyle name="常规 6 2 2 4 4" xfId="42219"/>
    <cellStyle name="常规 6 2 2 4 4 2" xfId="42220"/>
    <cellStyle name="常规 6 2 2 4 4 2 2" xfId="42221"/>
    <cellStyle name="常规 6 2 2 4 4 2 2 2" xfId="42222"/>
    <cellStyle name="常规 6 2 2 4 4 2 2 2 2" xfId="42223"/>
    <cellStyle name="常规 6 2 2 4 4 2 2 3" xfId="42224"/>
    <cellStyle name="常规 6 2 2 4 4 2 3" xfId="42225"/>
    <cellStyle name="常规 6 2 2 4 4 2 3 2" xfId="42226"/>
    <cellStyle name="常规 6 2 2 4 4 2 4" xfId="42227"/>
    <cellStyle name="常规 6 2 2 4 4 3" xfId="42228"/>
    <cellStyle name="常规 6 2 2 4 4 3 2" xfId="42229"/>
    <cellStyle name="常规 6 2 2 4 4 3 2 2" xfId="42230"/>
    <cellStyle name="常规 6 2 2 4 4 3 3" xfId="42231"/>
    <cellStyle name="常规 6 2 2 4 4 4" xfId="42232"/>
    <cellStyle name="常规 6 2 2 4 4 4 2" xfId="42233"/>
    <cellStyle name="常规 6 2 2 4 4 5" xfId="42234"/>
    <cellStyle name="常规 6 2 2 4 5" xfId="42235"/>
    <cellStyle name="常规 6 2 2 4 5 2" xfId="42236"/>
    <cellStyle name="常规 6 2 2 4 5 2 2" xfId="42237"/>
    <cellStyle name="常规 6 2 2 4 5 2 2 2" xfId="42238"/>
    <cellStyle name="常规 6 2 2 4 5 2 3" xfId="42239"/>
    <cellStyle name="常规 6 2 2 4 5 3" xfId="42240"/>
    <cellStyle name="常规 6 2 2 4 5 3 2" xfId="42241"/>
    <cellStyle name="常规 6 2 2 4 5 4" xfId="42242"/>
    <cellStyle name="常规 6 2 2 4 6" xfId="42243"/>
    <cellStyle name="常规 6 2 2 4 6 2" xfId="42244"/>
    <cellStyle name="常规 6 2 2 4 6 2 2" xfId="42245"/>
    <cellStyle name="常规 6 2 2 4 6 3" xfId="42246"/>
    <cellStyle name="常规 6 2 2 4 7" xfId="42247"/>
    <cellStyle name="常规 6 2 2 4 7 2" xfId="42248"/>
    <cellStyle name="常规 6 2 2 4 8" xfId="42249"/>
    <cellStyle name="常规 6 2 2 5" xfId="42250"/>
    <cellStyle name="常规 6 2 2 5 2" xfId="42251"/>
    <cellStyle name="常规 6 2 2 5 2 2" xfId="42252"/>
    <cellStyle name="常规 6 2 2 5 2 2 2" xfId="42253"/>
    <cellStyle name="常规 6 2 2 5 2 2 2 2" xfId="42254"/>
    <cellStyle name="常规 6 2 2 5 2 2 2 2 2" xfId="42255"/>
    <cellStyle name="常规 6 2 2 5 2 2 2 3" xfId="42256"/>
    <cellStyle name="常规 6 2 2 5 2 2 3" xfId="42257"/>
    <cellStyle name="常规 6 2 2 5 2 2 3 2" xfId="42258"/>
    <cellStyle name="常规 6 2 2 5 2 2 4" xfId="42259"/>
    <cellStyle name="常规 6 2 2 5 2 3" xfId="42260"/>
    <cellStyle name="常规 6 2 2 5 2 3 2" xfId="42261"/>
    <cellStyle name="常规 6 2 2 5 2 3 2 2" xfId="42262"/>
    <cellStyle name="常规 6 2 2 5 2 3 3" xfId="42263"/>
    <cellStyle name="常规 6 2 2 5 2 4" xfId="42264"/>
    <cellStyle name="常规 6 2 2 5 2 4 2" xfId="42265"/>
    <cellStyle name="常规 6 2 2 5 2 5" xfId="42266"/>
    <cellStyle name="常规 6 2 2 5 3" xfId="42267"/>
    <cellStyle name="常规 6 2 2 5 3 2" xfId="42268"/>
    <cellStyle name="常规 6 2 2 5 3 2 2" xfId="42269"/>
    <cellStyle name="常规 6 2 2 5 3 2 2 2" xfId="42270"/>
    <cellStyle name="常规 6 2 2 5 3 2 2 2 2" xfId="42271"/>
    <cellStyle name="常规 6 2 2 5 3 2 2 3" xfId="42272"/>
    <cellStyle name="常规 6 2 2 5 3 2 3" xfId="42273"/>
    <cellStyle name="常规 6 2 2 5 3 2 3 2" xfId="42274"/>
    <cellStyle name="常规 6 2 2 5 3 2 4" xfId="42275"/>
    <cellStyle name="常规 6 2 2 5 3 3" xfId="42276"/>
    <cellStyle name="常规 6 2 2 5 3 3 2" xfId="42277"/>
    <cellStyle name="常规 6 2 2 5 3 3 2 2" xfId="42278"/>
    <cellStyle name="常规 6 2 2 5 3 3 3" xfId="42279"/>
    <cellStyle name="常规 6 2 2 5 3 4" xfId="42280"/>
    <cellStyle name="常规 6 2 2 5 3 4 2" xfId="42281"/>
    <cellStyle name="常规 6 2 2 5 3 5" xfId="42282"/>
    <cellStyle name="常规 6 2 2 5 4" xfId="42283"/>
    <cellStyle name="常规 6 2 2 5 4 2" xfId="42284"/>
    <cellStyle name="常规 6 2 2 5 4 2 2" xfId="42285"/>
    <cellStyle name="常规 6 2 2 5 4 2 2 2" xfId="42286"/>
    <cellStyle name="常规 6 2 2 5 4 2 3" xfId="42287"/>
    <cellStyle name="常规 6 2 2 5 4 3" xfId="42288"/>
    <cellStyle name="常规 6 2 2 5 4 3 2" xfId="42289"/>
    <cellStyle name="常规 6 2 2 5 4 4" xfId="42290"/>
    <cellStyle name="常规 6 2 2 5 5" xfId="42291"/>
    <cellStyle name="常规 6 2 2 5 5 2" xfId="42292"/>
    <cellStyle name="常规 6 2 2 5 5 2 2" xfId="42293"/>
    <cellStyle name="常规 6 2 2 5 5 3" xfId="42294"/>
    <cellStyle name="常规 6 2 2 5 6" xfId="42295"/>
    <cellStyle name="常规 6 2 2 5 6 2" xfId="42296"/>
    <cellStyle name="常规 6 2 2 5 7" xfId="42297"/>
    <cellStyle name="常规 6 2 2 6" xfId="42298"/>
    <cellStyle name="常规 6 2 2 6 2" xfId="42299"/>
    <cellStyle name="常规 6 2 2 6 2 2" xfId="42300"/>
    <cellStyle name="常规 6 2 2 6 2 2 2" xfId="42301"/>
    <cellStyle name="常规 6 2 2 6 2 2 2 2" xfId="42302"/>
    <cellStyle name="常规 6 2 2 6 2 2 3" xfId="42303"/>
    <cellStyle name="常规 6 2 2 6 2 3" xfId="42304"/>
    <cellStyle name="常规 6 2 2 6 2 3 2" xfId="42305"/>
    <cellStyle name="常规 6 2 2 6 2 4" xfId="42306"/>
    <cellStyle name="常规 6 2 2 6 3" xfId="42307"/>
    <cellStyle name="常规 6 2 2 6 3 2" xfId="42308"/>
    <cellStyle name="常规 6 2 2 6 3 2 2" xfId="42309"/>
    <cellStyle name="常规 6 2 2 6 3 3" xfId="42310"/>
    <cellStyle name="常规 6 2 2 6 4" xfId="42311"/>
    <cellStyle name="常规 6 2 2 6 4 2" xfId="42312"/>
    <cellStyle name="常规 6 2 2 6 5" xfId="42313"/>
    <cellStyle name="常规 6 2 2 7" xfId="42314"/>
    <cellStyle name="常规 6 2 2 7 2" xfId="42315"/>
    <cellStyle name="常规 6 2 2 7 2 2" xfId="42316"/>
    <cellStyle name="常规 6 2 2 7 2 2 2" xfId="42317"/>
    <cellStyle name="常规 6 2 2 7 2 2 2 2" xfId="42318"/>
    <cellStyle name="常规 6 2 2 7 2 2 3" xfId="42319"/>
    <cellStyle name="常规 6 2 2 7 2 3" xfId="42320"/>
    <cellStyle name="常规 6 2 2 7 2 3 2" xfId="42321"/>
    <cellStyle name="常规 6 2 2 7 2 4" xfId="42322"/>
    <cellStyle name="常规 6 2 2 7 3" xfId="42323"/>
    <cellStyle name="常规 6 2 2 7 3 2" xfId="42324"/>
    <cellStyle name="常规 6 2 2 7 3 2 2" xfId="42325"/>
    <cellStyle name="常规 6 2 2 7 3 3" xfId="42326"/>
    <cellStyle name="常规 6 2 2 7 4" xfId="42327"/>
    <cellStyle name="常规 6 2 2 7 4 2" xfId="42328"/>
    <cellStyle name="常规 6 2 2 7 5" xfId="42329"/>
    <cellStyle name="常规 6 2 2 8" xfId="42330"/>
    <cellStyle name="常规 6 2 2 8 2" xfId="42331"/>
    <cellStyle name="常规 6 2 2 8 2 2" xfId="42332"/>
    <cellStyle name="常规 6 2 2 8 2 2 2" xfId="42333"/>
    <cellStyle name="常规 6 2 2 8 2 3" xfId="42334"/>
    <cellStyle name="常规 6 2 2 8 3" xfId="42335"/>
    <cellStyle name="常规 6 2 2 8 3 2" xfId="42336"/>
    <cellStyle name="常规 6 2 2 8 4" xfId="42337"/>
    <cellStyle name="常规 6 2 2 9" xfId="42338"/>
    <cellStyle name="常规 6 2 2 9 2" xfId="42339"/>
    <cellStyle name="常规 6 2 2 9 2 2" xfId="42340"/>
    <cellStyle name="常规 6 2 2 9 3" xfId="42341"/>
    <cellStyle name="常规 6 2 3" xfId="42342"/>
    <cellStyle name="常规 6 2 3 2" xfId="42343"/>
    <cellStyle name="常规 6 2 3 2 2" xfId="42344"/>
    <cellStyle name="常规 6 2 3 2 2 2" xfId="42345"/>
    <cellStyle name="常规 6 2 3 2 2 2 2" xfId="42346"/>
    <cellStyle name="常规 6 2 3 2 2 2 2 2" xfId="42347"/>
    <cellStyle name="常规 6 2 3 2 2 2 2 2 2" xfId="42348"/>
    <cellStyle name="常规 6 2 3 2 2 2 2 2 2 2" xfId="42349"/>
    <cellStyle name="常规 6 2 3 2 2 2 2 2 3" xfId="42350"/>
    <cellStyle name="常规 6 2 3 2 2 2 2 3" xfId="42351"/>
    <cellStyle name="常规 6 2 3 2 2 2 2 3 2" xfId="42352"/>
    <cellStyle name="常规 6 2 3 2 2 2 2 4" xfId="42353"/>
    <cellStyle name="常规 6 2 3 2 2 2 3" xfId="42354"/>
    <cellStyle name="常规 6 2 3 2 2 2 3 2" xfId="42355"/>
    <cellStyle name="常规 6 2 3 2 2 2 3 2 2" xfId="42356"/>
    <cellStyle name="常规 6 2 3 2 2 2 3 3" xfId="42357"/>
    <cellStyle name="常规 6 2 3 2 2 2 4" xfId="42358"/>
    <cellStyle name="常规 6 2 3 2 2 2 4 2" xfId="42359"/>
    <cellStyle name="常规 6 2 3 2 2 2 5" xfId="42360"/>
    <cellStyle name="常规 6 2 3 2 2 3" xfId="42361"/>
    <cellStyle name="常规 6 2 3 2 2 3 2" xfId="42362"/>
    <cellStyle name="常规 6 2 3 2 2 3 2 2" xfId="42363"/>
    <cellStyle name="常规 6 2 3 2 2 3 2 2 2" xfId="42364"/>
    <cellStyle name="常规 6 2 3 2 2 3 2 2 2 2" xfId="42365"/>
    <cellStyle name="常规 6 2 3 2 2 3 2 2 3" xfId="42366"/>
    <cellStyle name="常规 6 2 3 2 2 3 2 3" xfId="42367"/>
    <cellStyle name="常规 6 2 3 2 2 3 2 3 2" xfId="42368"/>
    <cellStyle name="常规 6 2 3 2 2 3 2 4" xfId="42369"/>
    <cellStyle name="常规 6 2 3 2 2 3 3" xfId="42370"/>
    <cellStyle name="常规 6 2 3 2 2 3 3 2" xfId="42371"/>
    <cellStyle name="常规 6 2 3 2 2 3 3 2 2" xfId="42372"/>
    <cellStyle name="常规 6 2 3 2 2 3 3 3" xfId="42373"/>
    <cellStyle name="常规 6 2 3 2 2 3 4" xfId="42374"/>
    <cellStyle name="常规 6 2 3 2 2 3 4 2" xfId="42375"/>
    <cellStyle name="常规 6 2 3 2 2 3 5" xfId="42376"/>
    <cellStyle name="常规 6 2 3 2 2 4" xfId="42377"/>
    <cellStyle name="常规 6 2 3 2 2 4 2" xfId="42378"/>
    <cellStyle name="常规 6 2 3 2 2 4 2 2" xfId="42379"/>
    <cellStyle name="常规 6 2 3 2 2 4 2 2 2" xfId="42380"/>
    <cellStyle name="常规 6 2 3 2 2 4 2 3" xfId="42381"/>
    <cellStyle name="常规 6 2 3 2 2 4 3" xfId="42382"/>
    <cellStyle name="常规 6 2 3 2 2 4 3 2" xfId="42383"/>
    <cellStyle name="常规 6 2 3 2 2 4 4" xfId="42384"/>
    <cellStyle name="常规 6 2 3 2 2 5" xfId="42385"/>
    <cellStyle name="常规 6 2 3 2 2 5 2" xfId="42386"/>
    <cellStyle name="常规 6 2 3 2 2 5 2 2" xfId="42387"/>
    <cellStyle name="常规 6 2 3 2 2 5 3" xfId="42388"/>
    <cellStyle name="常规 6 2 3 2 2 6" xfId="42389"/>
    <cellStyle name="常规 6 2 3 2 2 6 2" xfId="42390"/>
    <cellStyle name="常规 6 2 3 2 2 7" xfId="42391"/>
    <cellStyle name="常规 6 2 3 2 3" xfId="42392"/>
    <cellStyle name="常规 6 2 3 2 3 2" xfId="42393"/>
    <cellStyle name="常规 6 2 3 2 3 2 2" xfId="42394"/>
    <cellStyle name="常规 6 2 3 2 3 2 2 2" xfId="42395"/>
    <cellStyle name="常规 6 2 3 2 3 2 2 2 2" xfId="42396"/>
    <cellStyle name="常规 6 2 3 2 3 2 2 3" xfId="42397"/>
    <cellStyle name="常规 6 2 3 2 3 2 3" xfId="42398"/>
    <cellStyle name="常规 6 2 3 2 3 2 3 2" xfId="42399"/>
    <cellStyle name="常规 6 2 3 2 3 2 4" xfId="42400"/>
    <cellStyle name="常规 6 2 3 2 3 3" xfId="42401"/>
    <cellStyle name="常规 6 2 3 2 3 3 2" xfId="42402"/>
    <cellStyle name="常规 6 2 3 2 3 3 2 2" xfId="42403"/>
    <cellStyle name="常规 6 2 3 2 3 3 3" xfId="42404"/>
    <cellStyle name="常规 6 2 3 2 3 4" xfId="42405"/>
    <cellStyle name="常规 6 2 3 2 3 4 2" xfId="42406"/>
    <cellStyle name="常规 6 2 3 2 3 5" xfId="42407"/>
    <cellStyle name="常规 6 2 3 2 4" xfId="42408"/>
    <cellStyle name="常规 6 2 3 2 4 2" xfId="42409"/>
    <cellStyle name="常规 6 2 3 2 4 2 2" xfId="42410"/>
    <cellStyle name="常规 6 2 3 2 4 2 2 2" xfId="42411"/>
    <cellStyle name="常规 6 2 3 2 4 2 2 2 2" xfId="42412"/>
    <cellStyle name="常规 6 2 3 2 4 2 2 3" xfId="42413"/>
    <cellStyle name="常规 6 2 3 2 4 2 3" xfId="42414"/>
    <cellStyle name="常规 6 2 3 2 4 2 3 2" xfId="42415"/>
    <cellStyle name="常规 6 2 3 2 4 2 4" xfId="42416"/>
    <cellStyle name="常规 6 2 3 2 4 3" xfId="42417"/>
    <cellStyle name="常规 6 2 3 2 4 3 2" xfId="42418"/>
    <cellStyle name="常规 6 2 3 2 4 3 2 2" xfId="42419"/>
    <cellStyle name="常规 6 2 3 2 4 3 3" xfId="42420"/>
    <cellStyle name="常规 6 2 3 2 4 4" xfId="42421"/>
    <cellStyle name="常规 6 2 3 2 4 4 2" xfId="42422"/>
    <cellStyle name="常规 6 2 3 2 4 5" xfId="42423"/>
    <cellStyle name="常规 6 2 3 2 5" xfId="42424"/>
    <cellStyle name="常规 6 2 3 2 5 2" xfId="42425"/>
    <cellStyle name="常规 6 2 3 2 5 2 2" xfId="42426"/>
    <cellStyle name="常规 6 2 3 2 5 2 2 2" xfId="42427"/>
    <cellStyle name="常规 6 2 3 2 5 2 3" xfId="42428"/>
    <cellStyle name="常规 6 2 3 2 5 3" xfId="42429"/>
    <cellStyle name="常规 6 2 3 2 5 3 2" xfId="42430"/>
    <cellStyle name="常规 6 2 3 2 5 4" xfId="42431"/>
    <cellStyle name="常规 6 2 3 2 6" xfId="42432"/>
    <cellStyle name="常规 6 2 3 2 6 2" xfId="42433"/>
    <cellStyle name="常规 6 2 3 2 6 2 2" xfId="42434"/>
    <cellStyle name="常规 6 2 3 2 6 3" xfId="42435"/>
    <cellStyle name="常规 6 2 3 2 7" xfId="42436"/>
    <cellStyle name="常规 6 2 3 2 7 2" xfId="42437"/>
    <cellStyle name="常规 6 2 3 2 8" xfId="42438"/>
    <cellStyle name="常规 6 2 3 3" xfId="42439"/>
    <cellStyle name="常规 6 2 3 3 2" xfId="42440"/>
    <cellStyle name="常规 6 2 3 3 2 2" xfId="42441"/>
    <cellStyle name="常规 6 2 3 3 2 2 2" xfId="42442"/>
    <cellStyle name="常规 6 2 3 3 2 2 2 2" xfId="42443"/>
    <cellStyle name="常规 6 2 3 3 2 2 2 2 2" xfId="42444"/>
    <cellStyle name="常规 6 2 3 3 2 2 2 3" xfId="42445"/>
    <cellStyle name="常规 6 2 3 3 2 2 3" xfId="42446"/>
    <cellStyle name="常规 6 2 3 3 2 2 3 2" xfId="42447"/>
    <cellStyle name="常规 6 2 3 3 2 2 4" xfId="42448"/>
    <cellStyle name="常规 6 2 3 3 2 3" xfId="42449"/>
    <cellStyle name="常规 6 2 3 3 2 3 2" xfId="42450"/>
    <cellStyle name="常规 6 2 3 3 2 3 2 2" xfId="42451"/>
    <cellStyle name="常规 6 2 3 3 2 3 3" xfId="42452"/>
    <cellStyle name="常规 6 2 3 3 2 4" xfId="42453"/>
    <cellStyle name="常规 6 2 3 3 2 4 2" xfId="42454"/>
    <cellStyle name="常规 6 2 3 3 2 5" xfId="42455"/>
    <cellStyle name="常规 6 2 3 3 3" xfId="42456"/>
    <cellStyle name="常规 6 2 3 3 3 2" xfId="42457"/>
    <cellStyle name="常规 6 2 3 3 3 2 2" xfId="42458"/>
    <cellStyle name="常规 6 2 3 3 3 2 2 2" xfId="42459"/>
    <cellStyle name="常规 6 2 3 3 3 2 2 2 2" xfId="42460"/>
    <cellStyle name="常规 6 2 3 3 3 2 2 3" xfId="42461"/>
    <cellStyle name="常规 6 2 3 3 3 2 3" xfId="42462"/>
    <cellStyle name="常规 6 2 3 3 3 2 3 2" xfId="42463"/>
    <cellStyle name="常规 6 2 3 3 3 2 4" xfId="42464"/>
    <cellStyle name="常规 6 2 3 3 3 3" xfId="42465"/>
    <cellStyle name="常规 6 2 3 3 3 3 2" xfId="42466"/>
    <cellStyle name="常规 6 2 3 3 3 3 2 2" xfId="42467"/>
    <cellStyle name="常规 6 2 3 3 3 3 3" xfId="42468"/>
    <cellStyle name="常规 6 2 3 3 3 4" xfId="42469"/>
    <cellStyle name="常规 6 2 3 3 3 4 2" xfId="42470"/>
    <cellStyle name="常规 6 2 3 3 3 5" xfId="42471"/>
    <cellStyle name="常规 6 2 3 3 4" xfId="42472"/>
    <cellStyle name="常规 6 2 3 3 4 2" xfId="42473"/>
    <cellStyle name="常规 6 2 3 3 4 2 2" xfId="42474"/>
    <cellStyle name="常规 6 2 3 3 4 2 2 2" xfId="42475"/>
    <cellStyle name="常规 6 2 3 3 4 2 3" xfId="42476"/>
    <cellStyle name="常规 6 2 3 3 4 3" xfId="42477"/>
    <cellStyle name="常规 6 2 3 3 4 3 2" xfId="42478"/>
    <cellStyle name="常规 6 2 3 3 4 4" xfId="42479"/>
    <cellStyle name="常规 6 2 3 3 5" xfId="42480"/>
    <cellStyle name="常规 6 2 3 3 5 2" xfId="42481"/>
    <cellStyle name="常规 6 2 3 3 5 2 2" xfId="42482"/>
    <cellStyle name="常规 6 2 3 3 5 3" xfId="42483"/>
    <cellStyle name="常规 6 2 3 3 6" xfId="42484"/>
    <cellStyle name="常规 6 2 3 3 6 2" xfId="42485"/>
    <cellStyle name="常规 6 2 3 3 7" xfId="42486"/>
    <cellStyle name="常规 6 2 3 4" xfId="42487"/>
    <cellStyle name="常规 6 2 3 4 2" xfId="42488"/>
    <cellStyle name="常规 6 2 3 4 2 2" xfId="42489"/>
    <cellStyle name="常规 6 2 3 4 2 2 2" xfId="42490"/>
    <cellStyle name="常规 6 2 3 4 2 2 2 2" xfId="42491"/>
    <cellStyle name="常规 6 2 3 4 2 2 3" xfId="42492"/>
    <cellStyle name="常规 6 2 3 4 2 3" xfId="42493"/>
    <cellStyle name="常规 6 2 3 4 2 3 2" xfId="42494"/>
    <cellStyle name="常规 6 2 3 4 2 4" xfId="42495"/>
    <cellStyle name="常规 6 2 3 4 3" xfId="42496"/>
    <cellStyle name="常规 6 2 3 4 3 2" xfId="42497"/>
    <cellStyle name="常规 6 2 3 4 3 2 2" xfId="42498"/>
    <cellStyle name="常规 6 2 3 4 3 3" xfId="42499"/>
    <cellStyle name="常规 6 2 3 4 4" xfId="42500"/>
    <cellStyle name="常规 6 2 3 4 4 2" xfId="42501"/>
    <cellStyle name="常规 6 2 3 4 5" xfId="42502"/>
    <cellStyle name="常规 6 2 3 5" xfId="42503"/>
    <cellStyle name="常规 6 2 3 5 2" xfId="42504"/>
    <cellStyle name="常规 6 2 3 5 2 2" xfId="42505"/>
    <cellStyle name="常规 6 2 3 5 2 2 2" xfId="42506"/>
    <cellStyle name="常规 6 2 3 5 2 2 2 2" xfId="42507"/>
    <cellStyle name="常规 6 2 3 5 2 2 3" xfId="42508"/>
    <cellStyle name="常规 6 2 3 5 2 3" xfId="42509"/>
    <cellStyle name="常规 6 2 3 5 2 3 2" xfId="42510"/>
    <cellStyle name="常规 6 2 3 5 2 4" xfId="42511"/>
    <cellStyle name="常规 6 2 3 5 3" xfId="42512"/>
    <cellStyle name="常规 6 2 3 5 3 2" xfId="42513"/>
    <cellStyle name="常规 6 2 3 5 3 2 2" xfId="42514"/>
    <cellStyle name="常规 6 2 3 5 3 3" xfId="42515"/>
    <cellStyle name="常规 6 2 3 5 4" xfId="42516"/>
    <cellStyle name="常规 6 2 3 5 4 2" xfId="42517"/>
    <cellStyle name="常规 6 2 3 5 5" xfId="42518"/>
    <cellStyle name="常规 6 2 3 6" xfId="42519"/>
    <cellStyle name="常规 6 2 3 6 2" xfId="42520"/>
    <cellStyle name="常规 6 2 3 6 2 2" xfId="42521"/>
    <cellStyle name="常规 6 2 3 6 2 2 2" xfId="42522"/>
    <cellStyle name="常规 6 2 3 6 2 3" xfId="42523"/>
    <cellStyle name="常规 6 2 3 6 3" xfId="42524"/>
    <cellStyle name="常规 6 2 3 6 3 2" xfId="42525"/>
    <cellStyle name="常规 6 2 3 6 4" xfId="42526"/>
    <cellStyle name="常规 6 2 3 7" xfId="42527"/>
    <cellStyle name="常规 6 2 3 7 2" xfId="42528"/>
    <cellStyle name="常规 6 2 3 7 2 2" xfId="42529"/>
    <cellStyle name="常规 6 2 3 7 3" xfId="42530"/>
    <cellStyle name="常规 6 2 3 8" xfId="42531"/>
    <cellStyle name="常规 6 2 3 8 2" xfId="42532"/>
    <cellStyle name="常规 6 2 3 9" xfId="42533"/>
    <cellStyle name="常规 6 2 4" xfId="42534"/>
    <cellStyle name="常规 6 2 4 2" xfId="42535"/>
    <cellStyle name="常规 6 2 4 2 2" xfId="42536"/>
    <cellStyle name="常规 6 2 4 2 2 2" xfId="42537"/>
    <cellStyle name="常规 6 2 4 2 2 2 2" xfId="42538"/>
    <cellStyle name="常规 6 2 4 2 2 2 2 2" xfId="42539"/>
    <cellStyle name="常规 6 2 4 2 2 2 2 2 2" xfId="42540"/>
    <cellStyle name="常规 6 2 4 2 2 2 2 2 2 2" xfId="42541"/>
    <cellStyle name="常规 6 2 4 2 2 2 2 2 3" xfId="42542"/>
    <cellStyle name="常规 6 2 4 2 2 2 2 3" xfId="42543"/>
    <cellStyle name="常规 6 2 4 2 2 2 2 3 2" xfId="42544"/>
    <cellStyle name="常规 6 2 4 2 2 2 2 4" xfId="42545"/>
    <cellStyle name="常规 6 2 4 2 2 2 3" xfId="42546"/>
    <cellStyle name="常规 6 2 4 2 2 2 3 2" xfId="42547"/>
    <cellStyle name="常规 6 2 4 2 2 2 3 2 2" xfId="42548"/>
    <cellStyle name="常规 6 2 4 2 2 2 3 3" xfId="42549"/>
    <cellStyle name="常规 6 2 4 2 2 2 4" xfId="42550"/>
    <cellStyle name="常规 6 2 4 2 2 2 4 2" xfId="42551"/>
    <cellStyle name="常规 6 2 4 2 2 2 5" xfId="42552"/>
    <cellStyle name="常规 6 2 4 2 2 3" xfId="42553"/>
    <cellStyle name="常规 6 2 4 2 2 3 2" xfId="42554"/>
    <cellStyle name="常规 6 2 4 2 2 3 2 2" xfId="42555"/>
    <cellStyle name="常规 6 2 4 2 2 3 2 2 2" xfId="42556"/>
    <cellStyle name="常规 6 2 4 2 2 3 2 2 2 2" xfId="42557"/>
    <cellStyle name="常规 6 2 4 2 2 3 2 2 3" xfId="42558"/>
    <cellStyle name="常规 6 2 4 2 2 3 2 3" xfId="42559"/>
    <cellStyle name="常规 6 2 4 2 2 3 2 3 2" xfId="42560"/>
    <cellStyle name="常规 6 2 4 2 2 3 2 4" xfId="42561"/>
    <cellStyle name="常规 6 2 4 2 2 3 3" xfId="42562"/>
    <cellStyle name="常规 6 2 4 2 2 3 3 2" xfId="42563"/>
    <cellStyle name="常规 6 2 4 2 2 3 3 2 2" xfId="42564"/>
    <cellStyle name="常规 6 2 4 2 2 3 3 3" xfId="42565"/>
    <cellStyle name="常规 6 2 4 2 2 3 4" xfId="42566"/>
    <cellStyle name="常规 6 2 4 2 2 3 4 2" xfId="42567"/>
    <cellStyle name="常规 6 2 4 2 2 3 5" xfId="42568"/>
    <cellStyle name="常规 6 2 4 2 2 4" xfId="42569"/>
    <cellStyle name="常规 6 2 4 2 2 4 2" xfId="42570"/>
    <cellStyle name="常规 6 2 4 2 2 4 2 2" xfId="42571"/>
    <cellStyle name="常规 6 2 4 2 2 4 2 2 2" xfId="42572"/>
    <cellStyle name="常规 6 2 4 2 2 4 2 3" xfId="42573"/>
    <cellStyle name="常规 6 2 4 2 2 4 3" xfId="42574"/>
    <cellStyle name="常规 6 2 4 2 2 4 3 2" xfId="42575"/>
    <cellStyle name="常规 6 2 4 2 2 4 4" xfId="42576"/>
    <cellStyle name="常规 6 2 4 2 2 5" xfId="42577"/>
    <cellStyle name="常规 6 2 4 2 2 5 2" xfId="42578"/>
    <cellStyle name="常规 6 2 4 2 2 5 2 2" xfId="42579"/>
    <cellStyle name="常规 6 2 4 2 2 5 3" xfId="42580"/>
    <cellStyle name="常规 6 2 4 2 2 6" xfId="42581"/>
    <cellStyle name="常规 6 2 4 2 2 6 2" xfId="42582"/>
    <cellStyle name="常规 6 2 4 2 2 7" xfId="42583"/>
    <cellStyle name="常规 6 2 4 2 3" xfId="42584"/>
    <cellStyle name="常规 6 2 4 2 3 2" xfId="42585"/>
    <cellStyle name="常规 6 2 4 2 3 2 2" xfId="42586"/>
    <cellStyle name="常规 6 2 4 2 3 2 2 2" xfId="42587"/>
    <cellStyle name="常规 6 2 4 2 3 2 2 2 2" xfId="42588"/>
    <cellStyle name="常规 6 2 4 2 3 2 2 3" xfId="42589"/>
    <cellStyle name="常规 6 2 4 2 3 2 3" xfId="42590"/>
    <cellStyle name="常规 6 2 4 2 3 2 3 2" xfId="42591"/>
    <cellStyle name="常规 6 2 4 2 3 2 4" xfId="42592"/>
    <cellStyle name="常规 6 2 4 2 3 3" xfId="42593"/>
    <cellStyle name="常规 6 2 4 2 3 3 2" xfId="42594"/>
    <cellStyle name="常规 6 2 4 2 3 3 2 2" xfId="42595"/>
    <cellStyle name="常规 6 2 4 2 3 3 3" xfId="42596"/>
    <cellStyle name="常规 6 2 4 2 3 4" xfId="42597"/>
    <cellStyle name="常规 6 2 4 2 3 4 2" xfId="42598"/>
    <cellStyle name="常规 6 2 4 2 3 5" xfId="42599"/>
    <cellStyle name="常规 6 2 4 2 4" xfId="42600"/>
    <cellStyle name="常规 6 2 4 2 4 2" xfId="42601"/>
    <cellStyle name="常规 6 2 4 2 4 2 2" xfId="42602"/>
    <cellStyle name="常规 6 2 4 2 4 2 2 2" xfId="42603"/>
    <cellStyle name="常规 6 2 4 2 4 2 2 2 2" xfId="42604"/>
    <cellStyle name="常规 6 2 4 2 4 2 2 3" xfId="42605"/>
    <cellStyle name="常规 6 2 4 2 4 2 3" xfId="42606"/>
    <cellStyle name="常规 6 2 4 2 4 2 3 2" xfId="42607"/>
    <cellStyle name="常规 6 2 4 2 4 2 4" xfId="42608"/>
    <cellStyle name="常规 6 2 4 2 4 3" xfId="42609"/>
    <cellStyle name="常规 6 2 4 2 4 3 2" xfId="42610"/>
    <cellStyle name="常规 6 2 4 2 4 3 2 2" xfId="42611"/>
    <cellStyle name="常规 6 2 4 2 4 3 3" xfId="42612"/>
    <cellStyle name="常规 6 2 4 2 4 4" xfId="42613"/>
    <cellStyle name="常规 6 2 4 2 4 4 2" xfId="42614"/>
    <cellStyle name="常规 6 2 4 2 4 5" xfId="42615"/>
    <cellStyle name="常规 6 2 4 2 5" xfId="42616"/>
    <cellStyle name="常规 6 2 4 2 5 2" xfId="42617"/>
    <cellStyle name="常规 6 2 4 2 5 2 2" xfId="42618"/>
    <cellStyle name="常规 6 2 4 2 5 2 2 2" xfId="42619"/>
    <cellStyle name="常规 6 2 4 2 5 2 3" xfId="42620"/>
    <cellStyle name="常规 6 2 4 2 5 3" xfId="42621"/>
    <cellStyle name="常规 6 2 4 2 5 3 2" xfId="42622"/>
    <cellStyle name="常规 6 2 4 2 5 4" xfId="42623"/>
    <cellStyle name="常规 6 2 4 2 6" xfId="42624"/>
    <cellStyle name="常规 6 2 4 2 6 2" xfId="42625"/>
    <cellStyle name="常规 6 2 4 2 6 2 2" xfId="42626"/>
    <cellStyle name="常规 6 2 4 2 6 3" xfId="42627"/>
    <cellStyle name="常规 6 2 4 2 7" xfId="42628"/>
    <cellStyle name="常规 6 2 4 2 7 2" xfId="42629"/>
    <cellStyle name="常规 6 2 4 2 8" xfId="42630"/>
    <cellStyle name="常规 6 2 4 3" xfId="42631"/>
    <cellStyle name="常规 6 2 4 3 2" xfId="42632"/>
    <cellStyle name="常规 6 2 4 3 2 2" xfId="42633"/>
    <cellStyle name="常规 6 2 4 3 2 2 2" xfId="42634"/>
    <cellStyle name="常规 6 2 4 3 2 2 2 2" xfId="42635"/>
    <cellStyle name="常规 6 2 4 3 2 2 2 2 2" xfId="42636"/>
    <cellStyle name="常规 6 2 4 3 2 2 2 3" xfId="42637"/>
    <cellStyle name="常规 6 2 4 3 2 2 3" xfId="42638"/>
    <cellStyle name="常规 6 2 4 3 2 2 3 2" xfId="42639"/>
    <cellStyle name="常规 6 2 4 3 2 2 4" xfId="42640"/>
    <cellStyle name="常规 6 2 4 3 2 3" xfId="42641"/>
    <cellStyle name="常规 6 2 4 3 2 3 2" xfId="42642"/>
    <cellStyle name="常规 6 2 4 3 2 3 2 2" xfId="42643"/>
    <cellStyle name="常规 6 2 4 3 2 3 3" xfId="42644"/>
    <cellStyle name="常规 6 2 4 3 2 4" xfId="42645"/>
    <cellStyle name="常规 6 2 4 3 2 4 2" xfId="42646"/>
    <cellStyle name="常规 6 2 4 3 2 5" xfId="42647"/>
    <cellStyle name="常规 6 2 4 3 3" xfId="42648"/>
    <cellStyle name="常规 6 2 4 3 3 2" xfId="42649"/>
    <cellStyle name="常规 6 2 4 3 3 2 2" xfId="42650"/>
    <cellStyle name="常规 6 2 4 3 3 2 2 2" xfId="42651"/>
    <cellStyle name="常规 6 2 4 3 3 2 2 2 2" xfId="42652"/>
    <cellStyle name="常规 6 2 4 3 3 2 2 3" xfId="42653"/>
    <cellStyle name="常规 6 2 4 3 3 2 3" xfId="42654"/>
    <cellStyle name="常规 6 2 4 3 3 2 3 2" xfId="42655"/>
    <cellStyle name="常规 6 2 4 3 3 2 4" xfId="42656"/>
    <cellStyle name="常规 6 2 4 3 3 3" xfId="42657"/>
    <cellStyle name="常规 6 2 4 3 3 3 2" xfId="42658"/>
    <cellStyle name="常规 6 2 4 3 3 3 2 2" xfId="42659"/>
    <cellStyle name="常规 6 2 4 3 3 3 3" xfId="42660"/>
    <cellStyle name="常规 6 2 4 3 3 4" xfId="42661"/>
    <cellStyle name="常规 6 2 4 3 3 4 2" xfId="42662"/>
    <cellStyle name="常规 6 2 4 3 3 5" xfId="42663"/>
    <cellStyle name="常规 6 2 4 3 4" xfId="42664"/>
    <cellStyle name="常规 6 2 4 3 4 2" xfId="42665"/>
    <cellStyle name="常规 6 2 4 3 4 2 2" xfId="42666"/>
    <cellStyle name="常规 6 2 4 3 4 2 2 2" xfId="42667"/>
    <cellStyle name="常规 6 2 4 3 4 2 3" xfId="42668"/>
    <cellStyle name="常规 6 2 4 3 4 3" xfId="42669"/>
    <cellStyle name="常规 6 2 4 3 4 3 2" xfId="42670"/>
    <cellStyle name="常规 6 2 4 3 4 4" xfId="42671"/>
    <cellStyle name="常规 6 2 4 3 5" xfId="42672"/>
    <cellStyle name="常规 6 2 4 3 5 2" xfId="42673"/>
    <cellStyle name="常规 6 2 4 3 5 2 2" xfId="42674"/>
    <cellStyle name="常规 6 2 4 3 5 3" xfId="42675"/>
    <cellStyle name="常规 6 2 4 3 6" xfId="42676"/>
    <cellStyle name="常规 6 2 4 3 6 2" xfId="42677"/>
    <cellStyle name="常规 6 2 4 3 7" xfId="42678"/>
    <cellStyle name="常规 6 2 4 4" xfId="42679"/>
    <cellStyle name="常规 6 2 4 4 2" xfId="42680"/>
    <cellStyle name="常规 6 2 4 4 2 2" xfId="42681"/>
    <cellStyle name="常规 6 2 4 4 2 2 2" xfId="42682"/>
    <cellStyle name="常规 6 2 4 4 2 2 2 2" xfId="42683"/>
    <cellStyle name="常规 6 2 4 4 2 2 3" xfId="42684"/>
    <cellStyle name="常规 6 2 4 4 2 3" xfId="42685"/>
    <cellStyle name="常规 6 2 4 4 2 3 2" xfId="42686"/>
    <cellStyle name="常规 6 2 4 4 2 4" xfId="42687"/>
    <cellStyle name="常规 6 2 4 4 3" xfId="42688"/>
    <cellStyle name="常规 6 2 4 4 3 2" xfId="42689"/>
    <cellStyle name="常规 6 2 4 4 3 2 2" xfId="42690"/>
    <cellStyle name="常规 6 2 4 4 3 3" xfId="42691"/>
    <cellStyle name="常规 6 2 4 4 4" xfId="42692"/>
    <cellStyle name="常规 6 2 4 4 4 2" xfId="42693"/>
    <cellStyle name="常规 6 2 4 4 5" xfId="42694"/>
    <cellStyle name="常规 6 2 4 5" xfId="42695"/>
    <cellStyle name="常规 6 2 4 5 2" xfId="42696"/>
    <cellStyle name="常规 6 2 4 5 2 2" xfId="42697"/>
    <cellStyle name="常规 6 2 4 5 2 2 2" xfId="42698"/>
    <cellStyle name="常规 6 2 4 5 2 2 2 2" xfId="42699"/>
    <cellStyle name="常规 6 2 4 5 2 2 3" xfId="42700"/>
    <cellStyle name="常规 6 2 4 5 2 3" xfId="42701"/>
    <cellStyle name="常规 6 2 4 5 2 3 2" xfId="42702"/>
    <cellStyle name="常规 6 2 4 5 2 4" xfId="42703"/>
    <cellStyle name="常规 6 2 4 5 3" xfId="42704"/>
    <cellStyle name="常规 6 2 4 5 3 2" xfId="42705"/>
    <cellStyle name="常规 6 2 4 5 3 2 2" xfId="42706"/>
    <cellStyle name="常规 6 2 4 5 3 3" xfId="42707"/>
    <cellStyle name="常规 6 2 4 5 4" xfId="42708"/>
    <cellStyle name="常规 6 2 4 5 4 2" xfId="42709"/>
    <cellStyle name="常规 6 2 4 5 5" xfId="42710"/>
    <cellStyle name="常规 6 2 4 6" xfId="42711"/>
    <cellStyle name="常规 6 2 4 6 2" xfId="42712"/>
    <cellStyle name="常规 6 2 4 6 2 2" xfId="42713"/>
    <cellStyle name="常规 6 2 4 6 2 2 2" xfId="42714"/>
    <cellStyle name="常规 6 2 4 6 2 3" xfId="42715"/>
    <cellStyle name="常规 6 2 4 6 3" xfId="42716"/>
    <cellStyle name="常规 6 2 4 6 3 2" xfId="42717"/>
    <cellStyle name="常规 6 2 4 6 4" xfId="42718"/>
    <cellStyle name="常规 6 2 4 7" xfId="42719"/>
    <cellStyle name="常规 6 2 4 7 2" xfId="42720"/>
    <cellStyle name="常规 6 2 4 7 2 2" xfId="42721"/>
    <cellStyle name="常规 6 2 4 7 3" xfId="42722"/>
    <cellStyle name="常规 6 2 4 8" xfId="42723"/>
    <cellStyle name="常规 6 2 4 8 2" xfId="42724"/>
    <cellStyle name="常规 6 2 4 9" xfId="42725"/>
    <cellStyle name="常规 6 2 5" xfId="42726"/>
    <cellStyle name="常规 6 2 5 2" xfId="42727"/>
    <cellStyle name="常规 6 2 5 2 2" xfId="42728"/>
    <cellStyle name="常规 6 2 5 2 2 2" xfId="42729"/>
    <cellStyle name="常规 6 2 5 2 2 2 2" xfId="42730"/>
    <cellStyle name="常规 6 2 5 2 2 2 2 2" xfId="42731"/>
    <cellStyle name="常规 6 2 5 2 2 2 2 2 2" xfId="42732"/>
    <cellStyle name="常规 6 2 5 2 2 2 2 3" xfId="42733"/>
    <cellStyle name="常规 6 2 5 2 2 2 3" xfId="42734"/>
    <cellStyle name="常规 6 2 5 2 2 2 3 2" xfId="42735"/>
    <cellStyle name="常规 6 2 5 2 2 2 4" xfId="42736"/>
    <cellStyle name="常规 6 2 5 2 2 3" xfId="42737"/>
    <cellStyle name="常规 6 2 5 2 2 3 2" xfId="42738"/>
    <cellStyle name="常规 6 2 5 2 2 3 2 2" xfId="42739"/>
    <cellStyle name="常规 6 2 5 2 2 3 3" xfId="42740"/>
    <cellStyle name="常规 6 2 5 2 2 4" xfId="42741"/>
    <cellStyle name="常规 6 2 5 2 2 4 2" xfId="42742"/>
    <cellStyle name="常规 6 2 5 2 2 5" xfId="42743"/>
    <cellStyle name="常规 6 2 5 2 3" xfId="42744"/>
    <cellStyle name="常规 6 2 5 2 3 2" xfId="42745"/>
    <cellStyle name="常规 6 2 5 2 3 2 2" xfId="42746"/>
    <cellStyle name="常规 6 2 5 2 3 2 2 2" xfId="42747"/>
    <cellStyle name="常规 6 2 5 2 3 2 2 2 2" xfId="42748"/>
    <cellStyle name="常规 6 2 5 2 3 2 2 3" xfId="42749"/>
    <cellStyle name="常规 6 2 5 2 3 2 3" xfId="42750"/>
    <cellStyle name="常规 6 2 5 2 3 2 3 2" xfId="42751"/>
    <cellStyle name="常规 6 2 5 2 3 2 4" xfId="42752"/>
    <cellStyle name="常规 6 2 5 2 3 3" xfId="42753"/>
    <cellStyle name="常规 6 2 5 2 3 3 2" xfId="42754"/>
    <cellStyle name="常规 6 2 5 2 3 3 2 2" xfId="42755"/>
    <cellStyle name="常规 6 2 5 2 3 3 3" xfId="42756"/>
    <cellStyle name="常规 6 2 5 2 3 4" xfId="42757"/>
    <cellStyle name="常规 6 2 5 2 3 4 2" xfId="42758"/>
    <cellStyle name="常规 6 2 5 2 3 5" xfId="42759"/>
    <cellStyle name="常规 6 2 5 2 4" xfId="42760"/>
    <cellStyle name="常规 6 2 5 2 4 2" xfId="42761"/>
    <cellStyle name="常规 6 2 5 2 4 2 2" xfId="42762"/>
    <cellStyle name="常规 6 2 5 2 4 2 2 2" xfId="42763"/>
    <cellStyle name="常规 6 2 5 2 4 2 3" xfId="42764"/>
    <cellStyle name="常规 6 2 5 2 4 3" xfId="42765"/>
    <cellStyle name="常规 6 2 5 2 4 3 2" xfId="42766"/>
    <cellStyle name="常规 6 2 5 2 4 4" xfId="42767"/>
    <cellStyle name="常规 6 2 5 2 5" xfId="42768"/>
    <cellStyle name="常规 6 2 5 2 5 2" xfId="42769"/>
    <cellStyle name="常规 6 2 5 2 5 2 2" xfId="42770"/>
    <cellStyle name="常规 6 2 5 2 5 3" xfId="42771"/>
    <cellStyle name="常规 6 2 5 2 6" xfId="42772"/>
    <cellStyle name="常规 6 2 5 2 6 2" xfId="42773"/>
    <cellStyle name="常规 6 2 5 2 7" xfId="42774"/>
    <cellStyle name="常规 6 2 5 3" xfId="42775"/>
    <cellStyle name="常规 6 2 5 3 2" xfId="42776"/>
    <cellStyle name="常规 6 2 5 3 2 2" xfId="42777"/>
    <cellStyle name="常规 6 2 5 3 2 2 2" xfId="42778"/>
    <cellStyle name="常规 6 2 5 3 2 2 2 2" xfId="42779"/>
    <cellStyle name="常规 6 2 5 3 2 2 3" xfId="42780"/>
    <cellStyle name="常规 6 2 5 3 2 3" xfId="42781"/>
    <cellStyle name="常规 6 2 5 3 2 3 2" xfId="42782"/>
    <cellStyle name="常规 6 2 5 3 2 4" xfId="42783"/>
    <cellStyle name="常规 6 2 5 3 3" xfId="42784"/>
    <cellStyle name="常规 6 2 5 3 3 2" xfId="42785"/>
    <cellStyle name="常规 6 2 5 3 3 2 2" xfId="42786"/>
    <cellStyle name="常规 6 2 5 3 3 3" xfId="42787"/>
    <cellStyle name="常规 6 2 5 3 4" xfId="42788"/>
    <cellStyle name="常规 6 2 5 3 4 2" xfId="42789"/>
    <cellStyle name="常规 6 2 5 3 5" xfId="42790"/>
    <cellStyle name="常规 6 2 5 4" xfId="42791"/>
    <cellStyle name="常规 6 2 5 4 2" xfId="42792"/>
    <cellStyle name="常规 6 2 5 4 2 2" xfId="42793"/>
    <cellStyle name="常规 6 2 5 4 2 2 2" xfId="42794"/>
    <cellStyle name="常规 6 2 5 4 2 2 2 2" xfId="42795"/>
    <cellStyle name="常规 6 2 5 4 2 2 3" xfId="42796"/>
    <cellStyle name="常规 6 2 5 4 2 3" xfId="42797"/>
    <cellStyle name="常规 6 2 5 4 2 3 2" xfId="42798"/>
    <cellStyle name="常规 6 2 5 4 2 4" xfId="42799"/>
    <cellStyle name="常规 6 2 5 4 3" xfId="42800"/>
    <cellStyle name="常规 6 2 5 4 3 2" xfId="42801"/>
    <cellStyle name="常规 6 2 5 4 3 2 2" xfId="42802"/>
    <cellStyle name="常规 6 2 5 4 3 3" xfId="42803"/>
    <cellStyle name="常规 6 2 5 4 4" xfId="42804"/>
    <cellStyle name="常规 6 2 5 4 4 2" xfId="42805"/>
    <cellStyle name="常规 6 2 5 4 5" xfId="42806"/>
    <cellStyle name="常规 6 2 5 5" xfId="42807"/>
    <cellStyle name="常规 6 2 5 5 2" xfId="42808"/>
    <cellStyle name="常规 6 2 5 5 2 2" xfId="42809"/>
    <cellStyle name="常规 6 2 5 5 2 2 2" xfId="42810"/>
    <cellStyle name="常规 6 2 5 5 2 3" xfId="42811"/>
    <cellStyle name="常规 6 2 5 5 3" xfId="42812"/>
    <cellStyle name="常规 6 2 5 5 3 2" xfId="42813"/>
    <cellStyle name="常规 6 2 5 5 4" xfId="42814"/>
    <cellStyle name="常规 6 2 5 6" xfId="42815"/>
    <cellStyle name="常规 6 2 5 6 2" xfId="42816"/>
    <cellStyle name="常规 6 2 5 6 2 2" xfId="42817"/>
    <cellStyle name="常规 6 2 5 6 3" xfId="42818"/>
    <cellStyle name="常规 6 2 5 7" xfId="42819"/>
    <cellStyle name="常规 6 2 5 7 2" xfId="42820"/>
    <cellStyle name="常规 6 2 5 8" xfId="42821"/>
    <cellStyle name="常规 6 2 6" xfId="42822"/>
    <cellStyle name="常规 6 2 6 2" xfId="42823"/>
    <cellStyle name="常规 6 2 6 2 2" xfId="42824"/>
    <cellStyle name="常规 6 2 6 2 2 2" xfId="42825"/>
    <cellStyle name="常规 6 2 6 2 2 2 2" xfId="42826"/>
    <cellStyle name="常规 6 2 6 2 2 2 2 2" xfId="42827"/>
    <cellStyle name="常规 6 2 6 2 2 2 3" xfId="42828"/>
    <cellStyle name="常规 6 2 6 2 2 3" xfId="42829"/>
    <cellStyle name="常规 6 2 6 2 2 3 2" xfId="42830"/>
    <cellStyle name="常规 6 2 6 2 2 4" xfId="42831"/>
    <cellStyle name="常规 6 2 6 2 3" xfId="42832"/>
    <cellStyle name="常规 6 2 6 2 3 2" xfId="42833"/>
    <cellStyle name="常规 6 2 6 2 3 2 2" xfId="42834"/>
    <cellStyle name="常规 6 2 6 2 3 3" xfId="42835"/>
    <cellStyle name="常规 6 2 6 2 4" xfId="42836"/>
    <cellStyle name="常规 6 2 6 2 4 2" xfId="42837"/>
    <cellStyle name="常规 6 2 6 2 5" xfId="42838"/>
    <cellStyle name="常规 6 2 6 3" xfId="42839"/>
    <cellStyle name="常规 6 2 6 3 2" xfId="42840"/>
    <cellStyle name="常规 6 2 6 3 2 2" xfId="42841"/>
    <cellStyle name="常规 6 2 6 3 2 2 2" xfId="42842"/>
    <cellStyle name="常规 6 2 6 3 2 2 2 2" xfId="42843"/>
    <cellStyle name="常规 6 2 6 3 2 2 3" xfId="42844"/>
    <cellStyle name="常规 6 2 6 3 2 3" xfId="42845"/>
    <cellStyle name="常规 6 2 6 3 2 3 2" xfId="42846"/>
    <cellStyle name="常规 6 2 6 3 2 4" xfId="42847"/>
    <cellStyle name="常规 6 2 6 3 3" xfId="42848"/>
    <cellStyle name="常规 6 2 6 3 3 2" xfId="42849"/>
    <cellStyle name="常规 6 2 6 3 3 2 2" xfId="42850"/>
    <cellStyle name="常规 6 2 6 3 3 3" xfId="42851"/>
    <cellStyle name="常规 6 2 6 3 4" xfId="42852"/>
    <cellStyle name="常规 6 2 6 3 4 2" xfId="42853"/>
    <cellStyle name="常规 6 2 6 3 5" xfId="42854"/>
    <cellStyle name="常规 6 2 6 4" xfId="42855"/>
    <cellStyle name="常规 6 2 6 4 2" xfId="42856"/>
    <cellStyle name="常规 6 2 6 4 2 2" xfId="42857"/>
    <cellStyle name="常规 6 2 6 4 2 2 2" xfId="42858"/>
    <cellStyle name="常规 6 2 6 4 2 3" xfId="42859"/>
    <cellStyle name="常规 6 2 6 4 3" xfId="42860"/>
    <cellStyle name="常规 6 2 6 4 3 2" xfId="42861"/>
    <cellStyle name="常规 6 2 6 4 4" xfId="42862"/>
    <cellStyle name="常规 6 2 6 5" xfId="42863"/>
    <cellStyle name="常规 6 2 6 5 2" xfId="42864"/>
    <cellStyle name="常规 6 2 6 5 2 2" xfId="42865"/>
    <cellStyle name="常规 6 2 6 5 3" xfId="42866"/>
    <cellStyle name="常规 6 2 6 6" xfId="42867"/>
    <cellStyle name="常规 6 2 6 6 2" xfId="42868"/>
    <cellStyle name="常规 6 2 6 7" xfId="42869"/>
    <cellStyle name="常规 6 2 7" xfId="42870"/>
    <cellStyle name="常规 6 2 7 2" xfId="42871"/>
    <cellStyle name="常规 6 2 7 2 2" xfId="42872"/>
    <cellStyle name="常规 6 2 7 2 2 2" xfId="42873"/>
    <cellStyle name="常规 6 2 7 2 2 2 2" xfId="42874"/>
    <cellStyle name="常规 6 2 7 2 2 3" xfId="42875"/>
    <cellStyle name="常规 6 2 7 2 3" xfId="42876"/>
    <cellStyle name="常规 6 2 7 2 3 2" xfId="42877"/>
    <cellStyle name="常规 6 2 7 2 4" xfId="42878"/>
    <cellStyle name="常规 6 2 7 3" xfId="42879"/>
    <cellStyle name="常规 6 2 7 3 2" xfId="42880"/>
    <cellStyle name="常规 6 2 7 3 2 2" xfId="42881"/>
    <cellStyle name="常规 6 2 7 3 3" xfId="42882"/>
    <cellStyle name="常规 6 2 7 4" xfId="42883"/>
    <cellStyle name="常规 6 2 7 4 2" xfId="42884"/>
    <cellStyle name="常规 6 2 7 5" xfId="42885"/>
    <cellStyle name="常规 6 2 8" xfId="42886"/>
    <cellStyle name="常规 6 2 8 2" xfId="42887"/>
    <cellStyle name="常规 6 2 8 2 2" xfId="42888"/>
    <cellStyle name="常规 6 2 8 2 2 2" xfId="42889"/>
    <cellStyle name="常规 6 2 8 2 2 2 2" xfId="42890"/>
    <cellStyle name="常规 6 2 8 2 2 3" xfId="42891"/>
    <cellStyle name="常规 6 2 8 2 3" xfId="42892"/>
    <cellStyle name="常规 6 2 8 2 3 2" xfId="42893"/>
    <cellStyle name="常规 6 2 8 2 4" xfId="42894"/>
    <cellStyle name="常规 6 2 8 3" xfId="42895"/>
    <cellStyle name="常规 6 2 8 3 2" xfId="42896"/>
    <cellStyle name="常规 6 2 8 3 2 2" xfId="42897"/>
    <cellStyle name="常规 6 2 8 3 3" xfId="42898"/>
    <cellStyle name="常规 6 2 8 4" xfId="42899"/>
    <cellStyle name="常规 6 2 8 4 2" xfId="42900"/>
    <cellStyle name="常规 6 2 8 5" xfId="42901"/>
    <cellStyle name="常规 6 2 9" xfId="42902"/>
    <cellStyle name="常规 6 2 9 2" xfId="42903"/>
    <cellStyle name="常规 6 2 9 2 2" xfId="42904"/>
    <cellStyle name="常规 6 2 9 2 2 2" xfId="42905"/>
    <cellStyle name="常规 6 2 9 2 3" xfId="42906"/>
    <cellStyle name="常规 6 2 9 3" xfId="42907"/>
    <cellStyle name="常规 6 2 9 3 2" xfId="42908"/>
    <cellStyle name="常规 6 2 9 4" xfId="42909"/>
    <cellStyle name="常规 6 3" xfId="42910"/>
    <cellStyle name="常规 6 3 10" xfId="42911"/>
    <cellStyle name="常规 6 3 10 2" xfId="42912"/>
    <cellStyle name="常规 6 3 11" xfId="42913"/>
    <cellStyle name="常规 6 3 2" xfId="42914"/>
    <cellStyle name="常规 6 3 2 2" xfId="42915"/>
    <cellStyle name="常规 6 3 2 2 2" xfId="42916"/>
    <cellStyle name="常规 6 3 2 2 2 2" xfId="42917"/>
    <cellStyle name="常规 6 3 2 2 2 2 2" xfId="42918"/>
    <cellStyle name="常规 6 3 2 2 2 2 2 2" xfId="42919"/>
    <cellStyle name="常规 6 3 2 2 2 2 2 2 2" xfId="42920"/>
    <cellStyle name="常规 6 3 2 2 2 2 2 2 2 2" xfId="42921"/>
    <cellStyle name="常规 6 3 2 2 2 2 2 2 3" xfId="42922"/>
    <cellStyle name="常规 6 3 2 2 2 2 2 3" xfId="42923"/>
    <cellStyle name="常规 6 3 2 2 2 2 2 3 2" xfId="42924"/>
    <cellStyle name="常规 6 3 2 2 2 2 2 4" xfId="42925"/>
    <cellStyle name="常规 6 3 2 2 2 2 3" xfId="42926"/>
    <cellStyle name="常规 6 3 2 2 2 2 3 2" xfId="42927"/>
    <cellStyle name="常规 6 3 2 2 2 2 3 2 2" xfId="42928"/>
    <cellStyle name="常规 6 3 2 2 2 2 3 3" xfId="42929"/>
    <cellStyle name="常规 6 3 2 2 2 2 4" xfId="42930"/>
    <cellStyle name="常规 6 3 2 2 2 2 4 2" xfId="42931"/>
    <cellStyle name="常规 6 3 2 2 2 2 5" xfId="42932"/>
    <cellStyle name="常规 6 3 2 2 2 3" xfId="42933"/>
    <cellStyle name="常规 6 3 2 2 2 3 2" xfId="42934"/>
    <cellStyle name="常规 6 3 2 2 2 3 2 2" xfId="42935"/>
    <cellStyle name="常规 6 3 2 2 2 3 2 2 2" xfId="42936"/>
    <cellStyle name="常规 6 3 2 2 2 3 2 2 2 2" xfId="42937"/>
    <cellStyle name="常规 6 3 2 2 2 3 2 2 3" xfId="42938"/>
    <cellStyle name="常规 6 3 2 2 2 3 2 3" xfId="42939"/>
    <cellStyle name="常规 6 3 2 2 2 3 2 3 2" xfId="42940"/>
    <cellStyle name="常规 6 3 2 2 2 3 2 4" xfId="42941"/>
    <cellStyle name="常规 6 3 2 2 2 3 3" xfId="42942"/>
    <cellStyle name="常规 6 3 2 2 2 3 3 2" xfId="42943"/>
    <cellStyle name="常规 6 3 2 2 2 3 3 2 2" xfId="42944"/>
    <cellStyle name="常规 6 3 2 2 2 3 3 3" xfId="42945"/>
    <cellStyle name="常规 6 3 2 2 2 3 4" xfId="42946"/>
    <cellStyle name="常规 6 3 2 2 2 3 4 2" xfId="42947"/>
    <cellStyle name="常规 6 3 2 2 2 3 5" xfId="42948"/>
    <cellStyle name="常规 6 3 2 2 2 4" xfId="42949"/>
    <cellStyle name="常规 6 3 2 2 2 4 2" xfId="42950"/>
    <cellStyle name="常规 6 3 2 2 2 4 2 2" xfId="42951"/>
    <cellStyle name="常规 6 3 2 2 2 4 2 2 2" xfId="42952"/>
    <cellStyle name="常规 6 3 2 2 2 4 2 3" xfId="42953"/>
    <cellStyle name="常规 6 3 2 2 2 4 3" xfId="42954"/>
    <cellStyle name="常规 6 3 2 2 2 4 3 2" xfId="42955"/>
    <cellStyle name="常规 6 3 2 2 2 4 4" xfId="42956"/>
    <cellStyle name="常规 6 3 2 2 2 5" xfId="42957"/>
    <cellStyle name="常规 6 3 2 2 2 5 2" xfId="42958"/>
    <cellStyle name="常规 6 3 2 2 2 5 2 2" xfId="42959"/>
    <cellStyle name="常规 6 3 2 2 2 5 3" xfId="42960"/>
    <cellStyle name="常规 6 3 2 2 2 6" xfId="42961"/>
    <cellStyle name="常规 6 3 2 2 2 6 2" xfId="42962"/>
    <cellStyle name="常规 6 3 2 2 2 7" xfId="42963"/>
    <cellStyle name="常规 6 3 2 2 3" xfId="42964"/>
    <cellStyle name="常规 6 3 2 2 3 2" xfId="42965"/>
    <cellStyle name="常规 6 3 2 2 3 2 2" xfId="42966"/>
    <cellStyle name="常规 6 3 2 2 3 2 2 2" xfId="42967"/>
    <cellStyle name="常规 6 3 2 2 3 2 2 2 2" xfId="42968"/>
    <cellStyle name="常规 6 3 2 2 3 2 2 3" xfId="42969"/>
    <cellStyle name="常规 6 3 2 2 3 2 3" xfId="42970"/>
    <cellStyle name="常规 6 3 2 2 3 2 3 2" xfId="42971"/>
    <cellStyle name="常规 6 3 2 2 3 2 4" xfId="42972"/>
    <cellStyle name="常规 6 3 2 2 3 3" xfId="42973"/>
    <cellStyle name="常规 6 3 2 2 3 3 2" xfId="42974"/>
    <cellStyle name="常规 6 3 2 2 3 3 2 2" xfId="42975"/>
    <cellStyle name="常规 6 3 2 2 3 3 3" xfId="42976"/>
    <cellStyle name="常规 6 3 2 2 3 4" xfId="42977"/>
    <cellStyle name="常规 6 3 2 2 3 4 2" xfId="42978"/>
    <cellStyle name="常规 6 3 2 2 3 5" xfId="42979"/>
    <cellStyle name="常规 6 3 2 2 4" xfId="42980"/>
    <cellStyle name="常规 6 3 2 2 4 2" xfId="42981"/>
    <cellStyle name="常规 6 3 2 2 4 2 2" xfId="42982"/>
    <cellStyle name="常规 6 3 2 2 4 2 2 2" xfId="42983"/>
    <cellStyle name="常规 6 3 2 2 4 2 2 2 2" xfId="42984"/>
    <cellStyle name="常规 6 3 2 2 4 2 2 3" xfId="42985"/>
    <cellStyle name="常规 6 3 2 2 4 2 3" xfId="42986"/>
    <cellStyle name="常规 6 3 2 2 4 2 3 2" xfId="42987"/>
    <cellStyle name="常规 6 3 2 2 4 2 4" xfId="42988"/>
    <cellStyle name="常规 6 3 2 2 4 3" xfId="42989"/>
    <cellStyle name="常规 6 3 2 2 4 3 2" xfId="42990"/>
    <cellStyle name="常规 6 3 2 2 4 3 2 2" xfId="42991"/>
    <cellStyle name="常规 6 3 2 2 4 3 3" xfId="42992"/>
    <cellStyle name="常规 6 3 2 2 4 4" xfId="42993"/>
    <cellStyle name="常规 6 3 2 2 4 4 2" xfId="42994"/>
    <cellStyle name="常规 6 3 2 2 4 5" xfId="42995"/>
    <cellStyle name="常规 6 3 2 2 5" xfId="42996"/>
    <cellStyle name="常规 6 3 2 2 5 2" xfId="42997"/>
    <cellStyle name="常规 6 3 2 2 5 2 2" xfId="42998"/>
    <cellStyle name="常规 6 3 2 2 5 2 2 2" xfId="42999"/>
    <cellStyle name="常规 6 3 2 2 5 2 3" xfId="43000"/>
    <cellStyle name="常规 6 3 2 2 5 3" xfId="43001"/>
    <cellStyle name="常规 6 3 2 2 5 3 2" xfId="43002"/>
    <cellStyle name="常规 6 3 2 2 5 4" xfId="43003"/>
    <cellStyle name="常规 6 3 2 2 6" xfId="43004"/>
    <cellStyle name="常规 6 3 2 2 6 2" xfId="43005"/>
    <cellStyle name="常规 6 3 2 2 6 2 2" xfId="43006"/>
    <cellStyle name="常规 6 3 2 2 6 3" xfId="43007"/>
    <cellStyle name="常规 6 3 2 2 7" xfId="43008"/>
    <cellStyle name="常规 6 3 2 2 7 2" xfId="43009"/>
    <cellStyle name="常规 6 3 2 2 8" xfId="43010"/>
    <cellStyle name="常规 6 3 2 3" xfId="43011"/>
    <cellStyle name="常规 6 3 2 3 2" xfId="43012"/>
    <cellStyle name="常规 6 3 2 3 2 2" xfId="43013"/>
    <cellStyle name="常规 6 3 2 3 2 2 2" xfId="43014"/>
    <cellStyle name="常规 6 3 2 3 2 2 2 2" xfId="43015"/>
    <cellStyle name="常规 6 3 2 3 2 2 2 2 2" xfId="43016"/>
    <cellStyle name="常规 6 3 2 3 2 2 2 3" xfId="43017"/>
    <cellStyle name="常规 6 3 2 3 2 2 3" xfId="43018"/>
    <cellStyle name="常规 6 3 2 3 2 2 3 2" xfId="43019"/>
    <cellStyle name="常规 6 3 2 3 2 2 4" xfId="43020"/>
    <cellStyle name="常规 6 3 2 3 2 3" xfId="43021"/>
    <cellStyle name="常规 6 3 2 3 2 3 2" xfId="43022"/>
    <cellStyle name="常规 6 3 2 3 2 3 2 2" xfId="43023"/>
    <cellStyle name="常规 6 3 2 3 2 3 3" xfId="43024"/>
    <cellStyle name="常规 6 3 2 3 2 4" xfId="43025"/>
    <cellStyle name="常规 6 3 2 3 2 4 2" xfId="43026"/>
    <cellStyle name="常规 6 3 2 3 2 5" xfId="43027"/>
    <cellStyle name="常规 6 3 2 3 3" xfId="43028"/>
    <cellStyle name="常规 6 3 2 3 3 2" xfId="43029"/>
    <cellStyle name="常规 6 3 2 3 3 2 2" xfId="43030"/>
    <cellStyle name="常规 6 3 2 3 3 2 2 2" xfId="43031"/>
    <cellStyle name="常规 6 3 2 3 3 2 2 2 2" xfId="43032"/>
    <cellStyle name="常规 6 3 2 3 3 2 2 3" xfId="43033"/>
    <cellStyle name="常规 6 3 2 3 3 2 3" xfId="43034"/>
    <cellStyle name="常规 6 3 2 3 3 2 3 2" xfId="43035"/>
    <cellStyle name="常规 6 3 2 3 3 2 4" xfId="43036"/>
    <cellStyle name="常规 6 3 2 3 3 3" xfId="43037"/>
    <cellStyle name="常规 6 3 2 3 3 3 2" xfId="43038"/>
    <cellStyle name="常规 6 3 2 3 3 3 2 2" xfId="43039"/>
    <cellStyle name="常规 6 3 2 3 3 3 3" xfId="43040"/>
    <cellStyle name="常规 6 3 2 3 3 4" xfId="43041"/>
    <cellStyle name="常规 6 3 2 3 3 4 2" xfId="43042"/>
    <cellStyle name="常规 6 3 2 3 3 5" xfId="43043"/>
    <cellStyle name="常规 6 3 2 3 4" xfId="43044"/>
    <cellStyle name="常规 6 3 2 3 4 2" xfId="43045"/>
    <cellStyle name="常规 6 3 2 3 4 2 2" xfId="43046"/>
    <cellStyle name="常规 6 3 2 3 4 2 2 2" xfId="43047"/>
    <cellStyle name="常规 6 3 2 3 4 2 3" xfId="43048"/>
    <cellStyle name="常规 6 3 2 3 4 3" xfId="43049"/>
    <cellStyle name="常规 6 3 2 3 4 3 2" xfId="43050"/>
    <cellStyle name="常规 6 3 2 3 4 4" xfId="43051"/>
    <cellStyle name="常规 6 3 2 3 5" xfId="43052"/>
    <cellStyle name="常规 6 3 2 3 5 2" xfId="43053"/>
    <cellStyle name="常规 6 3 2 3 5 2 2" xfId="43054"/>
    <cellStyle name="常规 6 3 2 3 5 3" xfId="43055"/>
    <cellStyle name="常规 6 3 2 3 6" xfId="43056"/>
    <cellStyle name="常规 6 3 2 3 6 2" xfId="43057"/>
    <cellStyle name="常规 6 3 2 3 7" xfId="43058"/>
    <cellStyle name="常规 6 3 2 4" xfId="43059"/>
    <cellStyle name="常规 6 3 2 4 2" xfId="43060"/>
    <cellStyle name="常规 6 3 2 4 2 2" xfId="43061"/>
    <cellStyle name="常规 6 3 2 4 2 2 2" xfId="43062"/>
    <cellStyle name="常规 6 3 2 4 2 2 2 2" xfId="43063"/>
    <cellStyle name="常规 6 3 2 4 2 2 3" xfId="43064"/>
    <cellStyle name="常规 6 3 2 4 2 3" xfId="43065"/>
    <cellStyle name="常规 6 3 2 4 2 3 2" xfId="43066"/>
    <cellStyle name="常规 6 3 2 4 2 4" xfId="43067"/>
    <cellStyle name="常规 6 3 2 4 3" xfId="43068"/>
    <cellStyle name="常规 6 3 2 4 3 2" xfId="43069"/>
    <cellStyle name="常规 6 3 2 4 3 2 2" xfId="43070"/>
    <cellStyle name="常规 6 3 2 4 3 3" xfId="43071"/>
    <cellStyle name="常规 6 3 2 4 4" xfId="43072"/>
    <cellStyle name="常规 6 3 2 4 4 2" xfId="43073"/>
    <cellStyle name="常规 6 3 2 4 5" xfId="43074"/>
    <cellStyle name="常规 6 3 2 5" xfId="43075"/>
    <cellStyle name="常规 6 3 2 5 2" xfId="43076"/>
    <cellStyle name="常规 6 3 2 5 2 2" xfId="43077"/>
    <cellStyle name="常规 6 3 2 5 2 2 2" xfId="43078"/>
    <cellStyle name="常规 6 3 2 5 2 2 2 2" xfId="43079"/>
    <cellStyle name="常规 6 3 2 5 2 2 3" xfId="43080"/>
    <cellStyle name="常规 6 3 2 5 2 3" xfId="43081"/>
    <cellStyle name="常规 6 3 2 5 2 3 2" xfId="43082"/>
    <cellStyle name="常规 6 3 2 5 2 4" xfId="43083"/>
    <cellStyle name="常规 6 3 2 5 3" xfId="43084"/>
    <cellStyle name="常规 6 3 2 5 3 2" xfId="43085"/>
    <cellStyle name="常规 6 3 2 5 3 2 2" xfId="43086"/>
    <cellStyle name="常规 6 3 2 5 3 3" xfId="43087"/>
    <cellStyle name="常规 6 3 2 5 4" xfId="43088"/>
    <cellStyle name="常规 6 3 2 5 4 2" xfId="43089"/>
    <cellStyle name="常规 6 3 2 5 5" xfId="43090"/>
    <cellStyle name="常规 6 3 2 6" xfId="43091"/>
    <cellStyle name="常规 6 3 2 6 2" xfId="43092"/>
    <cellStyle name="常规 6 3 2 6 2 2" xfId="43093"/>
    <cellStyle name="常规 6 3 2 6 2 2 2" xfId="43094"/>
    <cellStyle name="常规 6 3 2 6 2 3" xfId="43095"/>
    <cellStyle name="常规 6 3 2 6 3" xfId="43096"/>
    <cellStyle name="常规 6 3 2 6 3 2" xfId="43097"/>
    <cellStyle name="常规 6 3 2 6 4" xfId="43098"/>
    <cellStyle name="常规 6 3 2 7" xfId="43099"/>
    <cellStyle name="常规 6 3 2 7 2" xfId="43100"/>
    <cellStyle name="常规 6 3 2 7 2 2" xfId="43101"/>
    <cellStyle name="常规 6 3 2 7 3" xfId="43102"/>
    <cellStyle name="常规 6 3 2 8" xfId="43103"/>
    <cellStyle name="常规 6 3 2 8 2" xfId="43104"/>
    <cellStyle name="常规 6 3 2 9" xfId="43105"/>
    <cellStyle name="常规 6 3 3" xfId="43106"/>
    <cellStyle name="常规 6 3 3 2" xfId="43107"/>
    <cellStyle name="常规 6 3 3 2 2" xfId="43108"/>
    <cellStyle name="常规 6 3 3 2 2 2" xfId="43109"/>
    <cellStyle name="常规 6 3 3 2 2 2 2" xfId="43110"/>
    <cellStyle name="常规 6 3 3 2 2 2 2 2" xfId="43111"/>
    <cellStyle name="常规 6 3 3 2 2 2 2 2 2" xfId="43112"/>
    <cellStyle name="常规 6 3 3 2 2 2 2 2 2 2" xfId="43113"/>
    <cellStyle name="常规 6 3 3 2 2 2 2 2 3" xfId="43114"/>
    <cellStyle name="常规 6 3 3 2 2 2 2 3" xfId="43115"/>
    <cellStyle name="常规 6 3 3 2 2 2 2 3 2" xfId="43116"/>
    <cellStyle name="常规 6 3 3 2 2 2 2 4" xfId="43117"/>
    <cellStyle name="常规 6 3 3 2 2 2 3" xfId="43118"/>
    <cellStyle name="常规 6 3 3 2 2 2 3 2" xfId="43119"/>
    <cellStyle name="常规 6 3 3 2 2 2 3 2 2" xfId="43120"/>
    <cellStyle name="常规 6 3 3 2 2 2 3 3" xfId="43121"/>
    <cellStyle name="常规 6 3 3 2 2 2 4" xfId="43122"/>
    <cellStyle name="常规 6 3 3 2 2 2 4 2" xfId="43123"/>
    <cellStyle name="常规 6 3 3 2 2 2 5" xfId="43124"/>
    <cellStyle name="常规 6 3 3 2 2 3" xfId="43125"/>
    <cellStyle name="常规 6 3 3 2 2 3 2" xfId="43126"/>
    <cellStyle name="常规 6 3 3 2 2 3 2 2" xfId="43127"/>
    <cellStyle name="常规 6 3 3 2 2 3 2 2 2" xfId="43128"/>
    <cellStyle name="常规 6 3 3 2 2 3 2 2 2 2" xfId="43129"/>
    <cellStyle name="常规 6 3 3 2 2 3 2 2 3" xfId="43130"/>
    <cellStyle name="常规 6 3 3 2 2 3 2 3" xfId="43131"/>
    <cellStyle name="常规 6 3 3 2 2 3 2 3 2" xfId="43132"/>
    <cellStyle name="常规 6 3 3 2 2 3 2 4" xfId="43133"/>
    <cellStyle name="常规 6 3 3 2 2 3 3" xfId="43134"/>
    <cellStyle name="常规 6 3 3 2 2 3 3 2" xfId="43135"/>
    <cellStyle name="常规 6 3 3 2 2 3 3 2 2" xfId="43136"/>
    <cellStyle name="常规 6 3 3 2 2 3 3 3" xfId="43137"/>
    <cellStyle name="常规 6 3 3 2 2 3 4" xfId="43138"/>
    <cellStyle name="常规 6 3 3 2 2 3 4 2" xfId="43139"/>
    <cellStyle name="常规 6 3 3 2 2 3 5" xfId="43140"/>
    <cellStyle name="常规 6 3 3 2 2 4" xfId="43141"/>
    <cellStyle name="常规 6 3 3 2 2 4 2" xfId="43142"/>
    <cellStyle name="常规 6 3 3 2 2 4 2 2" xfId="43143"/>
    <cellStyle name="常规 6 3 3 2 2 4 2 2 2" xfId="43144"/>
    <cellStyle name="常规 6 3 3 2 2 4 2 3" xfId="43145"/>
    <cellStyle name="常规 6 3 3 2 2 4 3" xfId="43146"/>
    <cellStyle name="常规 6 3 3 2 2 4 3 2" xfId="43147"/>
    <cellStyle name="常规 6 3 3 2 2 4 4" xfId="43148"/>
    <cellStyle name="常规 6 3 3 2 2 5" xfId="43149"/>
    <cellStyle name="常规 6 3 3 2 2 5 2" xfId="43150"/>
    <cellStyle name="常规 6 3 3 2 2 5 2 2" xfId="43151"/>
    <cellStyle name="常规 6 3 3 2 2 5 3" xfId="43152"/>
    <cellStyle name="常规 6 3 3 2 2 6" xfId="43153"/>
    <cellStyle name="常规 6 3 3 2 2 6 2" xfId="43154"/>
    <cellStyle name="常规 6 3 3 2 2 7" xfId="43155"/>
    <cellStyle name="常规 6 3 3 2 3" xfId="43156"/>
    <cellStyle name="常规 6 3 3 2 3 2" xfId="43157"/>
    <cellStyle name="常规 6 3 3 2 3 2 2" xfId="43158"/>
    <cellStyle name="常规 6 3 3 2 3 2 2 2" xfId="43159"/>
    <cellStyle name="常规 6 3 3 2 3 2 2 2 2" xfId="43160"/>
    <cellStyle name="常规 6 3 3 2 3 2 2 3" xfId="43161"/>
    <cellStyle name="常规 6 3 3 2 3 2 3" xfId="43162"/>
    <cellStyle name="常规 6 3 3 2 3 2 3 2" xfId="43163"/>
    <cellStyle name="常规 6 3 3 2 3 2 4" xfId="43164"/>
    <cellStyle name="常规 6 3 3 2 3 3" xfId="43165"/>
    <cellStyle name="常规 6 3 3 2 3 3 2" xfId="43166"/>
    <cellStyle name="常规 6 3 3 2 3 3 2 2" xfId="43167"/>
    <cellStyle name="常规 6 3 3 2 3 3 3" xfId="43168"/>
    <cellStyle name="常规 6 3 3 2 3 4" xfId="43169"/>
    <cellStyle name="常规 6 3 3 2 3 4 2" xfId="43170"/>
    <cellStyle name="常规 6 3 3 2 3 5" xfId="43171"/>
    <cellStyle name="常规 6 3 3 2 4" xfId="43172"/>
    <cellStyle name="常规 6 3 3 2 4 2" xfId="43173"/>
    <cellStyle name="常规 6 3 3 2 4 2 2" xfId="43174"/>
    <cellStyle name="常规 6 3 3 2 4 2 2 2" xfId="43175"/>
    <cellStyle name="常规 6 3 3 2 4 2 2 2 2" xfId="43176"/>
    <cellStyle name="常规 6 3 3 2 4 2 2 3" xfId="43177"/>
    <cellStyle name="常规 6 3 3 2 4 2 3" xfId="43178"/>
    <cellStyle name="常规 6 3 3 2 4 2 3 2" xfId="43179"/>
    <cellStyle name="常规 6 3 3 2 4 2 4" xfId="43180"/>
    <cellStyle name="常规 6 3 3 2 4 3" xfId="43181"/>
    <cellStyle name="常规 6 3 3 2 4 3 2" xfId="43182"/>
    <cellStyle name="常规 6 3 3 2 4 3 2 2" xfId="43183"/>
    <cellStyle name="常规 6 3 3 2 4 3 3" xfId="43184"/>
    <cellStyle name="常规 6 3 3 2 4 4" xfId="43185"/>
    <cellStyle name="常规 6 3 3 2 4 4 2" xfId="43186"/>
    <cellStyle name="常规 6 3 3 2 4 5" xfId="43187"/>
    <cellStyle name="常规 6 3 3 2 5" xfId="43188"/>
    <cellStyle name="常规 6 3 3 2 5 2" xfId="43189"/>
    <cellStyle name="常规 6 3 3 2 5 2 2" xfId="43190"/>
    <cellStyle name="常规 6 3 3 2 5 2 2 2" xfId="43191"/>
    <cellStyle name="常规 6 3 3 2 5 2 3" xfId="43192"/>
    <cellStyle name="常规 6 3 3 2 5 3" xfId="43193"/>
    <cellStyle name="常规 6 3 3 2 5 3 2" xfId="43194"/>
    <cellStyle name="常规 6 3 3 2 5 4" xfId="43195"/>
    <cellStyle name="常规 6 3 3 2 6" xfId="43196"/>
    <cellStyle name="常规 6 3 3 2 6 2" xfId="43197"/>
    <cellStyle name="常规 6 3 3 2 6 2 2" xfId="43198"/>
    <cellStyle name="常规 6 3 3 2 6 3" xfId="43199"/>
    <cellStyle name="常规 6 3 3 2 7" xfId="43200"/>
    <cellStyle name="常规 6 3 3 2 7 2" xfId="43201"/>
    <cellStyle name="常规 6 3 3 2 8" xfId="43202"/>
    <cellStyle name="常规 6 3 3 3" xfId="43203"/>
    <cellStyle name="常规 6 3 3 3 2" xfId="43204"/>
    <cellStyle name="常规 6 3 3 3 2 2" xfId="43205"/>
    <cellStyle name="常规 6 3 3 3 2 2 2" xfId="43206"/>
    <cellStyle name="常规 6 3 3 3 2 2 2 2" xfId="43207"/>
    <cellStyle name="常规 6 3 3 3 2 2 2 2 2" xfId="43208"/>
    <cellStyle name="常规 6 3 3 3 2 2 2 3" xfId="43209"/>
    <cellStyle name="常规 6 3 3 3 2 2 3" xfId="43210"/>
    <cellStyle name="常规 6 3 3 3 2 2 3 2" xfId="43211"/>
    <cellStyle name="常规 6 3 3 3 2 2 4" xfId="43212"/>
    <cellStyle name="常规 6 3 3 3 2 3" xfId="43213"/>
    <cellStyle name="常规 6 3 3 3 2 3 2" xfId="43214"/>
    <cellStyle name="常规 6 3 3 3 2 3 2 2" xfId="43215"/>
    <cellStyle name="常规 6 3 3 3 2 3 3" xfId="43216"/>
    <cellStyle name="常规 6 3 3 3 2 4" xfId="43217"/>
    <cellStyle name="常规 6 3 3 3 2 4 2" xfId="43218"/>
    <cellStyle name="常规 6 3 3 3 2 5" xfId="43219"/>
    <cellStyle name="常规 6 3 3 3 3" xfId="43220"/>
    <cellStyle name="常规 6 3 3 3 3 2" xfId="43221"/>
    <cellStyle name="常规 6 3 3 3 3 2 2" xfId="43222"/>
    <cellStyle name="常规 6 3 3 3 3 2 2 2" xfId="43223"/>
    <cellStyle name="常规 6 3 3 3 3 2 2 2 2" xfId="43224"/>
    <cellStyle name="常规 6 3 3 3 3 2 2 3" xfId="43225"/>
    <cellStyle name="常规 6 3 3 3 3 2 3" xfId="43226"/>
    <cellStyle name="常规 6 3 3 3 3 2 3 2" xfId="43227"/>
    <cellStyle name="常规 6 3 3 3 3 2 4" xfId="43228"/>
    <cellStyle name="常规 6 3 3 3 3 3" xfId="43229"/>
    <cellStyle name="常规 6 3 3 3 3 3 2" xfId="43230"/>
    <cellStyle name="常规 6 3 3 3 3 3 2 2" xfId="43231"/>
    <cellStyle name="常规 6 3 3 3 3 3 3" xfId="43232"/>
    <cellStyle name="常规 6 3 3 3 3 4" xfId="43233"/>
    <cellStyle name="常规 6 3 3 3 3 4 2" xfId="43234"/>
    <cellStyle name="常规 6 3 3 3 3 5" xfId="43235"/>
    <cellStyle name="常规 6 3 3 3 4" xfId="43236"/>
    <cellStyle name="常规 6 3 3 3 4 2" xfId="43237"/>
    <cellStyle name="常规 6 3 3 3 4 2 2" xfId="43238"/>
    <cellStyle name="常规 6 3 3 3 4 2 2 2" xfId="43239"/>
    <cellStyle name="常规 6 3 3 3 4 2 3" xfId="43240"/>
    <cellStyle name="常规 6 3 3 3 4 3" xfId="43241"/>
    <cellStyle name="常规 6 3 3 3 4 3 2" xfId="43242"/>
    <cellStyle name="常规 6 3 3 3 4 4" xfId="43243"/>
    <cellStyle name="常规 6 3 3 3 5" xfId="43244"/>
    <cellStyle name="常规 6 3 3 3 5 2" xfId="43245"/>
    <cellStyle name="常规 6 3 3 3 5 2 2" xfId="43246"/>
    <cellStyle name="常规 6 3 3 3 5 3" xfId="43247"/>
    <cellStyle name="常规 6 3 3 3 6" xfId="43248"/>
    <cellStyle name="常规 6 3 3 3 6 2" xfId="43249"/>
    <cellStyle name="常规 6 3 3 3 7" xfId="43250"/>
    <cellStyle name="常规 6 3 3 4" xfId="43251"/>
    <cellStyle name="常规 6 3 3 4 2" xfId="43252"/>
    <cellStyle name="常规 6 3 3 4 2 2" xfId="43253"/>
    <cellStyle name="常规 6 3 3 4 2 2 2" xfId="43254"/>
    <cellStyle name="常规 6 3 3 4 2 2 2 2" xfId="43255"/>
    <cellStyle name="常规 6 3 3 4 2 2 3" xfId="43256"/>
    <cellStyle name="常规 6 3 3 4 2 3" xfId="43257"/>
    <cellStyle name="常规 6 3 3 4 2 3 2" xfId="43258"/>
    <cellStyle name="常规 6 3 3 4 2 4" xfId="43259"/>
    <cellStyle name="常规 6 3 3 4 3" xfId="43260"/>
    <cellStyle name="常规 6 3 3 4 3 2" xfId="43261"/>
    <cellStyle name="常规 6 3 3 4 3 2 2" xfId="43262"/>
    <cellStyle name="常规 6 3 3 4 3 3" xfId="43263"/>
    <cellStyle name="常规 6 3 3 4 4" xfId="43264"/>
    <cellStyle name="常规 6 3 3 4 4 2" xfId="43265"/>
    <cellStyle name="常规 6 3 3 4 5" xfId="43266"/>
    <cellStyle name="常规 6 3 3 5" xfId="43267"/>
    <cellStyle name="常规 6 3 3 5 2" xfId="43268"/>
    <cellStyle name="常规 6 3 3 5 2 2" xfId="43269"/>
    <cellStyle name="常规 6 3 3 5 2 2 2" xfId="43270"/>
    <cellStyle name="常规 6 3 3 5 2 2 2 2" xfId="43271"/>
    <cellStyle name="常规 6 3 3 5 2 2 3" xfId="43272"/>
    <cellStyle name="常规 6 3 3 5 2 3" xfId="43273"/>
    <cellStyle name="常规 6 3 3 5 2 3 2" xfId="43274"/>
    <cellStyle name="常规 6 3 3 5 2 4" xfId="43275"/>
    <cellStyle name="常规 6 3 3 5 3" xfId="43276"/>
    <cellStyle name="常规 6 3 3 5 3 2" xfId="43277"/>
    <cellStyle name="常规 6 3 3 5 3 2 2" xfId="43278"/>
    <cellStyle name="常规 6 3 3 5 3 3" xfId="43279"/>
    <cellStyle name="常规 6 3 3 5 4" xfId="43280"/>
    <cellStyle name="常规 6 3 3 5 4 2" xfId="43281"/>
    <cellStyle name="常规 6 3 3 5 5" xfId="43282"/>
    <cellStyle name="常规 6 3 3 6" xfId="43283"/>
    <cellStyle name="常规 6 3 3 6 2" xfId="43284"/>
    <cellStyle name="常规 6 3 3 6 2 2" xfId="43285"/>
    <cellStyle name="常规 6 3 3 6 2 2 2" xfId="43286"/>
    <cellStyle name="常规 6 3 3 6 2 3" xfId="43287"/>
    <cellStyle name="常规 6 3 3 6 3" xfId="43288"/>
    <cellStyle name="常规 6 3 3 6 3 2" xfId="43289"/>
    <cellStyle name="常规 6 3 3 6 4" xfId="43290"/>
    <cellStyle name="常规 6 3 3 7" xfId="43291"/>
    <cellStyle name="常规 6 3 3 7 2" xfId="43292"/>
    <cellStyle name="常规 6 3 3 7 2 2" xfId="43293"/>
    <cellStyle name="常规 6 3 3 7 3" xfId="43294"/>
    <cellStyle name="常规 6 3 3 8" xfId="43295"/>
    <cellStyle name="常规 6 3 3 8 2" xfId="43296"/>
    <cellStyle name="常规 6 3 3 9" xfId="43297"/>
    <cellStyle name="常规 6 3 4" xfId="43298"/>
    <cellStyle name="常规 6 3 4 2" xfId="43299"/>
    <cellStyle name="常规 6 3 4 2 2" xfId="43300"/>
    <cellStyle name="常规 6 3 4 2 2 2" xfId="43301"/>
    <cellStyle name="常规 6 3 4 2 2 2 2" xfId="43302"/>
    <cellStyle name="常规 6 3 4 2 2 2 2 2" xfId="43303"/>
    <cellStyle name="常规 6 3 4 2 2 2 2 2 2" xfId="43304"/>
    <cellStyle name="常规 6 3 4 2 2 2 2 3" xfId="43305"/>
    <cellStyle name="常规 6 3 4 2 2 2 3" xfId="43306"/>
    <cellStyle name="常规 6 3 4 2 2 2 3 2" xfId="43307"/>
    <cellStyle name="常规 6 3 4 2 2 2 4" xfId="43308"/>
    <cellStyle name="常规 6 3 4 2 2 3" xfId="43309"/>
    <cellStyle name="常规 6 3 4 2 2 3 2" xfId="43310"/>
    <cellStyle name="常规 6 3 4 2 2 3 2 2" xfId="43311"/>
    <cellStyle name="常规 6 3 4 2 2 3 3" xfId="43312"/>
    <cellStyle name="常规 6 3 4 2 2 4" xfId="43313"/>
    <cellStyle name="常规 6 3 4 2 2 4 2" xfId="43314"/>
    <cellStyle name="常规 6 3 4 2 2 5" xfId="43315"/>
    <cellStyle name="常规 6 3 4 2 3" xfId="43316"/>
    <cellStyle name="常规 6 3 4 2 3 2" xfId="43317"/>
    <cellStyle name="常规 6 3 4 2 3 2 2" xfId="43318"/>
    <cellStyle name="常规 6 3 4 2 3 2 2 2" xfId="43319"/>
    <cellStyle name="常规 6 3 4 2 3 2 2 2 2" xfId="43320"/>
    <cellStyle name="常规 6 3 4 2 3 2 2 3" xfId="43321"/>
    <cellStyle name="常规 6 3 4 2 3 2 3" xfId="43322"/>
    <cellStyle name="常规 6 3 4 2 3 2 3 2" xfId="43323"/>
    <cellStyle name="常规 6 3 4 2 3 2 4" xfId="43324"/>
    <cellStyle name="常规 6 3 4 2 3 3" xfId="43325"/>
    <cellStyle name="常规 6 3 4 2 3 3 2" xfId="43326"/>
    <cellStyle name="常规 6 3 4 2 3 3 2 2" xfId="43327"/>
    <cellStyle name="常规 6 3 4 2 3 3 3" xfId="43328"/>
    <cellStyle name="常规 6 3 4 2 3 4" xfId="43329"/>
    <cellStyle name="常规 6 3 4 2 3 4 2" xfId="43330"/>
    <cellStyle name="常规 6 3 4 2 3 5" xfId="43331"/>
    <cellStyle name="常规 6 3 4 2 4" xfId="43332"/>
    <cellStyle name="常规 6 3 4 2 4 2" xfId="43333"/>
    <cellStyle name="常规 6 3 4 2 4 2 2" xfId="43334"/>
    <cellStyle name="常规 6 3 4 2 4 2 2 2" xfId="43335"/>
    <cellStyle name="常规 6 3 4 2 4 2 3" xfId="43336"/>
    <cellStyle name="常规 6 3 4 2 4 3" xfId="43337"/>
    <cellStyle name="常规 6 3 4 2 4 3 2" xfId="43338"/>
    <cellStyle name="常规 6 3 4 2 4 4" xfId="43339"/>
    <cellStyle name="常规 6 3 4 2 5" xfId="43340"/>
    <cellStyle name="常规 6 3 4 2 5 2" xfId="43341"/>
    <cellStyle name="常规 6 3 4 2 5 2 2" xfId="43342"/>
    <cellStyle name="常规 6 3 4 2 5 3" xfId="43343"/>
    <cellStyle name="常规 6 3 4 2 6" xfId="43344"/>
    <cellStyle name="常规 6 3 4 2 6 2" xfId="43345"/>
    <cellStyle name="常规 6 3 4 2 7" xfId="43346"/>
    <cellStyle name="常规 6 3 4 3" xfId="43347"/>
    <cellStyle name="常规 6 3 4 3 2" xfId="43348"/>
    <cellStyle name="常规 6 3 4 3 2 2" xfId="43349"/>
    <cellStyle name="常规 6 3 4 3 2 2 2" xfId="43350"/>
    <cellStyle name="常规 6 3 4 3 2 2 2 2" xfId="43351"/>
    <cellStyle name="常规 6 3 4 3 2 2 3" xfId="43352"/>
    <cellStyle name="常规 6 3 4 3 2 3" xfId="43353"/>
    <cellStyle name="常规 6 3 4 3 2 3 2" xfId="43354"/>
    <cellStyle name="常规 6 3 4 3 2 4" xfId="43355"/>
    <cellStyle name="常规 6 3 4 3 3" xfId="43356"/>
    <cellStyle name="常规 6 3 4 3 3 2" xfId="43357"/>
    <cellStyle name="常规 6 3 4 3 3 2 2" xfId="43358"/>
    <cellStyle name="常规 6 3 4 3 3 3" xfId="43359"/>
    <cellStyle name="常规 6 3 4 3 4" xfId="43360"/>
    <cellStyle name="常规 6 3 4 3 4 2" xfId="43361"/>
    <cellStyle name="常规 6 3 4 3 5" xfId="43362"/>
    <cellStyle name="常规 6 3 4 4" xfId="43363"/>
    <cellStyle name="常规 6 3 4 4 2" xfId="43364"/>
    <cellStyle name="常规 6 3 4 4 2 2" xfId="43365"/>
    <cellStyle name="常规 6 3 4 4 2 2 2" xfId="43366"/>
    <cellStyle name="常规 6 3 4 4 2 2 2 2" xfId="43367"/>
    <cellStyle name="常规 6 3 4 4 2 2 3" xfId="43368"/>
    <cellStyle name="常规 6 3 4 4 2 3" xfId="43369"/>
    <cellStyle name="常规 6 3 4 4 2 3 2" xfId="43370"/>
    <cellStyle name="常规 6 3 4 4 2 4" xfId="43371"/>
    <cellStyle name="常规 6 3 4 4 3" xfId="43372"/>
    <cellStyle name="常规 6 3 4 4 3 2" xfId="43373"/>
    <cellStyle name="常规 6 3 4 4 3 2 2" xfId="43374"/>
    <cellStyle name="常规 6 3 4 4 3 3" xfId="43375"/>
    <cellStyle name="常规 6 3 4 4 4" xfId="43376"/>
    <cellStyle name="常规 6 3 4 4 4 2" xfId="43377"/>
    <cellStyle name="常规 6 3 4 4 5" xfId="43378"/>
    <cellStyle name="常规 6 3 4 5" xfId="43379"/>
    <cellStyle name="常规 6 3 4 5 2" xfId="43380"/>
    <cellStyle name="常规 6 3 4 5 2 2" xfId="43381"/>
    <cellStyle name="常规 6 3 4 5 2 2 2" xfId="43382"/>
    <cellStyle name="常规 6 3 4 5 2 3" xfId="43383"/>
    <cellStyle name="常规 6 3 4 5 3" xfId="43384"/>
    <cellStyle name="常规 6 3 4 5 3 2" xfId="43385"/>
    <cellStyle name="常规 6 3 4 5 4" xfId="43386"/>
    <cellStyle name="常规 6 3 4 6" xfId="43387"/>
    <cellStyle name="常规 6 3 4 6 2" xfId="43388"/>
    <cellStyle name="常规 6 3 4 6 2 2" xfId="43389"/>
    <cellStyle name="常规 6 3 4 6 3" xfId="43390"/>
    <cellStyle name="常规 6 3 4 7" xfId="43391"/>
    <cellStyle name="常规 6 3 4 7 2" xfId="43392"/>
    <cellStyle name="常规 6 3 4 8" xfId="43393"/>
    <cellStyle name="常规 6 3 5" xfId="43394"/>
    <cellStyle name="常规 6 3 5 2" xfId="43395"/>
    <cellStyle name="常规 6 3 5 2 2" xfId="43396"/>
    <cellStyle name="常规 6 3 5 2 2 2" xfId="43397"/>
    <cellStyle name="常规 6 3 5 2 2 2 2" xfId="43398"/>
    <cellStyle name="常规 6 3 5 2 2 2 2 2" xfId="43399"/>
    <cellStyle name="常规 6 3 5 2 2 2 3" xfId="43400"/>
    <cellStyle name="常规 6 3 5 2 2 3" xfId="43401"/>
    <cellStyle name="常规 6 3 5 2 2 3 2" xfId="43402"/>
    <cellStyle name="常规 6 3 5 2 2 4" xfId="43403"/>
    <cellStyle name="常规 6 3 5 2 3" xfId="43404"/>
    <cellStyle name="常规 6 3 5 2 3 2" xfId="43405"/>
    <cellStyle name="常规 6 3 5 2 3 2 2" xfId="43406"/>
    <cellStyle name="常规 6 3 5 2 3 3" xfId="43407"/>
    <cellStyle name="常规 6 3 5 2 4" xfId="43408"/>
    <cellStyle name="常规 6 3 5 2 4 2" xfId="43409"/>
    <cellStyle name="常规 6 3 5 2 5" xfId="43410"/>
    <cellStyle name="常规 6 3 5 3" xfId="43411"/>
    <cellStyle name="常规 6 3 5 3 2" xfId="43412"/>
    <cellStyle name="常规 6 3 5 3 2 2" xfId="43413"/>
    <cellStyle name="常规 6 3 5 3 2 2 2" xfId="43414"/>
    <cellStyle name="常规 6 3 5 3 2 2 2 2" xfId="43415"/>
    <cellStyle name="常规 6 3 5 3 2 2 3" xfId="43416"/>
    <cellStyle name="常规 6 3 5 3 2 3" xfId="43417"/>
    <cellStyle name="常规 6 3 5 3 2 3 2" xfId="43418"/>
    <cellStyle name="常规 6 3 5 3 2 4" xfId="43419"/>
    <cellStyle name="常规 6 3 5 3 3" xfId="43420"/>
    <cellStyle name="常规 6 3 5 3 3 2" xfId="43421"/>
    <cellStyle name="常规 6 3 5 3 3 2 2" xfId="43422"/>
    <cellStyle name="常规 6 3 5 3 3 3" xfId="43423"/>
    <cellStyle name="常规 6 3 5 3 4" xfId="43424"/>
    <cellStyle name="常规 6 3 5 3 4 2" xfId="43425"/>
    <cellStyle name="常规 6 3 5 3 5" xfId="43426"/>
    <cellStyle name="常规 6 3 5 4" xfId="43427"/>
    <cellStyle name="常规 6 3 5 4 2" xfId="43428"/>
    <cellStyle name="常规 6 3 5 4 2 2" xfId="43429"/>
    <cellStyle name="常规 6 3 5 4 2 2 2" xfId="43430"/>
    <cellStyle name="常规 6 3 5 4 2 3" xfId="43431"/>
    <cellStyle name="常规 6 3 5 4 3" xfId="43432"/>
    <cellStyle name="常规 6 3 5 4 3 2" xfId="43433"/>
    <cellStyle name="常规 6 3 5 4 4" xfId="43434"/>
    <cellStyle name="常规 6 3 5 5" xfId="43435"/>
    <cellStyle name="常规 6 3 5 5 2" xfId="43436"/>
    <cellStyle name="常规 6 3 5 5 2 2" xfId="43437"/>
    <cellStyle name="常规 6 3 5 5 3" xfId="43438"/>
    <cellStyle name="常规 6 3 5 6" xfId="43439"/>
    <cellStyle name="常规 6 3 5 6 2" xfId="43440"/>
    <cellStyle name="常规 6 3 5 7" xfId="43441"/>
    <cellStyle name="常规 6 3 6" xfId="43442"/>
    <cellStyle name="常规 6 3 6 2" xfId="43443"/>
    <cellStyle name="常规 6 3 6 2 2" xfId="43444"/>
    <cellStyle name="常规 6 3 6 2 2 2" xfId="43445"/>
    <cellStyle name="常规 6 3 6 2 2 2 2" xfId="43446"/>
    <cellStyle name="常规 6 3 6 2 2 3" xfId="43447"/>
    <cellStyle name="常规 6 3 6 2 3" xfId="43448"/>
    <cellStyle name="常规 6 3 6 2 3 2" xfId="43449"/>
    <cellStyle name="常规 6 3 6 2 4" xfId="43450"/>
    <cellStyle name="常规 6 3 6 3" xfId="43451"/>
    <cellStyle name="常规 6 3 6 3 2" xfId="43452"/>
    <cellStyle name="常规 6 3 6 3 2 2" xfId="43453"/>
    <cellStyle name="常规 6 3 6 3 3" xfId="43454"/>
    <cellStyle name="常规 6 3 6 4" xfId="43455"/>
    <cellStyle name="常规 6 3 6 4 2" xfId="43456"/>
    <cellStyle name="常规 6 3 6 5" xfId="43457"/>
    <cellStyle name="常规 6 3 7" xfId="43458"/>
    <cellStyle name="常规 6 3 7 2" xfId="43459"/>
    <cellStyle name="常规 6 3 7 2 2" xfId="43460"/>
    <cellStyle name="常规 6 3 7 2 2 2" xfId="43461"/>
    <cellStyle name="常规 6 3 7 2 2 2 2" xfId="43462"/>
    <cellStyle name="常规 6 3 7 2 2 3" xfId="43463"/>
    <cellStyle name="常规 6 3 7 2 3" xfId="43464"/>
    <cellStyle name="常规 6 3 7 2 3 2" xfId="43465"/>
    <cellStyle name="常规 6 3 7 2 4" xfId="43466"/>
    <cellStyle name="常规 6 3 7 3" xfId="43467"/>
    <cellStyle name="常规 6 3 7 3 2" xfId="43468"/>
    <cellStyle name="常规 6 3 7 3 2 2" xfId="43469"/>
    <cellStyle name="常规 6 3 7 3 3" xfId="43470"/>
    <cellStyle name="常规 6 3 7 4" xfId="43471"/>
    <cellStyle name="常规 6 3 7 4 2" xfId="43472"/>
    <cellStyle name="常规 6 3 7 5" xfId="43473"/>
    <cellStyle name="常规 6 3 8" xfId="43474"/>
    <cellStyle name="常规 6 3 8 2" xfId="43475"/>
    <cellStyle name="常规 6 3 8 2 2" xfId="43476"/>
    <cellStyle name="常规 6 3 8 2 2 2" xfId="43477"/>
    <cellStyle name="常规 6 3 8 2 3" xfId="43478"/>
    <cellStyle name="常规 6 3 8 3" xfId="43479"/>
    <cellStyle name="常规 6 3 8 3 2" xfId="43480"/>
    <cellStyle name="常规 6 3 8 4" xfId="43481"/>
    <cellStyle name="常规 6 3 9" xfId="43482"/>
    <cellStyle name="常规 6 3 9 2" xfId="43483"/>
    <cellStyle name="常规 6 3 9 2 2" xfId="43484"/>
    <cellStyle name="常规 6 3 9 3" xfId="43485"/>
    <cellStyle name="常规 6 4" xfId="43486"/>
    <cellStyle name="常规 6 4 2" xfId="43487"/>
    <cellStyle name="常规 6 4 2 2" xfId="43488"/>
    <cellStyle name="常规 6 4 2 2 2" xfId="43489"/>
    <cellStyle name="常规 6 4 2 2 2 2" xfId="43490"/>
    <cellStyle name="常规 6 4 2 2 2 2 2" xfId="43491"/>
    <cellStyle name="常规 6 4 2 2 2 2 2 2" xfId="43492"/>
    <cellStyle name="常规 6 4 2 2 2 2 2 2 2" xfId="43493"/>
    <cellStyle name="常规 6 4 2 2 2 2 2 3" xfId="43494"/>
    <cellStyle name="常规 6 4 2 2 2 2 3" xfId="43495"/>
    <cellStyle name="常规 6 4 2 2 2 2 3 2" xfId="43496"/>
    <cellStyle name="常规 6 4 2 2 2 2 4" xfId="43497"/>
    <cellStyle name="常规 6 4 2 2 2 3" xfId="43498"/>
    <cellStyle name="常规 6 4 2 2 2 3 2" xfId="43499"/>
    <cellStyle name="常规 6 4 2 2 2 3 2 2" xfId="43500"/>
    <cellStyle name="常规 6 4 2 2 2 3 3" xfId="43501"/>
    <cellStyle name="常规 6 4 2 2 2 4" xfId="43502"/>
    <cellStyle name="常规 6 4 2 2 2 4 2" xfId="43503"/>
    <cellStyle name="常规 6 4 2 2 2 5" xfId="43504"/>
    <cellStyle name="常规 6 4 2 2 3" xfId="43505"/>
    <cellStyle name="常规 6 4 2 2 3 2" xfId="43506"/>
    <cellStyle name="常规 6 4 2 2 3 2 2" xfId="43507"/>
    <cellStyle name="常规 6 4 2 2 3 2 2 2" xfId="43508"/>
    <cellStyle name="常规 6 4 2 2 3 2 2 2 2" xfId="43509"/>
    <cellStyle name="常规 6 4 2 2 3 2 2 3" xfId="43510"/>
    <cellStyle name="常规 6 4 2 2 3 2 3" xfId="43511"/>
    <cellStyle name="常规 6 4 2 2 3 2 3 2" xfId="43512"/>
    <cellStyle name="常规 6 4 2 2 3 2 4" xfId="43513"/>
    <cellStyle name="常规 6 4 2 2 3 3" xfId="43514"/>
    <cellStyle name="常规 6 4 2 2 3 3 2" xfId="43515"/>
    <cellStyle name="常规 6 4 2 2 3 3 2 2" xfId="43516"/>
    <cellStyle name="常规 6 4 2 2 3 3 3" xfId="43517"/>
    <cellStyle name="常规 6 4 2 2 3 4" xfId="43518"/>
    <cellStyle name="常规 6 4 2 2 3 4 2" xfId="43519"/>
    <cellStyle name="常规 6 4 2 2 3 5" xfId="43520"/>
    <cellStyle name="常规 6 4 2 2 4" xfId="43521"/>
    <cellStyle name="常规 6 4 2 2 4 2" xfId="43522"/>
    <cellStyle name="常规 6 4 2 2 4 2 2" xfId="43523"/>
    <cellStyle name="常规 6 4 2 2 4 2 2 2" xfId="43524"/>
    <cellStyle name="常规 6 4 2 2 4 2 3" xfId="43525"/>
    <cellStyle name="常规 6 4 2 2 4 3" xfId="43526"/>
    <cellStyle name="常规 6 4 2 2 4 3 2" xfId="43527"/>
    <cellStyle name="常规 6 4 2 2 4 4" xfId="43528"/>
    <cellStyle name="常规 6 4 2 2 5" xfId="43529"/>
    <cellStyle name="常规 6 4 2 2 5 2" xfId="43530"/>
    <cellStyle name="常规 6 4 2 2 5 2 2" xfId="43531"/>
    <cellStyle name="常规 6 4 2 2 5 3" xfId="43532"/>
    <cellStyle name="常规 6 4 2 2 6" xfId="43533"/>
    <cellStyle name="常规 6 4 2 2 6 2" xfId="43534"/>
    <cellStyle name="常规 6 4 2 2 7" xfId="43535"/>
    <cellStyle name="常规 6 4 2 3" xfId="43536"/>
    <cellStyle name="常规 6 4 2 3 2" xfId="43537"/>
    <cellStyle name="常规 6 4 2 3 2 2" xfId="43538"/>
    <cellStyle name="常规 6 4 2 3 2 2 2" xfId="43539"/>
    <cellStyle name="常规 6 4 2 3 2 2 2 2" xfId="43540"/>
    <cellStyle name="常规 6 4 2 3 2 2 3" xfId="43541"/>
    <cellStyle name="常规 6 4 2 3 2 3" xfId="43542"/>
    <cellStyle name="常规 6 4 2 3 2 3 2" xfId="43543"/>
    <cellStyle name="常规 6 4 2 3 2 4" xfId="43544"/>
    <cellStyle name="常规 6 4 2 3 3" xfId="43545"/>
    <cellStyle name="常规 6 4 2 3 3 2" xfId="43546"/>
    <cellStyle name="常规 6 4 2 3 3 2 2" xfId="43547"/>
    <cellStyle name="常规 6 4 2 3 3 3" xfId="43548"/>
    <cellStyle name="常规 6 4 2 3 4" xfId="43549"/>
    <cellStyle name="常规 6 4 2 3 4 2" xfId="43550"/>
    <cellStyle name="常规 6 4 2 3 5" xfId="43551"/>
    <cellStyle name="常规 6 4 2 4" xfId="43552"/>
    <cellStyle name="常规 6 4 2 4 2" xfId="43553"/>
    <cellStyle name="常规 6 4 2 4 2 2" xfId="43554"/>
    <cellStyle name="常规 6 4 2 4 2 2 2" xfId="43555"/>
    <cellStyle name="常规 6 4 2 4 2 2 2 2" xfId="43556"/>
    <cellStyle name="常规 6 4 2 4 2 2 3" xfId="43557"/>
    <cellStyle name="常规 6 4 2 4 2 3" xfId="43558"/>
    <cellStyle name="常规 6 4 2 4 2 3 2" xfId="43559"/>
    <cellStyle name="常规 6 4 2 4 2 4" xfId="43560"/>
    <cellStyle name="常规 6 4 2 4 3" xfId="43561"/>
    <cellStyle name="常规 6 4 2 4 3 2" xfId="43562"/>
    <cellStyle name="常规 6 4 2 4 3 2 2" xfId="43563"/>
    <cellStyle name="常规 6 4 2 4 3 3" xfId="43564"/>
    <cellStyle name="常规 6 4 2 4 4" xfId="43565"/>
    <cellStyle name="常规 6 4 2 4 4 2" xfId="43566"/>
    <cellStyle name="常规 6 4 2 4 5" xfId="43567"/>
    <cellStyle name="常规 6 4 2 5" xfId="43568"/>
    <cellStyle name="常规 6 4 2 5 2" xfId="43569"/>
    <cellStyle name="常规 6 4 2 5 2 2" xfId="43570"/>
    <cellStyle name="常规 6 4 2 5 2 2 2" xfId="43571"/>
    <cellStyle name="常规 6 4 2 5 2 3" xfId="43572"/>
    <cellStyle name="常规 6 4 2 5 3" xfId="43573"/>
    <cellStyle name="常规 6 4 2 5 3 2" xfId="43574"/>
    <cellStyle name="常规 6 4 2 5 4" xfId="43575"/>
    <cellStyle name="常规 6 4 2 6" xfId="43576"/>
    <cellStyle name="常规 6 4 2 6 2" xfId="43577"/>
    <cellStyle name="常规 6 4 2 6 2 2" xfId="43578"/>
    <cellStyle name="常规 6 4 2 6 3" xfId="43579"/>
    <cellStyle name="常规 6 4 2 7" xfId="43580"/>
    <cellStyle name="常规 6 4 2 7 2" xfId="43581"/>
    <cellStyle name="常规 6 4 2 8" xfId="43582"/>
    <cellStyle name="常规 6 4 3" xfId="43583"/>
    <cellStyle name="常规 6 4 3 2" xfId="43584"/>
    <cellStyle name="常规 6 4 3 2 2" xfId="43585"/>
    <cellStyle name="常规 6 4 3 2 2 2" xfId="43586"/>
    <cellStyle name="常规 6 4 3 2 2 2 2" xfId="43587"/>
    <cellStyle name="常规 6 4 3 2 2 2 2 2" xfId="43588"/>
    <cellStyle name="常规 6 4 3 2 2 2 3" xfId="43589"/>
    <cellStyle name="常规 6 4 3 2 2 3" xfId="43590"/>
    <cellStyle name="常规 6 4 3 2 2 3 2" xfId="43591"/>
    <cellStyle name="常规 6 4 3 2 2 4" xfId="43592"/>
    <cellStyle name="常规 6 4 3 2 3" xfId="43593"/>
    <cellStyle name="常规 6 4 3 2 3 2" xfId="43594"/>
    <cellStyle name="常规 6 4 3 2 3 2 2" xfId="43595"/>
    <cellStyle name="常规 6 4 3 2 3 3" xfId="43596"/>
    <cellStyle name="常规 6 4 3 2 4" xfId="43597"/>
    <cellStyle name="常规 6 4 3 2 4 2" xfId="43598"/>
    <cellStyle name="常规 6 4 3 2 5" xfId="43599"/>
    <cellStyle name="常规 6 4 3 3" xfId="43600"/>
    <cellStyle name="常规 6 4 3 3 2" xfId="43601"/>
    <cellStyle name="常规 6 4 3 3 2 2" xfId="43602"/>
    <cellStyle name="常规 6 4 3 3 2 2 2" xfId="43603"/>
    <cellStyle name="常规 6 4 3 3 2 2 2 2" xfId="43604"/>
    <cellStyle name="常规 6 4 3 3 2 2 3" xfId="43605"/>
    <cellStyle name="常规 6 4 3 3 2 3" xfId="43606"/>
    <cellStyle name="常规 6 4 3 3 2 3 2" xfId="43607"/>
    <cellStyle name="常规 6 4 3 3 2 4" xfId="43608"/>
    <cellStyle name="常规 6 4 3 3 3" xfId="43609"/>
    <cellStyle name="常规 6 4 3 3 3 2" xfId="43610"/>
    <cellStyle name="常规 6 4 3 3 3 2 2" xfId="43611"/>
    <cellStyle name="常规 6 4 3 3 3 3" xfId="43612"/>
    <cellStyle name="常规 6 4 3 3 4" xfId="43613"/>
    <cellStyle name="常规 6 4 3 3 4 2" xfId="43614"/>
    <cellStyle name="常规 6 4 3 3 5" xfId="43615"/>
    <cellStyle name="常规 6 4 3 4" xfId="43616"/>
    <cellStyle name="常规 6 4 3 4 2" xfId="43617"/>
    <cellStyle name="常规 6 4 3 4 2 2" xfId="43618"/>
    <cellStyle name="常规 6 4 3 4 2 2 2" xfId="43619"/>
    <cellStyle name="常规 6 4 3 4 2 3" xfId="43620"/>
    <cellStyle name="常规 6 4 3 4 3" xfId="43621"/>
    <cellStyle name="常规 6 4 3 4 3 2" xfId="43622"/>
    <cellStyle name="常规 6 4 3 4 4" xfId="43623"/>
    <cellStyle name="常规 6 4 3 5" xfId="43624"/>
    <cellStyle name="常规 6 4 3 5 2" xfId="43625"/>
    <cellStyle name="常规 6 4 3 5 2 2" xfId="43626"/>
    <cellStyle name="常规 6 4 3 5 3" xfId="43627"/>
    <cellStyle name="常规 6 4 3 6" xfId="43628"/>
    <cellStyle name="常规 6 4 3 6 2" xfId="43629"/>
    <cellStyle name="常规 6 4 3 7" xfId="43630"/>
    <cellStyle name="常规 6 4 4" xfId="43631"/>
    <cellStyle name="常规 6 4 4 2" xfId="43632"/>
    <cellStyle name="常规 6 4 4 2 2" xfId="43633"/>
    <cellStyle name="常规 6 4 4 2 2 2" xfId="43634"/>
    <cellStyle name="常规 6 4 4 2 2 2 2" xfId="43635"/>
    <cellStyle name="常规 6 4 4 2 2 3" xfId="43636"/>
    <cellStyle name="常规 6 4 4 2 3" xfId="43637"/>
    <cellStyle name="常规 6 4 4 2 3 2" xfId="43638"/>
    <cellStyle name="常规 6 4 4 2 4" xfId="43639"/>
    <cellStyle name="常规 6 4 4 3" xfId="43640"/>
    <cellStyle name="常规 6 4 4 3 2" xfId="43641"/>
    <cellStyle name="常规 6 4 4 3 2 2" xfId="43642"/>
    <cellStyle name="常规 6 4 4 3 3" xfId="43643"/>
    <cellStyle name="常规 6 4 4 4" xfId="43644"/>
    <cellStyle name="常规 6 4 4 4 2" xfId="43645"/>
    <cellStyle name="常规 6 4 4 5" xfId="43646"/>
    <cellStyle name="常规 6 4 5" xfId="43647"/>
    <cellStyle name="常规 6 4 5 2" xfId="43648"/>
    <cellStyle name="常规 6 4 5 2 2" xfId="43649"/>
    <cellStyle name="常规 6 4 5 2 2 2" xfId="43650"/>
    <cellStyle name="常规 6 4 5 2 2 2 2" xfId="43651"/>
    <cellStyle name="常规 6 4 5 2 2 3" xfId="43652"/>
    <cellStyle name="常规 6 4 5 2 3" xfId="43653"/>
    <cellStyle name="常规 6 4 5 2 3 2" xfId="43654"/>
    <cellStyle name="常规 6 4 5 2 4" xfId="43655"/>
    <cellStyle name="常规 6 4 5 3" xfId="43656"/>
    <cellStyle name="常规 6 4 5 3 2" xfId="43657"/>
    <cellStyle name="常规 6 4 5 3 2 2" xfId="43658"/>
    <cellStyle name="常规 6 4 5 3 3" xfId="43659"/>
    <cellStyle name="常规 6 4 5 4" xfId="43660"/>
    <cellStyle name="常规 6 4 5 4 2" xfId="43661"/>
    <cellStyle name="常规 6 4 5 5" xfId="43662"/>
    <cellStyle name="常规 6 4 6" xfId="43663"/>
    <cellStyle name="常规 6 4 6 2" xfId="43664"/>
    <cellStyle name="常规 6 4 6 2 2" xfId="43665"/>
    <cellStyle name="常规 6 4 6 2 2 2" xfId="43666"/>
    <cellStyle name="常规 6 4 6 2 3" xfId="43667"/>
    <cellStyle name="常规 6 4 6 3" xfId="43668"/>
    <cellStyle name="常规 6 4 6 3 2" xfId="43669"/>
    <cellStyle name="常规 6 4 6 4" xfId="43670"/>
    <cellStyle name="常规 6 4 7" xfId="43671"/>
    <cellStyle name="常规 6 4 7 2" xfId="43672"/>
    <cellStyle name="常规 6 4 7 2 2" xfId="43673"/>
    <cellStyle name="常规 6 4 7 3" xfId="43674"/>
    <cellStyle name="常规 6 4 8" xfId="43675"/>
    <cellStyle name="常规 6 4 8 2" xfId="43676"/>
    <cellStyle name="常规 6 4 9" xfId="43677"/>
    <cellStyle name="常规 6 5" xfId="43678"/>
    <cellStyle name="常规 6 5 2" xfId="43679"/>
    <cellStyle name="常规 6 5 2 2" xfId="43680"/>
    <cellStyle name="常规 6 5 2 2 2" xfId="43681"/>
    <cellStyle name="常规 6 5 2 2 2 2" xfId="43682"/>
    <cellStyle name="常规 6 5 2 2 2 2 2" xfId="43683"/>
    <cellStyle name="常规 6 5 2 2 2 2 2 2" xfId="43684"/>
    <cellStyle name="常规 6 5 2 2 2 2 2 2 2" xfId="43685"/>
    <cellStyle name="常规 6 5 2 2 2 2 2 3" xfId="43686"/>
    <cellStyle name="常规 6 5 2 2 2 2 3" xfId="43687"/>
    <cellStyle name="常规 6 5 2 2 2 2 3 2" xfId="43688"/>
    <cellStyle name="常规 6 5 2 2 2 2 4" xfId="43689"/>
    <cellStyle name="常规 6 5 2 2 2 3" xfId="43690"/>
    <cellStyle name="常规 6 5 2 2 2 3 2" xfId="43691"/>
    <cellStyle name="常规 6 5 2 2 2 3 2 2" xfId="43692"/>
    <cellStyle name="常规 6 5 2 2 2 3 3" xfId="43693"/>
    <cellStyle name="常规 6 5 2 2 2 4" xfId="43694"/>
    <cellStyle name="常规 6 5 2 2 2 4 2" xfId="43695"/>
    <cellStyle name="常规 6 5 2 2 2 5" xfId="43696"/>
    <cellStyle name="常规 6 5 2 2 3" xfId="43697"/>
    <cellStyle name="常规 6 5 2 2 3 2" xfId="43698"/>
    <cellStyle name="常规 6 5 2 2 3 2 2" xfId="43699"/>
    <cellStyle name="常规 6 5 2 2 3 2 2 2" xfId="43700"/>
    <cellStyle name="常规 6 5 2 2 3 2 2 2 2" xfId="43701"/>
    <cellStyle name="常规 6 5 2 2 3 2 2 3" xfId="43702"/>
    <cellStyle name="常规 6 5 2 2 3 2 3" xfId="43703"/>
    <cellStyle name="常规 6 5 2 2 3 2 3 2" xfId="43704"/>
    <cellStyle name="常规 6 5 2 2 3 2 4" xfId="43705"/>
    <cellStyle name="常规 6 5 2 2 3 3" xfId="43706"/>
    <cellStyle name="常规 6 5 2 2 3 3 2" xfId="43707"/>
    <cellStyle name="常规 6 5 2 2 3 3 2 2" xfId="43708"/>
    <cellStyle name="常规 6 5 2 2 3 3 3" xfId="43709"/>
    <cellStyle name="常规 6 5 2 2 3 4" xfId="43710"/>
    <cellStyle name="常规 6 5 2 2 3 4 2" xfId="43711"/>
    <cellStyle name="常规 6 5 2 2 3 5" xfId="43712"/>
    <cellStyle name="常规 6 5 2 2 4" xfId="43713"/>
    <cellStyle name="常规 6 5 2 2 4 2" xfId="43714"/>
    <cellStyle name="常规 6 5 2 2 4 2 2" xfId="43715"/>
    <cellStyle name="常规 6 5 2 2 4 2 2 2" xfId="43716"/>
    <cellStyle name="常规 6 5 2 2 4 2 3" xfId="43717"/>
    <cellStyle name="常规 6 5 2 2 4 3" xfId="43718"/>
    <cellStyle name="常规 6 5 2 2 4 3 2" xfId="43719"/>
    <cellStyle name="常规 6 5 2 2 4 4" xfId="43720"/>
    <cellStyle name="常规 6 5 2 2 5" xfId="43721"/>
    <cellStyle name="常规 6 5 2 2 5 2" xfId="43722"/>
    <cellStyle name="常规 6 5 2 2 5 2 2" xfId="43723"/>
    <cellStyle name="常规 6 5 2 2 5 3" xfId="43724"/>
    <cellStyle name="常规 6 5 2 2 6" xfId="43725"/>
    <cellStyle name="常规 6 5 2 2 6 2" xfId="43726"/>
    <cellStyle name="常规 6 5 2 2 7" xfId="43727"/>
    <cellStyle name="常规 6 5 2 3" xfId="43728"/>
    <cellStyle name="常规 6 5 2 3 2" xfId="43729"/>
    <cellStyle name="常规 6 5 2 3 2 2" xfId="43730"/>
    <cellStyle name="常规 6 5 2 3 2 2 2" xfId="43731"/>
    <cellStyle name="常规 6 5 2 3 2 2 2 2" xfId="43732"/>
    <cellStyle name="常规 6 5 2 3 2 2 3" xfId="43733"/>
    <cellStyle name="常规 6 5 2 3 2 3" xfId="43734"/>
    <cellStyle name="常规 6 5 2 3 2 3 2" xfId="43735"/>
    <cellStyle name="常规 6 5 2 3 2 4" xfId="43736"/>
    <cellStyle name="常规 6 5 2 3 3" xfId="43737"/>
    <cellStyle name="常规 6 5 2 3 3 2" xfId="43738"/>
    <cellStyle name="常规 6 5 2 3 3 2 2" xfId="43739"/>
    <cellStyle name="常规 6 5 2 3 3 3" xfId="43740"/>
    <cellStyle name="常规 6 5 2 3 4" xfId="43741"/>
    <cellStyle name="常规 6 5 2 3 4 2" xfId="43742"/>
    <cellStyle name="常规 6 5 2 3 5" xfId="43743"/>
    <cellStyle name="常规 6 5 2 4" xfId="43744"/>
    <cellStyle name="常规 6 5 2 4 2" xfId="43745"/>
    <cellStyle name="常规 6 5 2 4 2 2" xfId="43746"/>
    <cellStyle name="常规 6 5 2 4 2 2 2" xfId="43747"/>
    <cellStyle name="常规 6 5 2 4 2 2 2 2" xfId="43748"/>
    <cellStyle name="常规 6 5 2 4 2 2 3" xfId="43749"/>
    <cellStyle name="常规 6 5 2 4 2 3" xfId="43750"/>
    <cellStyle name="常规 6 5 2 4 2 3 2" xfId="43751"/>
    <cellStyle name="常规 6 5 2 4 2 4" xfId="43752"/>
    <cellStyle name="常规 6 5 2 4 3" xfId="43753"/>
    <cellStyle name="常规 6 5 2 4 3 2" xfId="43754"/>
    <cellStyle name="常规 6 5 2 4 3 2 2" xfId="43755"/>
    <cellStyle name="常规 6 5 2 4 3 3" xfId="43756"/>
    <cellStyle name="常规 6 5 2 4 4" xfId="43757"/>
    <cellStyle name="常规 6 5 2 4 4 2" xfId="43758"/>
    <cellStyle name="常规 6 5 2 4 5" xfId="43759"/>
    <cellStyle name="常规 6 5 2 5" xfId="43760"/>
    <cellStyle name="常规 6 5 2 5 2" xfId="43761"/>
    <cellStyle name="常规 6 5 2 5 2 2" xfId="43762"/>
    <cellStyle name="常规 6 5 2 5 2 2 2" xfId="43763"/>
    <cellStyle name="常规 6 5 2 5 2 3" xfId="43764"/>
    <cellStyle name="常规 6 5 2 5 3" xfId="43765"/>
    <cellStyle name="常规 6 5 2 5 3 2" xfId="43766"/>
    <cellStyle name="常规 6 5 2 5 4" xfId="43767"/>
    <cellStyle name="常规 6 5 2 6" xfId="43768"/>
    <cellStyle name="常规 6 5 2 6 2" xfId="43769"/>
    <cellStyle name="常规 6 5 2 6 2 2" xfId="43770"/>
    <cellStyle name="常规 6 5 2 6 3" xfId="43771"/>
    <cellStyle name="常规 6 5 2 7" xfId="43772"/>
    <cellStyle name="常规 6 5 2 7 2" xfId="43773"/>
    <cellStyle name="常规 6 5 2 8" xfId="43774"/>
    <cellStyle name="常规 6 5 3" xfId="43775"/>
    <cellStyle name="常规 6 5 3 2" xfId="43776"/>
    <cellStyle name="常规 6 5 3 2 2" xfId="43777"/>
    <cellStyle name="常规 6 5 3 2 2 2" xfId="43778"/>
    <cellStyle name="常规 6 5 3 2 2 2 2" xfId="43779"/>
    <cellStyle name="常规 6 5 3 2 2 2 2 2" xfId="43780"/>
    <cellStyle name="常规 6 5 3 2 2 2 3" xfId="43781"/>
    <cellStyle name="常规 6 5 3 2 2 3" xfId="43782"/>
    <cellStyle name="常规 6 5 3 2 2 3 2" xfId="43783"/>
    <cellStyle name="常规 6 5 3 2 2 4" xfId="43784"/>
    <cellStyle name="常规 6 5 3 2 3" xfId="43785"/>
    <cellStyle name="常规 6 5 3 2 3 2" xfId="43786"/>
    <cellStyle name="常规 6 5 3 2 3 2 2" xfId="43787"/>
    <cellStyle name="常规 6 5 3 2 3 3" xfId="43788"/>
    <cellStyle name="常规 6 5 3 2 4" xfId="43789"/>
    <cellStyle name="常规 6 5 3 2 4 2" xfId="43790"/>
    <cellStyle name="常规 6 5 3 2 5" xfId="43791"/>
    <cellStyle name="常规 6 5 3 3" xfId="43792"/>
    <cellStyle name="常规 6 5 3 3 2" xfId="43793"/>
    <cellStyle name="常规 6 5 3 3 2 2" xfId="43794"/>
    <cellStyle name="常规 6 5 3 3 2 2 2" xfId="43795"/>
    <cellStyle name="常规 6 5 3 3 2 2 2 2" xfId="43796"/>
    <cellStyle name="常规 6 5 3 3 2 2 3" xfId="43797"/>
    <cellStyle name="常规 6 5 3 3 2 3" xfId="43798"/>
    <cellStyle name="常规 6 5 3 3 2 3 2" xfId="43799"/>
    <cellStyle name="常规 6 5 3 3 2 4" xfId="43800"/>
    <cellStyle name="常规 6 5 3 3 3" xfId="43801"/>
    <cellStyle name="常规 6 5 3 3 3 2" xfId="43802"/>
    <cellStyle name="常规 6 5 3 3 3 2 2" xfId="43803"/>
    <cellStyle name="常规 6 5 3 3 3 3" xfId="43804"/>
    <cellStyle name="常规 6 5 3 3 4" xfId="43805"/>
    <cellStyle name="常规 6 5 3 3 4 2" xfId="43806"/>
    <cellStyle name="常规 6 5 3 3 5" xfId="43807"/>
    <cellStyle name="常规 6 5 3 4" xfId="43808"/>
    <cellStyle name="常规 6 5 3 4 2" xfId="43809"/>
    <cellStyle name="常规 6 5 3 4 2 2" xfId="43810"/>
    <cellStyle name="常规 6 5 3 4 2 2 2" xfId="43811"/>
    <cellStyle name="常规 6 5 3 4 2 3" xfId="43812"/>
    <cellStyle name="常规 6 5 3 4 3" xfId="43813"/>
    <cellStyle name="常规 6 5 3 4 3 2" xfId="43814"/>
    <cellStyle name="常规 6 5 3 4 4" xfId="43815"/>
    <cellStyle name="常规 6 5 3 5" xfId="43816"/>
    <cellStyle name="常规 6 5 3 5 2" xfId="43817"/>
    <cellStyle name="常规 6 5 3 5 2 2" xfId="43818"/>
    <cellStyle name="常规 6 5 3 5 3" xfId="43819"/>
    <cellStyle name="常规 6 5 3 6" xfId="43820"/>
    <cellStyle name="常规 6 5 3 6 2" xfId="43821"/>
    <cellStyle name="常规 6 5 3 7" xfId="43822"/>
    <cellStyle name="常规 6 5 4" xfId="43823"/>
    <cellStyle name="常规 6 5 4 2" xfId="43824"/>
    <cellStyle name="常规 6 5 4 2 2" xfId="43825"/>
    <cellStyle name="常规 6 5 4 2 2 2" xfId="43826"/>
    <cellStyle name="常规 6 5 4 2 2 2 2" xfId="43827"/>
    <cellStyle name="常规 6 5 4 2 2 3" xfId="43828"/>
    <cellStyle name="常规 6 5 4 2 3" xfId="43829"/>
    <cellStyle name="常规 6 5 4 2 3 2" xfId="43830"/>
    <cellStyle name="常规 6 5 4 2 4" xfId="43831"/>
    <cellStyle name="常规 6 5 4 3" xfId="43832"/>
    <cellStyle name="常规 6 5 4 3 2" xfId="43833"/>
    <cellStyle name="常规 6 5 4 3 2 2" xfId="43834"/>
    <cellStyle name="常规 6 5 4 3 3" xfId="43835"/>
    <cellStyle name="常规 6 5 4 4" xfId="43836"/>
    <cellStyle name="常规 6 5 4 4 2" xfId="43837"/>
    <cellStyle name="常规 6 5 4 5" xfId="43838"/>
    <cellStyle name="常规 6 5 5" xfId="43839"/>
    <cellStyle name="常规 6 5 5 2" xfId="43840"/>
    <cellStyle name="常规 6 5 5 2 2" xfId="43841"/>
    <cellStyle name="常规 6 5 5 2 2 2" xfId="43842"/>
    <cellStyle name="常规 6 5 5 2 2 2 2" xfId="43843"/>
    <cellStyle name="常规 6 5 5 2 2 3" xfId="43844"/>
    <cellStyle name="常规 6 5 5 2 3" xfId="43845"/>
    <cellStyle name="常规 6 5 5 2 3 2" xfId="43846"/>
    <cellStyle name="常规 6 5 5 2 4" xfId="43847"/>
    <cellStyle name="常规 6 5 5 3" xfId="43848"/>
    <cellStyle name="常规 6 5 5 3 2" xfId="43849"/>
    <cellStyle name="常规 6 5 5 3 2 2" xfId="43850"/>
    <cellStyle name="常规 6 5 5 3 3" xfId="43851"/>
    <cellStyle name="常规 6 5 5 4" xfId="43852"/>
    <cellStyle name="常规 6 5 5 4 2" xfId="43853"/>
    <cellStyle name="常规 6 5 5 5" xfId="43854"/>
    <cellStyle name="常规 6 5 6" xfId="43855"/>
    <cellStyle name="常规 6 5 6 2" xfId="43856"/>
    <cellStyle name="常规 6 5 6 2 2" xfId="43857"/>
    <cellStyle name="常规 6 5 6 2 2 2" xfId="43858"/>
    <cellStyle name="常规 6 5 6 2 3" xfId="43859"/>
    <cellStyle name="常规 6 5 6 3" xfId="43860"/>
    <cellStyle name="常规 6 5 6 3 2" xfId="43861"/>
    <cellStyle name="常规 6 5 6 4" xfId="43862"/>
    <cellStyle name="常规 6 5 7" xfId="43863"/>
    <cellStyle name="常规 6 5 7 2" xfId="43864"/>
    <cellStyle name="常规 6 5 7 2 2" xfId="43865"/>
    <cellStyle name="常规 6 5 7 3" xfId="43866"/>
    <cellStyle name="常规 6 5 8" xfId="43867"/>
    <cellStyle name="常规 6 5 8 2" xfId="43868"/>
    <cellStyle name="常规 6 5 9" xfId="43869"/>
    <cellStyle name="常规 6 6" xfId="43870"/>
    <cellStyle name="常规 6 6 2" xfId="43871"/>
    <cellStyle name="常规 6 6 2 2" xfId="43872"/>
    <cellStyle name="常规 6 6 2 2 2" xfId="43873"/>
    <cellStyle name="常规 6 6 2 2 2 2" xfId="43874"/>
    <cellStyle name="常规 6 6 2 2 2 2 2" xfId="43875"/>
    <cellStyle name="常规 6 6 2 2 2 2 2 2" xfId="43876"/>
    <cellStyle name="常规 6 6 2 2 2 2 2 2 2" xfId="43877"/>
    <cellStyle name="常规 6 6 2 2 2 2 2 3" xfId="43878"/>
    <cellStyle name="常规 6 6 2 2 2 2 3" xfId="43879"/>
    <cellStyle name="常规 6 6 2 2 2 2 3 2" xfId="43880"/>
    <cellStyle name="常规 6 6 2 2 2 2 4" xfId="43881"/>
    <cellStyle name="常规 6 6 2 2 2 3" xfId="43882"/>
    <cellStyle name="常规 6 6 2 2 2 3 2" xfId="43883"/>
    <cellStyle name="常规 6 6 2 2 2 3 2 2" xfId="43884"/>
    <cellStyle name="常规 6 6 2 2 2 3 3" xfId="43885"/>
    <cellStyle name="常规 6 6 2 2 2 4" xfId="43886"/>
    <cellStyle name="常规 6 6 2 2 2 4 2" xfId="43887"/>
    <cellStyle name="常规 6 6 2 2 2 5" xfId="43888"/>
    <cellStyle name="常规 6 6 2 2 3" xfId="43889"/>
    <cellStyle name="常规 6 6 2 2 3 2" xfId="43890"/>
    <cellStyle name="常规 6 6 2 2 3 2 2" xfId="43891"/>
    <cellStyle name="常规 6 6 2 2 3 2 2 2" xfId="43892"/>
    <cellStyle name="常规 6 6 2 2 3 2 2 2 2" xfId="43893"/>
    <cellStyle name="常规 6 6 2 2 3 2 2 3" xfId="43894"/>
    <cellStyle name="常规 6 6 2 2 3 2 3" xfId="43895"/>
    <cellStyle name="常规 6 6 2 2 3 2 3 2" xfId="43896"/>
    <cellStyle name="常规 6 6 2 2 3 2 4" xfId="43897"/>
    <cellStyle name="常规 6 6 2 2 3 3" xfId="43898"/>
    <cellStyle name="常规 6 6 2 2 3 3 2" xfId="43899"/>
    <cellStyle name="常规 6 6 2 2 3 3 2 2" xfId="43900"/>
    <cellStyle name="常规 6 6 2 2 3 3 3" xfId="43901"/>
    <cellStyle name="常规 6 6 2 2 3 4" xfId="43902"/>
    <cellStyle name="常规 6 6 2 2 3 4 2" xfId="43903"/>
    <cellStyle name="常规 6 6 2 2 3 5" xfId="43904"/>
    <cellStyle name="常规 6 6 2 2 4" xfId="43905"/>
    <cellStyle name="常规 6 6 2 2 4 2" xfId="43906"/>
    <cellStyle name="常规 6 6 2 2 4 2 2" xfId="43907"/>
    <cellStyle name="常规 6 6 2 2 4 2 2 2" xfId="43908"/>
    <cellStyle name="常规 6 6 2 2 4 2 3" xfId="43909"/>
    <cellStyle name="常规 6 6 2 2 4 3" xfId="43910"/>
    <cellStyle name="常规 6 6 2 2 4 3 2" xfId="43911"/>
    <cellStyle name="常规 6 6 2 2 4 4" xfId="43912"/>
    <cellStyle name="常规 6 6 2 2 5" xfId="43913"/>
    <cellStyle name="常规 6 6 2 2 5 2" xfId="43914"/>
    <cellStyle name="常规 6 6 2 2 5 2 2" xfId="43915"/>
    <cellStyle name="常规 6 6 2 2 5 3" xfId="43916"/>
    <cellStyle name="常规 6 6 2 2 6" xfId="43917"/>
    <cellStyle name="常规 6 6 2 2 6 2" xfId="43918"/>
    <cellStyle name="常规 6 6 2 2 7" xfId="43919"/>
    <cellStyle name="常规 6 6 2 3" xfId="43920"/>
    <cellStyle name="常规 6 6 2 3 2" xfId="43921"/>
    <cellStyle name="常规 6 6 2 3 2 2" xfId="43922"/>
    <cellStyle name="常规 6 6 2 3 2 2 2" xfId="43923"/>
    <cellStyle name="常规 6 6 2 3 2 2 2 2" xfId="43924"/>
    <cellStyle name="常规 6 6 2 3 2 2 3" xfId="43925"/>
    <cellStyle name="常规 6 6 2 3 2 3" xfId="43926"/>
    <cellStyle name="常规 6 6 2 3 2 3 2" xfId="43927"/>
    <cellStyle name="常规 6 6 2 3 2 4" xfId="43928"/>
    <cellStyle name="常规 6 6 2 3 3" xfId="43929"/>
    <cellStyle name="常规 6 6 2 3 3 2" xfId="43930"/>
    <cellStyle name="常规 6 6 2 3 3 2 2" xfId="43931"/>
    <cellStyle name="常规 6 6 2 3 3 3" xfId="43932"/>
    <cellStyle name="常规 6 6 2 3 4" xfId="43933"/>
    <cellStyle name="常规 6 6 2 3 4 2" xfId="43934"/>
    <cellStyle name="常规 6 6 2 3 5" xfId="43935"/>
    <cellStyle name="常规 6 6 2 4" xfId="43936"/>
    <cellStyle name="常规 6 6 2 4 2" xfId="43937"/>
    <cellStyle name="常规 6 6 2 4 2 2" xfId="43938"/>
    <cellStyle name="常规 6 6 2 4 2 2 2" xfId="43939"/>
    <cellStyle name="常规 6 6 2 4 2 2 2 2" xfId="43940"/>
    <cellStyle name="常规 6 6 2 4 2 2 3" xfId="43941"/>
    <cellStyle name="常规 6 6 2 4 2 3" xfId="43942"/>
    <cellStyle name="常规 6 6 2 4 2 3 2" xfId="43943"/>
    <cellStyle name="常规 6 6 2 4 2 4" xfId="43944"/>
    <cellStyle name="常规 6 6 2 4 3" xfId="43945"/>
    <cellStyle name="常规 6 6 2 4 3 2" xfId="43946"/>
    <cellStyle name="常规 6 6 2 4 3 2 2" xfId="43947"/>
    <cellStyle name="常规 6 6 2 4 3 3" xfId="43948"/>
    <cellStyle name="常规 6 6 2 4 4" xfId="43949"/>
    <cellStyle name="常规 6 6 2 4 4 2" xfId="43950"/>
    <cellStyle name="常规 6 6 2 4 5" xfId="43951"/>
    <cellStyle name="常规 6 6 2 5" xfId="43952"/>
    <cellStyle name="常规 6 6 2 5 2" xfId="43953"/>
    <cellStyle name="常规 6 6 2 5 2 2" xfId="43954"/>
    <cellStyle name="常规 6 6 2 5 2 2 2" xfId="43955"/>
    <cellStyle name="常规 6 6 2 5 2 3" xfId="43956"/>
    <cellStyle name="常规 6 6 2 5 3" xfId="43957"/>
    <cellStyle name="常规 6 6 2 5 3 2" xfId="43958"/>
    <cellStyle name="常规 6 6 2 5 4" xfId="43959"/>
    <cellStyle name="常规 6 6 2 6" xfId="43960"/>
    <cellStyle name="常规 6 6 2 6 2" xfId="43961"/>
    <cellStyle name="常规 6 6 2 6 2 2" xfId="43962"/>
    <cellStyle name="常规 6 6 2 6 3" xfId="43963"/>
    <cellStyle name="常规 6 6 2 7" xfId="43964"/>
    <cellStyle name="常规 6 6 2 7 2" xfId="43965"/>
    <cellStyle name="常规 6 6 2 8" xfId="43966"/>
    <cellStyle name="常规 6 6 3" xfId="43967"/>
    <cellStyle name="常规 6 6 3 2" xfId="43968"/>
    <cellStyle name="常规 6 6 3 2 2" xfId="43969"/>
    <cellStyle name="常规 6 6 3 2 2 2" xfId="43970"/>
    <cellStyle name="常规 6 6 3 2 2 2 2" xfId="43971"/>
    <cellStyle name="常规 6 6 3 2 2 2 2 2" xfId="43972"/>
    <cellStyle name="常规 6 6 3 2 2 2 3" xfId="43973"/>
    <cellStyle name="常规 6 6 3 2 2 3" xfId="43974"/>
    <cellStyle name="常规 6 6 3 2 2 3 2" xfId="43975"/>
    <cellStyle name="常规 6 6 3 2 2 4" xfId="43976"/>
    <cellStyle name="常规 6 6 3 2 3" xfId="43977"/>
    <cellStyle name="常规 6 6 3 2 3 2" xfId="43978"/>
    <cellStyle name="常规 6 6 3 2 3 2 2" xfId="43979"/>
    <cellStyle name="常规 6 6 3 2 3 3" xfId="43980"/>
    <cellStyle name="常规 6 6 3 2 4" xfId="43981"/>
    <cellStyle name="常规 6 6 3 2 4 2" xfId="43982"/>
    <cellStyle name="常规 6 6 3 2 5" xfId="43983"/>
    <cellStyle name="常规 6 6 3 3" xfId="43984"/>
    <cellStyle name="常规 6 6 3 3 2" xfId="43985"/>
    <cellStyle name="常规 6 6 3 3 2 2" xfId="43986"/>
    <cellStyle name="常规 6 6 3 3 2 2 2" xfId="43987"/>
    <cellStyle name="常规 6 6 3 3 2 2 2 2" xfId="43988"/>
    <cellStyle name="常规 6 6 3 3 2 2 3" xfId="43989"/>
    <cellStyle name="常规 6 6 3 3 2 3" xfId="43990"/>
    <cellStyle name="常规 6 6 3 3 2 3 2" xfId="43991"/>
    <cellStyle name="常规 6 6 3 3 2 4" xfId="43992"/>
    <cellStyle name="常规 6 6 3 3 3" xfId="43993"/>
    <cellStyle name="常规 6 6 3 3 3 2" xfId="43994"/>
    <cellStyle name="常规 6 6 3 3 3 2 2" xfId="43995"/>
    <cellStyle name="常规 6 6 3 3 3 3" xfId="43996"/>
    <cellStyle name="常规 6 6 3 3 4" xfId="43997"/>
    <cellStyle name="常规 6 6 3 3 4 2" xfId="43998"/>
    <cellStyle name="常规 6 6 3 3 5" xfId="43999"/>
    <cellStyle name="常规 6 6 3 4" xfId="44000"/>
    <cellStyle name="常规 6 6 3 4 2" xfId="44001"/>
    <cellStyle name="常规 6 6 3 4 2 2" xfId="44002"/>
    <cellStyle name="常规 6 6 3 4 2 2 2" xfId="44003"/>
    <cellStyle name="常规 6 6 3 4 2 3" xfId="44004"/>
    <cellStyle name="常规 6 6 3 4 3" xfId="44005"/>
    <cellStyle name="常规 6 6 3 4 3 2" xfId="44006"/>
    <cellStyle name="常规 6 6 3 4 4" xfId="44007"/>
    <cellStyle name="常规 6 6 3 5" xfId="44008"/>
    <cellStyle name="常规 6 6 3 5 2" xfId="44009"/>
    <cellStyle name="常规 6 6 3 5 2 2" xfId="44010"/>
    <cellStyle name="常规 6 6 3 5 3" xfId="44011"/>
    <cellStyle name="常规 6 6 3 6" xfId="44012"/>
    <cellStyle name="常规 6 6 3 6 2" xfId="44013"/>
    <cellStyle name="常规 6 6 3 7" xfId="44014"/>
    <cellStyle name="常规 6 6 4" xfId="44015"/>
    <cellStyle name="常规 6 6 4 2" xfId="44016"/>
    <cellStyle name="常规 6 6 4 2 2" xfId="44017"/>
    <cellStyle name="常规 6 6 4 2 2 2" xfId="44018"/>
    <cellStyle name="常规 6 6 4 2 2 2 2" xfId="44019"/>
    <cellStyle name="常规 6 6 4 2 2 3" xfId="44020"/>
    <cellStyle name="常规 6 6 4 2 3" xfId="44021"/>
    <cellStyle name="常规 6 6 4 2 3 2" xfId="44022"/>
    <cellStyle name="常规 6 6 4 2 4" xfId="44023"/>
    <cellStyle name="常规 6 6 4 3" xfId="44024"/>
    <cellStyle name="常规 6 6 4 3 2" xfId="44025"/>
    <cellStyle name="常规 6 6 4 3 2 2" xfId="44026"/>
    <cellStyle name="常规 6 6 4 3 3" xfId="44027"/>
    <cellStyle name="常规 6 6 4 4" xfId="44028"/>
    <cellStyle name="常规 6 6 4 4 2" xfId="44029"/>
    <cellStyle name="常规 6 6 4 5" xfId="44030"/>
    <cellStyle name="常规 6 6 5" xfId="44031"/>
    <cellStyle name="常规 6 6 5 2" xfId="44032"/>
    <cellStyle name="常规 6 6 5 2 2" xfId="44033"/>
    <cellStyle name="常规 6 6 5 2 2 2" xfId="44034"/>
    <cellStyle name="常规 6 6 5 2 2 2 2" xfId="44035"/>
    <cellStyle name="常规 6 6 5 2 2 3" xfId="44036"/>
    <cellStyle name="常规 6 6 5 2 3" xfId="44037"/>
    <cellStyle name="常规 6 6 5 2 3 2" xfId="44038"/>
    <cellStyle name="常规 6 6 5 2 4" xfId="44039"/>
    <cellStyle name="常规 6 6 5 3" xfId="44040"/>
    <cellStyle name="常规 6 6 5 3 2" xfId="44041"/>
    <cellStyle name="常规 6 6 5 3 2 2" xfId="44042"/>
    <cellStyle name="常规 6 6 5 3 3" xfId="44043"/>
    <cellStyle name="常规 6 6 5 4" xfId="44044"/>
    <cellStyle name="常规 6 6 5 4 2" xfId="44045"/>
    <cellStyle name="常规 6 6 5 5" xfId="44046"/>
    <cellStyle name="常规 6 6 6" xfId="44047"/>
    <cellStyle name="常规 6 6 6 2" xfId="44048"/>
    <cellStyle name="常规 6 6 6 2 2" xfId="44049"/>
    <cellStyle name="常规 6 6 6 2 2 2" xfId="44050"/>
    <cellStyle name="常规 6 6 6 2 3" xfId="44051"/>
    <cellStyle name="常规 6 6 6 3" xfId="44052"/>
    <cellStyle name="常规 6 6 6 3 2" xfId="44053"/>
    <cellStyle name="常规 6 6 6 4" xfId="44054"/>
    <cellStyle name="常规 6 6 7" xfId="44055"/>
    <cellStyle name="常规 6 6 7 2" xfId="44056"/>
    <cellStyle name="常规 6 6 7 2 2" xfId="44057"/>
    <cellStyle name="常规 6 6 7 3" xfId="44058"/>
    <cellStyle name="常规 6 6 8" xfId="44059"/>
    <cellStyle name="常规 6 6 8 2" xfId="44060"/>
    <cellStyle name="常规 6 6 9" xfId="44061"/>
    <cellStyle name="常规 6 7" xfId="44062"/>
    <cellStyle name="常规 6 7 2" xfId="44063"/>
    <cellStyle name="常规 6 7 2 2" xfId="44064"/>
    <cellStyle name="常规 6 7 2 2 2" xfId="44065"/>
    <cellStyle name="常规 6 7 2 2 2 2" xfId="44066"/>
    <cellStyle name="常规 6 7 2 2 2 2 2" xfId="44067"/>
    <cellStyle name="常规 6 7 2 2 2 2 2 2" xfId="44068"/>
    <cellStyle name="常规 6 7 2 2 2 2 3" xfId="44069"/>
    <cellStyle name="常规 6 7 2 2 2 3" xfId="44070"/>
    <cellStyle name="常规 6 7 2 2 2 3 2" xfId="44071"/>
    <cellStyle name="常规 6 7 2 2 2 4" xfId="44072"/>
    <cellStyle name="常规 6 7 2 2 3" xfId="44073"/>
    <cellStyle name="常规 6 7 2 2 3 2" xfId="44074"/>
    <cellStyle name="常规 6 7 2 2 3 2 2" xfId="44075"/>
    <cellStyle name="常规 6 7 2 2 3 3" xfId="44076"/>
    <cellStyle name="常规 6 7 2 2 4" xfId="44077"/>
    <cellStyle name="常规 6 7 2 2 4 2" xfId="44078"/>
    <cellStyle name="常规 6 7 2 2 5" xfId="44079"/>
    <cellStyle name="常规 6 7 2 3" xfId="44080"/>
    <cellStyle name="常规 6 7 2 3 2" xfId="44081"/>
    <cellStyle name="常规 6 7 2 3 2 2" xfId="44082"/>
    <cellStyle name="常规 6 7 2 3 2 2 2" xfId="44083"/>
    <cellStyle name="常规 6 7 2 3 2 2 2 2" xfId="44084"/>
    <cellStyle name="常规 6 7 2 3 2 2 3" xfId="44085"/>
    <cellStyle name="常规 6 7 2 3 2 3" xfId="44086"/>
    <cellStyle name="常规 6 7 2 3 2 3 2" xfId="44087"/>
    <cellStyle name="常规 6 7 2 3 2 4" xfId="44088"/>
    <cellStyle name="常规 6 7 2 3 3" xfId="44089"/>
    <cellStyle name="常规 6 7 2 3 3 2" xfId="44090"/>
    <cellStyle name="常规 6 7 2 3 3 2 2" xfId="44091"/>
    <cellStyle name="常规 6 7 2 3 3 3" xfId="44092"/>
    <cellStyle name="常规 6 7 2 3 4" xfId="44093"/>
    <cellStyle name="常规 6 7 2 3 4 2" xfId="44094"/>
    <cellStyle name="常规 6 7 2 3 5" xfId="44095"/>
    <cellStyle name="常规 6 7 2 4" xfId="44096"/>
    <cellStyle name="常规 6 7 2 4 2" xfId="44097"/>
    <cellStyle name="常规 6 7 2 4 2 2" xfId="44098"/>
    <cellStyle name="常规 6 7 2 4 2 2 2" xfId="44099"/>
    <cellStyle name="常规 6 7 2 4 2 3" xfId="44100"/>
    <cellStyle name="常规 6 7 2 4 3" xfId="44101"/>
    <cellStyle name="常规 6 7 2 4 3 2" xfId="44102"/>
    <cellStyle name="常规 6 7 2 4 4" xfId="44103"/>
    <cellStyle name="常规 6 7 2 5" xfId="44104"/>
    <cellStyle name="常规 6 7 2 5 2" xfId="44105"/>
    <cellStyle name="常规 6 7 2 5 2 2" xfId="44106"/>
    <cellStyle name="常规 6 7 2 5 3" xfId="44107"/>
    <cellStyle name="常规 6 7 2 6" xfId="44108"/>
    <cellStyle name="常规 6 7 2 6 2" xfId="44109"/>
    <cellStyle name="常规 6 7 2 7" xfId="44110"/>
    <cellStyle name="常规 6 7 3" xfId="44111"/>
    <cellStyle name="常规 6 7 3 2" xfId="44112"/>
    <cellStyle name="常规 6 7 3 2 2" xfId="44113"/>
    <cellStyle name="常规 6 7 3 2 2 2" xfId="44114"/>
    <cellStyle name="常规 6 7 3 2 2 2 2" xfId="44115"/>
    <cellStyle name="常规 6 7 3 2 2 3" xfId="44116"/>
    <cellStyle name="常规 6 7 3 2 3" xfId="44117"/>
    <cellStyle name="常规 6 7 3 2 3 2" xfId="44118"/>
    <cellStyle name="常规 6 7 3 2 4" xfId="44119"/>
    <cellStyle name="常规 6 7 3 3" xfId="44120"/>
    <cellStyle name="常规 6 7 3 3 2" xfId="44121"/>
    <cellStyle name="常规 6 7 3 3 2 2" xfId="44122"/>
    <cellStyle name="常规 6 7 3 3 3" xfId="44123"/>
    <cellStyle name="常规 6 7 3 4" xfId="44124"/>
    <cellStyle name="常规 6 7 3 4 2" xfId="44125"/>
    <cellStyle name="常规 6 7 3 5" xfId="44126"/>
    <cellStyle name="常规 6 7 4" xfId="44127"/>
    <cellStyle name="常规 6 7 4 2" xfId="44128"/>
    <cellStyle name="常规 6 7 4 2 2" xfId="44129"/>
    <cellStyle name="常规 6 7 4 2 2 2" xfId="44130"/>
    <cellStyle name="常规 6 7 4 2 2 2 2" xfId="44131"/>
    <cellStyle name="常规 6 7 4 2 2 3" xfId="44132"/>
    <cellStyle name="常规 6 7 4 2 3" xfId="44133"/>
    <cellStyle name="常规 6 7 4 2 3 2" xfId="44134"/>
    <cellStyle name="常规 6 7 4 2 4" xfId="44135"/>
    <cellStyle name="常规 6 7 4 3" xfId="44136"/>
    <cellStyle name="常规 6 7 4 3 2" xfId="44137"/>
    <cellStyle name="常规 6 7 4 3 2 2" xfId="44138"/>
    <cellStyle name="常规 6 7 4 3 3" xfId="44139"/>
    <cellStyle name="常规 6 7 4 4" xfId="44140"/>
    <cellStyle name="常规 6 7 4 4 2" xfId="44141"/>
    <cellStyle name="常规 6 7 4 5" xfId="44142"/>
    <cellStyle name="常规 6 7 5" xfId="44143"/>
    <cellStyle name="常规 6 7 5 2" xfId="44144"/>
    <cellStyle name="常规 6 7 5 2 2" xfId="44145"/>
    <cellStyle name="常规 6 7 5 2 2 2" xfId="44146"/>
    <cellStyle name="常规 6 7 5 2 3" xfId="44147"/>
    <cellStyle name="常规 6 7 5 3" xfId="44148"/>
    <cellStyle name="常规 6 7 5 3 2" xfId="44149"/>
    <cellStyle name="常规 6 7 5 4" xfId="44150"/>
    <cellStyle name="常规 6 7 6" xfId="44151"/>
    <cellStyle name="常规 6 7 6 2" xfId="44152"/>
    <cellStyle name="常规 6 7 6 2 2" xfId="44153"/>
    <cellStyle name="常规 6 7 6 3" xfId="44154"/>
    <cellStyle name="常规 6 7 7" xfId="44155"/>
    <cellStyle name="常规 6 7 7 2" xfId="44156"/>
    <cellStyle name="常规 6 7 8" xfId="44157"/>
    <cellStyle name="常规 6 8" xfId="44158"/>
    <cellStyle name="常规 6 8 2" xfId="44159"/>
    <cellStyle name="常规 6 8 2 2" xfId="44160"/>
    <cellStyle name="常规 6 8 2 2 2" xfId="44161"/>
    <cellStyle name="常规 6 8 2 2 2 2" xfId="44162"/>
    <cellStyle name="常规 6 8 2 2 2 2 2" xfId="44163"/>
    <cellStyle name="常规 6 8 2 2 2 3" xfId="44164"/>
    <cellStyle name="常规 6 8 2 2 3" xfId="44165"/>
    <cellStyle name="常规 6 8 2 2 3 2" xfId="44166"/>
    <cellStyle name="常规 6 8 2 2 4" xfId="44167"/>
    <cellStyle name="常规 6 8 2 3" xfId="44168"/>
    <cellStyle name="常规 6 8 2 3 2" xfId="44169"/>
    <cellStyle name="常规 6 8 2 3 2 2" xfId="44170"/>
    <cellStyle name="常规 6 8 2 3 3" xfId="44171"/>
    <cellStyle name="常规 6 8 2 4" xfId="44172"/>
    <cellStyle name="常规 6 8 2 4 2" xfId="44173"/>
    <cellStyle name="常规 6 8 2 5" xfId="44174"/>
    <cellStyle name="常规 6 8 3" xfId="44175"/>
    <cellStyle name="常规 6 8 3 2" xfId="44176"/>
    <cellStyle name="常规 6 8 3 2 2" xfId="44177"/>
    <cellStyle name="常规 6 8 3 2 2 2" xfId="44178"/>
    <cellStyle name="常规 6 8 3 2 2 2 2" xfId="44179"/>
    <cellStyle name="常规 6 8 3 2 2 3" xfId="44180"/>
    <cellStyle name="常规 6 8 3 2 3" xfId="44181"/>
    <cellStyle name="常规 6 8 3 2 3 2" xfId="44182"/>
    <cellStyle name="常规 6 8 3 2 4" xfId="44183"/>
    <cellStyle name="常规 6 8 3 3" xfId="44184"/>
    <cellStyle name="常规 6 8 3 3 2" xfId="44185"/>
    <cellStyle name="常规 6 8 3 3 2 2" xfId="44186"/>
    <cellStyle name="常规 6 8 3 3 3" xfId="44187"/>
    <cellStyle name="常规 6 8 3 4" xfId="44188"/>
    <cellStyle name="常规 6 8 3 4 2" xfId="44189"/>
    <cellStyle name="常规 6 8 3 5" xfId="44190"/>
    <cellStyle name="常规 6 8 4" xfId="44191"/>
    <cellStyle name="常规 6 8 4 2" xfId="44192"/>
    <cellStyle name="常规 6 8 4 2 2" xfId="44193"/>
    <cellStyle name="常规 6 8 4 2 2 2" xfId="44194"/>
    <cellStyle name="常规 6 8 4 2 3" xfId="44195"/>
    <cellStyle name="常规 6 8 4 3" xfId="44196"/>
    <cellStyle name="常规 6 8 4 3 2" xfId="44197"/>
    <cellStyle name="常规 6 8 4 4" xfId="44198"/>
    <cellStyle name="常规 6 8 5" xfId="44199"/>
    <cellStyle name="常规 6 8 5 2" xfId="44200"/>
    <cellStyle name="常规 6 8 5 2 2" xfId="44201"/>
    <cellStyle name="常规 6 8 5 3" xfId="44202"/>
    <cellStyle name="常规 6 8 6" xfId="44203"/>
    <cellStyle name="常规 6 8 6 2" xfId="44204"/>
    <cellStyle name="常规 6 8 7" xfId="44205"/>
    <cellStyle name="常规 6 9" xfId="44206"/>
    <cellStyle name="常规 6 9 2" xfId="44207"/>
    <cellStyle name="常规 6 9 2 2" xfId="44208"/>
    <cellStyle name="常规 6 9 2 2 2" xfId="44209"/>
    <cellStyle name="常规 6 9 2 2 2 2" xfId="44210"/>
    <cellStyle name="常规 6 9 2 2 3" xfId="44211"/>
    <cellStyle name="常规 6 9 2 3" xfId="44212"/>
    <cellStyle name="常规 6 9 2 3 2" xfId="44213"/>
    <cellStyle name="常规 6 9 2 4" xfId="44214"/>
    <cellStyle name="常规 6 9 3" xfId="44215"/>
    <cellStyle name="常规 6 9 3 2" xfId="44216"/>
    <cellStyle name="常规 6 9 3 2 2" xfId="44217"/>
    <cellStyle name="常规 6 9 3 3" xfId="44218"/>
    <cellStyle name="常规 6 9 4" xfId="44219"/>
    <cellStyle name="常规 6 9 4 2" xfId="44220"/>
    <cellStyle name="常规 6 9 5" xfId="44221"/>
    <cellStyle name="常规 60" xfId="44222"/>
    <cellStyle name="常规 60 10" xfId="44223"/>
    <cellStyle name="常规 60 10 2" xfId="44224"/>
    <cellStyle name="常规 60 11" xfId="44225"/>
    <cellStyle name="常规 60 12" xfId="44226"/>
    <cellStyle name="常规 60 2" xfId="44227"/>
    <cellStyle name="常规 60 2 2" xfId="44228"/>
    <cellStyle name="常规 60 2 2 2" xfId="44229"/>
    <cellStyle name="常规 60 2 2 2 2" xfId="44230"/>
    <cellStyle name="常规 60 2 2 2 2 2" xfId="44231"/>
    <cellStyle name="常规 60 2 2 2 2 2 2" xfId="44232"/>
    <cellStyle name="常规 60 2 2 2 2 2 2 2" xfId="44233"/>
    <cellStyle name="常规 60 2 2 2 2 2 3" xfId="44234"/>
    <cellStyle name="常规 60 2 2 2 2 3" xfId="44235"/>
    <cellStyle name="常规 60 2 2 2 2 3 2" xfId="44236"/>
    <cellStyle name="常规 60 2 2 2 2 4" xfId="44237"/>
    <cellStyle name="常规 60 2 2 2 3" xfId="44238"/>
    <cellStyle name="常规 60 2 2 2 3 2" xfId="44239"/>
    <cellStyle name="常规 60 2 2 2 3 2 2" xfId="44240"/>
    <cellStyle name="常规 60 2 2 2 3 3" xfId="44241"/>
    <cellStyle name="常规 60 2 2 2 4" xfId="44242"/>
    <cellStyle name="常规 60 2 2 2 4 2" xfId="44243"/>
    <cellStyle name="常规 60 2 2 2 5" xfId="44244"/>
    <cellStyle name="常规 60 2 2 3" xfId="44245"/>
    <cellStyle name="常规 60 2 2 3 2" xfId="44246"/>
    <cellStyle name="常规 60 2 2 3 2 2" xfId="44247"/>
    <cellStyle name="常规 60 2 2 3 2 2 2" xfId="44248"/>
    <cellStyle name="常规 60 2 2 3 2 2 2 2" xfId="44249"/>
    <cellStyle name="常规 60 2 2 3 2 2 3" xfId="44250"/>
    <cellStyle name="常规 60 2 2 3 2 3" xfId="44251"/>
    <cellStyle name="常规 60 2 2 3 2 3 2" xfId="44252"/>
    <cellStyle name="常规 60 2 2 3 2 4" xfId="44253"/>
    <cellStyle name="常规 60 2 2 3 3" xfId="44254"/>
    <cellStyle name="常规 60 2 2 3 3 2" xfId="44255"/>
    <cellStyle name="常规 60 2 2 3 3 2 2" xfId="44256"/>
    <cellStyle name="常规 60 2 2 3 3 3" xfId="44257"/>
    <cellStyle name="常规 60 2 2 3 4" xfId="44258"/>
    <cellStyle name="常规 60 2 2 3 4 2" xfId="44259"/>
    <cellStyle name="常规 60 2 2 3 5" xfId="44260"/>
    <cellStyle name="常规 60 2 2 4" xfId="44261"/>
    <cellStyle name="常规 60 2 2 4 2" xfId="44262"/>
    <cellStyle name="常规 60 2 2 4 2 2" xfId="44263"/>
    <cellStyle name="常规 60 2 2 4 2 2 2" xfId="44264"/>
    <cellStyle name="常规 60 2 2 4 2 3" xfId="44265"/>
    <cellStyle name="常规 60 2 2 4 3" xfId="44266"/>
    <cellStyle name="常规 60 2 2 4 3 2" xfId="44267"/>
    <cellStyle name="常规 60 2 2 4 4" xfId="44268"/>
    <cellStyle name="常规 60 2 2 5" xfId="44269"/>
    <cellStyle name="常规 60 2 2 5 2" xfId="44270"/>
    <cellStyle name="常规 60 2 2 5 2 2" xfId="44271"/>
    <cellStyle name="常规 60 2 2 5 3" xfId="44272"/>
    <cellStyle name="常规 60 2 2 6" xfId="44273"/>
    <cellStyle name="常规 60 2 2 6 2" xfId="44274"/>
    <cellStyle name="常规 60 2 2 7" xfId="44275"/>
    <cellStyle name="常规 60 2 3" xfId="44276"/>
    <cellStyle name="常规 60 2 3 2" xfId="44277"/>
    <cellStyle name="常规 60 2 3 2 2" xfId="44278"/>
    <cellStyle name="常规 60 2 3 2 2 2" xfId="44279"/>
    <cellStyle name="常规 60 2 3 2 2 2 2" xfId="44280"/>
    <cellStyle name="常规 60 2 3 2 2 3" xfId="44281"/>
    <cellStyle name="常规 60 2 3 2 3" xfId="44282"/>
    <cellStyle name="常规 60 2 3 2 3 2" xfId="44283"/>
    <cellStyle name="常规 60 2 3 2 4" xfId="44284"/>
    <cellStyle name="常规 60 2 3 3" xfId="44285"/>
    <cellStyle name="常规 60 2 3 3 2" xfId="44286"/>
    <cellStyle name="常规 60 2 3 3 2 2" xfId="44287"/>
    <cellStyle name="常规 60 2 3 3 3" xfId="44288"/>
    <cellStyle name="常规 60 2 3 4" xfId="44289"/>
    <cellStyle name="常规 60 2 3 4 2" xfId="44290"/>
    <cellStyle name="常规 60 2 3 5" xfId="44291"/>
    <cellStyle name="常规 60 2 4" xfId="44292"/>
    <cellStyle name="常规 60 2 4 2" xfId="44293"/>
    <cellStyle name="常规 60 2 4 2 2" xfId="44294"/>
    <cellStyle name="常规 60 2 4 2 2 2" xfId="44295"/>
    <cellStyle name="常规 60 2 4 2 2 2 2" xfId="44296"/>
    <cellStyle name="常规 60 2 4 2 2 3" xfId="44297"/>
    <cellStyle name="常规 60 2 4 2 3" xfId="44298"/>
    <cellStyle name="常规 60 2 4 2 3 2" xfId="44299"/>
    <cellStyle name="常规 60 2 4 2 4" xfId="44300"/>
    <cellStyle name="常规 60 2 4 3" xfId="44301"/>
    <cellStyle name="常规 60 2 4 3 2" xfId="44302"/>
    <cellStyle name="常规 60 2 4 3 2 2" xfId="44303"/>
    <cellStyle name="常规 60 2 4 3 3" xfId="44304"/>
    <cellStyle name="常规 60 2 4 4" xfId="44305"/>
    <cellStyle name="常规 60 2 4 4 2" xfId="44306"/>
    <cellStyle name="常规 60 2 4 5" xfId="44307"/>
    <cellStyle name="常规 60 2 5" xfId="44308"/>
    <cellStyle name="常规 60 2 5 2" xfId="44309"/>
    <cellStyle name="常规 60 2 5 2 2" xfId="44310"/>
    <cellStyle name="常规 60 2 5 2 2 2" xfId="44311"/>
    <cellStyle name="常规 60 2 5 2 3" xfId="44312"/>
    <cellStyle name="常规 60 2 5 3" xfId="44313"/>
    <cellStyle name="常规 60 2 5 3 2" xfId="44314"/>
    <cellStyle name="常规 60 2 5 4" xfId="44315"/>
    <cellStyle name="常规 60 2 6" xfId="44316"/>
    <cellStyle name="常规 60 2 6 2" xfId="44317"/>
    <cellStyle name="常规 60 2 6 2 2" xfId="44318"/>
    <cellStyle name="常规 60 2 6 3" xfId="44319"/>
    <cellStyle name="常规 60 2 7" xfId="44320"/>
    <cellStyle name="常规 60 2 7 2" xfId="44321"/>
    <cellStyle name="常规 60 2 8" xfId="44322"/>
    <cellStyle name="常规 60 3" xfId="44323"/>
    <cellStyle name="常规 60 3 2" xfId="44324"/>
    <cellStyle name="常规 60 3 2 2" xfId="44325"/>
    <cellStyle name="常规 60 3 2 2 2" xfId="44326"/>
    <cellStyle name="常规 60 3 2 2 2 2" xfId="44327"/>
    <cellStyle name="常规 60 3 2 2 2 2 2" xfId="44328"/>
    <cellStyle name="常规 60 3 2 2 2 3" xfId="44329"/>
    <cellStyle name="常规 60 3 2 2 3" xfId="44330"/>
    <cellStyle name="常规 60 3 2 2 3 2" xfId="44331"/>
    <cellStyle name="常规 60 3 2 2 4" xfId="44332"/>
    <cellStyle name="常规 60 3 2 3" xfId="44333"/>
    <cellStyle name="常规 60 3 2 3 2" xfId="44334"/>
    <cellStyle name="常规 60 3 2 3 2 2" xfId="44335"/>
    <cellStyle name="常规 60 3 2 3 3" xfId="44336"/>
    <cellStyle name="常规 60 3 2 4" xfId="44337"/>
    <cellStyle name="常规 60 3 2 4 2" xfId="44338"/>
    <cellStyle name="常规 60 3 2 5" xfId="44339"/>
    <cellStyle name="常规 60 3 3" xfId="44340"/>
    <cellStyle name="常规 60 3 3 2" xfId="44341"/>
    <cellStyle name="常规 60 3 3 2 2" xfId="44342"/>
    <cellStyle name="常规 60 3 3 2 2 2" xfId="44343"/>
    <cellStyle name="常规 60 3 3 2 2 2 2" xfId="44344"/>
    <cellStyle name="常规 60 3 3 2 2 3" xfId="44345"/>
    <cellStyle name="常规 60 3 3 2 3" xfId="44346"/>
    <cellStyle name="常规 60 3 3 2 3 2" xfId="44347"/>
    <cellStyle name="常规 60 3 3 2 4" xfId="44348"/>
    <cellStyle name="常规 60 3 3 3" xfId="44349"/>
    <cellStyle name="常规 60 3 3 3 2" xfId="44350"/>
    <cellStyle name="常规 60 3 3 3 2 2" xfId="44351"/>
    <cellStyle name="常规 60 3 3 3 3" xfId="44352"/>
    <cellStyle name="常规 60 3 3 4" xfId="44353"/>
    <cellStyle name="常规 60 3 3 4 2" xfId="44354"/>
    <cellStyle name="常规 60 3 3 5" xfId="44355"/>
    <cellStyle name="常规 60 3 4" xfId="44356"/>
    <cellStyle name="常规 60 3 4 2" xfId="44357"/>
    <cellStyle name="常规 60 3 4 2 2" xfId="44358"/>
    <cellStyle name="常规 60 3 4 2 2 2" xfId="44359"/>
    <cellStyle name="常规 60 3 4 2 3" xfId="44360"/>
    <cellStyle name="常规 60 3 4 3" xfId="44361"/>
    <cellStyle name="常规 60 3 4 3 2" xfId="44362"/>
    <cellStyle name="常规 60 3 4 4" xfId="44363"/>
    <cellStyle name="常规 60 3 5" xfId="44364"/>
    <cellStyle name="常规 60 3 5 2" xfId="44365"/>
    <cellStyle name="常规 60 3 5 2 2" xfId="44366"/>
    <cellStyle name="常规 60 3 5 3" xfId="44367"/>
    <cellStyle name="常规 60 3 6" xfId="44368"/>
    <cellStyle name="常规 60 3 6 2" xfId="44369"/>
    <cellStyle name="常规 60 3 7" xfId="44370"/>
    <cellStyle name="常规 60 4" xfId="44371"/>
    <cellStyle name="常规 60 4 2" xfId="44372"/>
    <cellStyle name="常规 60 4 2 2" xfId="44373"/>
    <cellStyle name="常规 60 4 2 2 2" xfId="44374"/>
    <cellStyle name="常规 60 4 2 2 2 2" xfId="44375"/>
    <cellStyle name="常规 60 4 2 2 3" xfId="44376"/>
    <cellStyle name="常规 60 4 2 3" xfId="44377"/>
    <cellStyle name="常规 60 4 2 3 2" xfId="44378"/>
    <cellStyle name="常规 60 4 2 4" xfId="44379"/>
    <cellStyle name="常规 60 4 3" xfId="44380"/>
    <cellStyle name="常规 60 4 3 2" xfId="44381"/>
    <cellStyle name="常规 60 4 3 2 2" xfId="44382"/>
    <cellStyle name="常规 60 4 3 3" xfId="44383"/>
    <cellStyle name="常规 60 4 4" xfId="44384"/>
    <cellStyle name="常规 60 4 4 2" xfId="44385"/>
    <cellStyle name="常规 60 4 5" xfId="44386"/>
    <cellStyle name="常规 60 5" xfId="44387"/>
    <cellStyle name="常规 60 5 2" xfId="44388"/>
    <cellStyle name="常规 60 5 2 2" xfId="44389"/>
    <cellStyle name="常规 60 5 2 2 2" xfId="44390"/>
    <cellStyle name="常规 60 5 2 2 2 2" xfId="44391"/>
    <cellStyle name="常规 60 5 2 2 3" xfId="44392"/>
    <cellStyle name="常规 60 5 2 3" xfId="44393"/>
    <cellStyle name="常规 60 5 2 3 2" xfId="44394"/>
    <cellStyle name="常规 60 5 2 4" xfId="44395"/>
    <cellStyle name="常规 60 5 3" xfId="44396"/>
    <cellStyle name="常规 60 5 3 2" xfId="44397"/>
    <cellStyle name="常规 60 5 3 2 2" xfId="44398"/>
    <cellStyle name="常规 60 5 3 3" xfId="44399"/>
    <cellStyle name="常规 60 5 4" xfId="44400"/>
    <cellStyle name="常规 60 5 4 2" xfId="44401"/>
    <cellStyle name="常规 60 5 5" xfId="44402"/>
    <cellStyle name="常规 60 6" xfId="44403"/>
    <cellStyle name="常规 60 6 2" xfId="44404"/>
    <cellStyle name="常规 60 6 2 2" xfId="44405"/>
    <cellStyle name="常规 60 6 2 2 2" xfId="44406"/>
    <cellStyle name="常规 60 6 2 2 2 2" xfId="44407"/>
    <cellStyle name="常规 60 6 2 2 3" xfId="44408"/>
    <cellStyle name="常规 60 6 2 3" xfId="44409"/>
    <cellStyle name="常规 60 6 2 3 2" xfId="44410"/>
    <cellStyle name="常规 60 6 2 4" xfId="44411"/>
    <cellStyle name="常规 60 6 3" xfId="44412"/>
    <cellStyle name="常规 60 6 3 2" xfId="44413"/>
    <cellStyle name="常规 60 6 3 2 2" xfId="44414"/>
    <cellStyle name="常规 60 6 3 3" xfId="44415"/>
    <cellStyle name="常规 60 6 4" xfId="44416"/>
    <cellStyle name="常规 60 6 4 2" xfId="44417"/>
    <cellStyle name="常规 60 6 5" xfId="44418"/>
    <cellStyle name="常规 60 7" xfId="44419"/>
    <cellStyle name="常规 60 7 2" xfId="44420"/>
    <cellStyle name="常规 60 7 2 2" xfId="44421"/>
    <cellStyle name="常规 60 7 2 2 2" xfId="44422"/>
    <cellStyle name="常规 60 7 2 2 2 2" xfId="44423"/>
    <cellStyle name="常规 60 7 2 2 3" xfId="44424"/>
    <cellStyle name="常规 60 7 2 3" xfId="44425"/>
    <cellStyle name="常规 60 7 2 3 2" xfId="44426"/>
    <cellStyle name="常规 60 7 2 4" xfId="44427"/>
    <cellStyle name="常规 60 7 3" xfId="44428"/>
    <cellStyle name="常规 60 7 3 2" xfId="44429"/>
    <cellStyle name="常规 60 7 3 2 2" xfId="44430"/>
    <cellStyle name="常规 60 7 3 3" xfId="44431"/>
    <cellStyle name="常规 60 7 4" xfId="44432"/>
    <cellStyle name="常规 60 7 4 2" xfId="44433"/>
    <cellStyle name="常规 60 7 5" xfId="44434"/>
    <cellStyle name="常规 60 8" xfId="44435"/>
    <cellStyle name="常规 60 8 2" xfId="44436"/>
    <cellStyle name="常规 60 8 2 2" xfId="44437"/>
    <cellStyle name="常规 60 8 2 2 2" xfId="44438"/>
    <cellStyle name="常规 60 8 2 3" xfId="44439"/>
    <cellStyle name="常规 60 8 3" xfId="44440"/>
    <cellStyle name="常规 60 8 3 2" xfId="44441"/>
    <cellStyle name="常规 60 8 4" xfId="44442"/>
    <cellStyle name="常规 60 9" xfId="44443"/>
    <cellStyle name="常规 60 9 2" xfId="44444"/>
    <cellStyle name="常规 60 9 2 2" xfId="44445"/>
    <cellStyle name="常规 60 9 3" xfId="44446"/>
    <cellStyle name="常规 61" xfId="44447"/>
    <cellStyle name="常规 61 10" xfId="44448"/>
    <cellStyle name="常规 61 10 2" xfId="44449"/>
    <cellStyle name="常规 61 11" xfId="44450"/>
    <cellStyle name="常规 61 12" xfId="44451"/>
    <cellStyle name="常规 61 2" xfId="44452"/>
    <cellStyle name="常规 61 2 2" xfId="44453"/>
    <cellStyle name="常规 61 2 2 2" xfId="44454"/>
    <cellStyle name="常规 61 2 2 2 2" xfId="44455"/>
    <cellStyle name="常规 61 2 2 2 2 2" xfId="44456"/>
    <cellStyle name="常规 61 2 2 2 2 2 2" xfId="44457"/>
    <cellStyle name="常规 61 2 2 2 2 2 2 2" xfId="44458"/>
    <cellStyle name="常规 61 2 2 2 2 2 3" xfId="44459"/>
    <cellStyle name="常规 61 2 2 2 2 3" xfId="44460"/>
    <cellStyle name="常规 61 2 2 2 2 3 2" xfId="44461"/>
    <cellStyle name="常规 61 2 2 2 2 4" xfId="44462"/>
    <cellStyle name="常规 61 2 2 2 3" xfId="44463"/>
    <cellStyle name="常规 61 2 2 2 3 2" xfId="44464"/>
    <cellStyle name="常规 61 2 2 2 3 2 2" xfId="44465"/>
    <cellStyle name="常规 61 2 2 2 3 3" xfId="44466"/>
    <cellStyle name="常规 61 2 2 2 4" xfId="44467"/>
    <cellStyle name="常规 61 2 2 2 4 2" xfId="44468"/>
    <cellStyle name="常规 61 2 2 2 5" xfId="44469"/>
    <cellStyle name="常规 61 2 2 3" xfId="44470"/>
    <cellStyle name="常规 61 2 2 3 2" xfId="44471"/>
    <cellStyle name="常规 61 2 2 3 2 2" xfId="44472"/>
    <cellStyle name="常规 61 2 2 3 2 2 2" xfId="44473"/>
    <cellStyle name="常规 61 2 2 3 2 2 2 2" xfId="44474"/>
    <cellStyle name="常规 61 2 2 3 2 2 3" xfId="44475"/>
    <cellStyle name="常规 61 2 2 3 2 3" xfId="44476"/>
    <cellStyle name="常规 61 2 2 3 2 3 2" xfId="44477"/>
    <cellStyle name="常规 61 2 2 3 2 4" xfId="44478"/>
    <cellStyle name="常规 61 2 2 3 3" xfId="44479"/>
    <cellStyle name="常规 61 2 2 3 3 2" xfId="44480"/>
    <cellStyle name="常规 61 2 2 3 3 2 2" xfId="44481"/>
    <cellStyle name="常规 61 2 2 3 3 3" xfId="44482"/>
    <cellStyle name="常规 61 2 2 3 4" xfId="44483"/>
    <cellStyle name="常规 61 2 2 3 4 2" xfId="44484"/>
    <cellStyle name="常规 61 2 2 3 5" xfId="44485"/>
    <cellStyle name="常规 61 2 2 4" xfId="44486"/>
    <cellStyle name="常规 61 2 2 4 2" xfId="44487"/>
    <cellStyle name="常规 61 2 2 4 2 2" xfId="44488"/>
    <cellStyle name="常规 61 2 2 4 2 2 2" xfId="44489"/>
    <cellStyle name="常规 61 2 2 4 2 3" xfId="44490"/>
    <cellStyle name="常规 61 2 2 4 3" xfId="44491"/>
    <cellStyle name="常规 61 2 2 4 3 2" xfId="44492"/>
    <cellStyle name="常规 61 2 2 4 4" xfId="44493"/>
    <cellStyle name="常规 61 2 2 5" xfId="44494"/>
    <cellStyle name="常规 61 2 2 5 2" xfId="44495"/>
    <cellStyle name="常规 61 2 2 5 2 2" xfId="44496"/>
    <cellStyle name="常规 61 2 2 5 3" xfId="44497"/>
    <cellStyle name="常规 61 2 2 6" xfId="44498"/>
    <cellStyle name="常规 61 2 2 6 2" xfId="44499"/>
    <cellStyle name="常规 61 2 2 7" xfId="44500"/>
    <cellStyle name="常规 61 2 3" xfId="44501"/>
    <cellStyle name="常规 61 2 3 2" xfId="44502"/>
    <cellStyle name="常规 61 2 3 2 2" xfId="44503"/>
    <cellStyle name="常规 61 2 3 2 2 2" xfId="44504"/>
    <cellStyle name="常规 61 2 3 2 2 2 2" xfId="44505"/>
    <cellStyle name="常规 61 2 3 2 2 3" xfId="44506"/>
    <cellStyle name="常规 61 2 3 2 3" xfId="44507"/>
    <cellStyle name="常规 61 2 3 2 3 2" xfId="44508"/>
    <cellStyle name="常规 61 2 3 2 4" xfId="44509"/>
    <cellStyle name="常规 61 2 3 3" xfId="44510"/>
    <cellStyle name="常规 61 2 3 3 2" xfId="44511"/>
    <cellStyle name="常规 61 2 3 3 2 2" xfId="44512"/>
    <cellStyle name="常规 61 2 3 3 3" xfId="44513"/>
    <cellStyle name="常规 61 2 3 4" xfId="44514"/>
    <cellStyle name="常规 61 2 3 4 2" xfId="44515"/>
    <cellStyle name="常规 61 2 3 5" xfId="44516"/>
    <cellStyle name="常规 61 2 4" xfId="44517"/>
    <cellStyle name="常规 61 2 4 2" xfId="44518"/>
    <cellStyle name="常规 61 2 4 2 2" xfId="44519"/>
    <cellStyle name="常规 61 2 4 2 2 2" xfId="44520"/>
    <cellStyle name="常规 61 2 4 2 2 2 2" xfId="44521"/>
    <cellStyle name="常规 61 2 4 2 2 3" xfId="44522"/>
    <cellStyle name="常规 61 2 4 2 3" xfId="44523"/>
    <cellStyle name="常规 61 2 4 2 3 2" xfId="44524"/>
    <cellStyle name="常规 61 2 4 2 4" xfId="44525"/>
    <cellStyle name="常规 61 2 4 3" xfId="44526"/>
    <cellStyle name="常规 61 2 4 3 2" xfId="44527"/>
    <cellStyle name="常规 61 2 4 3 2 2" xfId="44528"/>
    <cellStyle name="常规 61 2 4 3 3" xfId="44529"/>
    <cellStyle name="常规 61 2 4 4" xfId="44530"/>
    <cellStyle name="常规 61 2 4 4 2" xfId="44531"/>
    <cellStyle name="常规 61 2 4 5" xfId="44532"/>
    <cellStyle name="常规 61 2 5" xfId="44533"/>
    <cellStyle name="常规 61 2 5 2" xfId="44534"/>
    <cellStyle name="常规 61 2 5 2 2" xfId="44535"/>
    <cellStyle name="常规 61 2 5 2 2 2" xfId="44536"/>
    <cellStyle name="常规 61 2 5 2 3" xfId="44537"/>
    <cellStyle name="常规 61 2 5 3" xfId="44538"/>
    <cellStyle name="常规 61 2 5 3 2" xfId="44539"/>
    <cellStyle name="常规 61 2 5 4" xfId="44540"/>
    <cellStyle name="常规 61 2 6" xfId="44541"/>
    <cellStyle name="常规 61 2 6 2" xfId="44542"/>
    <cellStyle name="常规 61 2 6 2 2" xfId="44543"/>
    <cellStyle name="常规 61 2 6 3" xfId="44544"/>
    <cellStyle name="常规 61 2 7" xfId="44545"/>
    <cellStyle name="常规 61 2 7 2" xfId="44546"/>
    <cellStyle name="常规 61 2 8" xfId="44547"/>
    <cellStyle name="常规 61 3" xfId="44548"/>
    <cellStyle name="常规 61 3 2" xfId="44549"/>
    <cellStyle name="常规 61 3 2 2" xfId="44550"/>
    <cellStyle name="常规 61 3 2 2 2" xfId="44551"/>
    <cellStyle name="常规 61 3 2 2 2 2" xfId="44552"/>
    <cellStyle name="常规 61 3 2 2 2 2 2" xfId="44553"/>
    <cellStyle name="常规 61 3 2 2 2 3" xfId="44554"/>
    <cellStyle name="常规 61 3 2 2 3" xfId="44555"/>
    <cellStyle name="常规 61 3 2 2 3 2" xfId="44556"/>
    <cellStyle name="常规 61 3 2 2 4" xfId="44557"/>
    <cellStyle name="常规 61 3 2 3" xfId="44558"/>
    <cellStyle name="常规 61 3 2 3 2" xfId="44559"/>
    <cellStyle name="常规 61 3 2 3 2 2" xfId="44560"/>
    <cellStyle name="常规 61 3 2 3 3" xfId="44561"/>
    <cellStyle name="常规 61 3 2 4" xfId="44562"/>
    <cellStyle name="常规 61 3 2 4 2" xfId="44563"/>
    <cellStyle name="常规 61 3 2 5" xfId="44564"/>
    <cellStyle name="常规 61 3 3" xfId="44565"/>
    <cellStyle name="常规 61 3 3 2" xfId="44566"/>
    <cellStyle name="常规 61 3 3 2 2" xfId="44567"/>
    <cellStyle name="常规 61 3 3 2 2 2" xfId="44568"/>
    <cellStyle name="常规 61 3 3 2 2 2 2" xfId="44569"/>
    <cellStyle name="常规 61 3 3 2 2 3" xfId="44570"/>
    <cellStyle name="常规 61 3 3 2 3" xfId="44571"/>
    <cellStyle name="常规 61 3 3 2 3 2" xfId="44572"/>
    <cellStyle name="常规 61 3 3 2 4" xfId="44573"/>
    <cellStyle name="常规 61 3 3 3" xfId="44574"/>
    <cellStyle name="常规 61 3 3 3 2" xfId="44575"/>
    <cellStyle name="常规 61 3 3 3 2 2" xfId="44576"/>
    <cellStyle name="常规 61 3 3 3 3" xfId="44577"/>
    <cellStyle name="常规 61 3 3 4" xfId="44578"/>
    <cellStyle name="常规 61 3 3 4 2" xfId="44579"/>
    <cellStyle name="常规 61 3 3 5" xfId="44580"/>
    <cellStyle name="常规 61 3 4" xfId="44581"/>
    <cellStyle name="常规 61 3 4 2" xfId="44582"/>
    <cellStyle name="常规 61 3 4 2 2" xfId="44583"/>
    <cellStyle name="常规 61 3 4 2 2 2" xfId="44584"/>
    <cellStyle name="常规 61 3 4 2 3" xfId="44585"/>
    <cellStyle name="常规 61 3 4 3" xfId="44586"/>
    <cellStyle name="常规 61 3 4 3 2" xfId="44587"/>
    <cellStyle name="常规 61 3 4 4" xfId="44588"/>
    <cellStyle name="常规 61 3 5" xfId="44589"/>
    <cellStyle name="常规 61 3 5 2" xfId="44590"/>
    <cellStyle name="常规 61 3 5 2 2" xfId="44591"/>
    <cellStyle name="常规 61 3 5 3" xfId="44592"/>
    <cellStyle name="常规 61 3 6" xfId="44593"/>
    <cellStyle name="常规 61 3 6 2" xfId="44594"/>
    <cellStyle name="常规 61 3 7" xfId="44595"/>
    <cellStyle name="常规 61 4" xfId="44596"/>
    <cellStyle name="常规 61 4 2" xfId="44597"/>
    <cellStyle name="常规 61 4 2 2" xfId="44598"/>
    <cellStyle name="常规 61 4 2 2 2" xfId="44599"/>
    <cellStyle name="常规 61 4 2 2 2 2" xfId="44600"/>
    <cellStyle name="常规 61 4 2 2 3" xfId="44601"/>
    <cellStyle name="常规 61 4 2 3" xfId="44602"/>
    <cellStyle name="常规 61 4 2 3 2" xfId="44603"/>
    <cellStyle name="常规 61 4 2 4" xfId="44604"/>
    <cellStyle name="常规 61 4 3" xfId="44605"/>
    <cellStyle name="常规 61 4 3 2" xfId="44606"/>
    <cellStyle name="常规 61 4 3 2 2" xfId="44607"/>
    <cellStyle name="常规 61 4 3 3" xfId="44608"/>
    <cellStyle name="常规 61 4 4" xfId="44609"/>
    <cellStyle name="常规 61 4 4 2" xfId="44610"/>
    <cellStyle name="常规 61 4 5" xfId="44611"/>
    <cellStyle name="常规 61 5" xfId="44612"/>
    <cellStyle name="常规 61 5 2" xfId="44613"/>
    <cellStyle name="常规 61 5 2 2" xfId="44614"/>
    <cellStyle name="常规 61 5 2 2 2" xfId="44615"/>
    <cellStyle name="常规 61 5 2 2 2 2" xfId="44616"/>
    <cellStyle name="常规 61 5 2 2 3" xfId="44617"/>
    <cellStyle name="常规 61 5 2 3" xfId="44618"/>
    <cellStyle name="常规 61 5 2 3 2" xfId="44619"/>
    <cellStyle name="常规 61 5 2 4" xfId="44620"/>
    <cellStyle name="常规 61 5 3" xfId="44621"/>
    <cellStyle name="常规 61 5 3 2" xfId="44622"/>
    <cellStyle name="常规 61 5 3 2 2" xfId="44623"/>
    <cellStyle name="常规 61 5 3 3" xfId="44624"/>
    <cellStyle name="常规 61 5 4" xfId="44625"/>
    <cellStyle name="常规 61 5 4 2" xfId="44626"/>
    <cellStyle name="常规 61 5 5" xfId="44627"/>
    <cellStyle name="常规 61 6" xfId="44628"/>
    <cellStyle name="常规 61 6 2" xfId="44629"/>
    <cellStyle name="常规 61 6 2 2" xfId="44630"/>
    <cellStyle name="常规 61 6 2 2 2" xfId="44631"/>
    <cellStyle name="常规 61 6 2 2 2 2" xfId="44632"/>
    <cellStyle name="常规 61 6 2 2 3" xfId="44633"/>
    <cellStyle name="常规 61 6 2 3" xfId="44634"/>
    <cellStyle name="常规 61 6 2 3 2" xfId="44635"/>
    <cellStyle name="常规 61 6 2 4" xfId="44636"/>
    <cellStyle name="常规 61 6 3" xfId="44637"/>
    <cellStyle name="常规 61 6 3 2" xfId="44638"/>
    <cellStyle name="常规 61 6 3 2 2" xfId="44639"/>
    <cellStyle name="常规 61 6 3 3" xfId="44640"/>
    <cellStyle name="常规 61 6 4" xfId="44641"/>
    <cellStyle name="常规 61 6 4 2" xfId="44642"/>
    <cellStyle name="常规 61 6 5" xfId="44643"/>
    <cellStyle name="常规 61 7" xfId="44644"/>
    <cellStyle name="常规 61 7 2" xfId="44645"/>
    <cellStyle name="常规 61 7 2 2" xfId="44646"/>
    <cellStyle name="常规 61 7 2 2 2" xfId="44647"/>
    <cellStyle name="常规 61 7 2 2 2 2" xfId="44648"/>
    <cellStyle name="常规 61 7 2 2 3" xfId="44649"/>
    <cellStyle name="常规 61 7 2 3" xfId="44650"/>
    <cellStyle name="常规 61 7 2 3 2" xfId="44651"/>
    <cellStyle name="常规 61 7 2 4" xfId="44652"/>
    <cellStyle name="常规 61 7 3" xfId="44653"/>
    <cellStyle name="常规 61 7 3 2" xfId="44654"/>
    <cellStyle name="常规 61 7 3 2 2" xfId="44655"/>
    <cellStyle name="常规 61 7 3 3" xfId="44656"/>
    <cellStyle name="常规 61 7 4" xfId="44657"/>
    <cellStyle name="常规 61 7 4 2" xfId="44658"/>
    <cellStyle name="常规 61 7 5" xfId="44659"/>
    <cellStyle name="常规 61 8" xfId="44660"/>
    <cellStyle name="常规 61 8 2" xfId="44661"/>
    <cellStyle name="常规 61 8 2 2" xfId="44662"/>
    <cellStyle name="常规 61 8 2 2 2" xfId="44663"/>
    <cellStyle name="常规 61 8 2 3" xfId="44664"/>
    <cellStyle name="常规 61 8 3" xfId="44665"/>
    <cellStyle name="常规 61 8 3 2" xfId="44666"/>
    <cellStyle name="常规 61 8 4" xfId="44667"/>
    <cellStyle name="常规 61 9" xfId="44668"/>
    <cellStyle name="常规 61 9 2" xfId="44669"/>
    <cellStyle name="常规 61 9 2 2" xfId="44670"/>
    <cellStyle name="常规 61 9 3" xfId="44671"/>
    <cellStyle name="常规 62" xfId="44672"/>
    <cellStyle name="常规 62 10" xfId="44673"/>
    <cellStyle name="常规 62 10 2" xfId="44674"/>
    <cellStyle name="常规 62 11" xfId="44675"/>
    <cellStyle name="常规 62 12" xfId="44676"/>
    <cellStyle name="常规 62 2" xfId="44677"/>
    <cellStyle name="常规 62 2 2" xfId="44678"/>
    <cellStyle name="常规 62 2 2 2" xfId="44679"/>
    <cellStyle name="常规 62 2 2 2 2" xfId="44680"/>
    <cellStyle name="常规 62 2 2 2 2 2" xfId="44681"/>
    <cellStyle name="常规 62 2 2 2 2 2 2" xfId="44682"/>
    <cellStyle name="常规 62 2 2 2 2 2 2 2" xfId="44683"/>
    <cellStyle name="常规 62 2 2 2 2 2 3" xfId="44684"/>
    <cellStyle name="常规 62 2 2 2 2 3" xfId="44685"/>
    <cellStyle name="常规 62 2 2 2 2 3 2" xfId="44686"/>
    <cellStyle name="常规 62 2 2 2 2 4" xfId="44687"/>
    <cellStyle name="常规 62 2 2 2 3" xfId="44688"/>
    <cellStyle name="常规 62 2 2 2 3 2" xfId="44689"/>
    <cellStyle name="常规 62 2 2 2 3 2 2" xfId="44690"/>
    <cellStyle name="常规 62 2 2 2 3 3" xfId="44691"/>
    <cellStyle name="常规 62 2 2 2 4" xfId="44692"/>
    <cellStyle name="常规 62 2 2 2 4 2" xfId="44693"/>
    <cellStyle name="常规 62 2 2 2 5" xfId="44694"/>
    <cellStyle name="常规 62 2 2 3" xfId="44695"/>
    <cellStyle name="常规 62 2 2 3 2" xfId="44696"/>
    <cellStyle name="常规 62 2 2 3 2 2" xfId="44697"/>
    <cellStyle name="常规 62 2 2 3 2 2 2" xfId="44698"/>
    <cellStyle name="常规 62 2 2 3 2 2 2 2" xfId="44699"/>
    <cellStyle name="常规 62 2 2 3 2 2 3" xfId="44700"/>
    <cellStyle name="常规 62 2 2 3 2 3" xfId="44701"/>
    <cellStyle name="常规 62 2 2 3 2 3 2" xfId="44702"/>
    <cellStyle name="常规 62 2 2 3 2 4" xfId="44703"/>
    <cellStyle name="常规 62 2 2 3 3" xfId="44704"/>
    <cellStyle name="常规 62 2 2 3 3 2" xfId="44705"/>
    <cellStyle name="常规 62 2 2 3 3 2 2" xfId="44706"/>
    <cellStyle name="常规 62 2 2 3 3 3" xfId="44707"/>
    <cellStyle name="常规 62 2 2 3 4" xfId="44708"/>
    <cellStyle name="常规 62 2 2 3 4 2" xfId="44709"/>
    <cellStyle name="常规 62 2 2 3 5" xfId="44710"/>
    <cellStyle name="常规 62 2 2 4" xfId="44711"/>
    <cellStyle name="常规 62 2 2 4 2" xfId="44712"/>
    <cellStyle name="常规 62 2 2 4 2 2" xfId="44713"/>
    <cellStyle name="常规 62 2 2 4 2 2 2" xfId="44714"/>
    <cellStyle name="常规 62 2 2 4 2 3" xfId="44715"/>
    <cellStyle name="常规 62 2 2 4 3" xfId="44716"/>
    <cellStyle name="常规 62 2 2 4 3 2" xfId="44717"/>
    <cellStyle name="常规 62 2 2 4 4" xfId="44718"/>
    <cellStyle name="常规 62 2 2 5" xfId="44719"/>
    <cellStyle name="常规 62 2 2 5 2" xfId="44720"/>
    <cellStyle name="常规 62 2 2 5 2 2" xfId="44721"/>
    <cellStyle name="常规 62 2 2 5 3" xfId="44722"/>
    <cellStyle name="常规 62 2 2 6" xfId="44723"/>
    <cellStyle name="常规 62 2 2 6 2" xfId="44724"/>
    <cellStyle name="常规 62 2 2 7" xfId="44725"/>
    <cellStyle name="常规 62 2 3" xfId="44726"/>
    <cellStyle name="常规 62 2 3 2" xfId="44727"/>
    <cellStyle name="常规 62 2 3 2 2" xfId="44728"/>
    <cellStyle name="常规 62 2 3 2 2 2" xfId="44729"/>
    <cellStyle name="常规 62 2 3 2 2 2 2" xfId="44730"/>
    <cellStyle name="常规 62 2 3 2 2 3" xfId="44731"/>
    <cellStyle name="常规 62 2 3 2 3" xfId="44732"/>
    <cellStyle name="常规 62 2 3 2 3 2" xfId="44733"/>
    <cellStyle name="常规 62 2 3 2 4" xfId="44734"/>
    <cellStyle name="常规 62 2 3 3" xfId="44735"/>
    <cellStyle name="常规 62 2 3 3 2" xfId="44736"/>
    <cellStyle name="常规 62 2 3 3 2 2" xfId="44737"/>
    <cellStyle name="常规 62 2 3 3 3" xfId="44738"/>
    <cellStyle name="常规 62 2 3 4" xfId="44739"/>
    <cellStyle name="常规 62 2 3 4 2" xfId="44740"/>
    <cellStyle name="常规 62 2 3 5" xfId="44741"/>
    <cellStyle name="常规 62 2 4" xfId="44742"/>
    <cellStyle name="常规 62 2 4 2" xfId="44743"/>
    <cellStyle name="常规 62 2 4 2 2" xfId="44744"/>
    <cellStyle name="常规 62 2 4 2 2 2" xfId="44745"/>
    <cellStyle name="常规 62 2 4 2 2 2 2" xfId="44746"/>
    <cellStyle name="常规 62 2 4 2 2 3" xfId="44747"/>
    <cellStyle name="常规 62 2 4 2 3" xfId="44748"/>
    <cellStyle name="常规 62 2 4 2 3 2" xfId="44749"/>
    <cellStyle name="常规 62 2 4 2 4" xfId="44750"/>
    <cellStyle name="常规 62 2 4 3" xfId="44751"/>
    <cellStyle name="常规 62 2 4 3 2" xfId="44752"/>
    <cellStyle name="常规 62 2 4 3 2 2" xfId="44753"/>
    <cellStyle name="常规 62 2 4 3 3" xfId="44754"/>
    <cellStyle name="常规 62 2 4 4" xfId="44755"/>
    <cellStyle name="常规 62 2 4 4 2" xfId="44756"/>
    <cellStyle name="常规 62 2 4 5" xfId="44757"/>
    <cellStyle name="常规 62 2 5" xfId="44758"/>
    <cellStyle name="常规 62 2 5 2" xfId="44759"/>
    <cellStyle name="常规 62 2 5 2 2" xfId="44760"/>
    <cellStyle name="常规 62 2 5 2 2 2" xfId="44761"/>
    <cellStyle name="常规 62 2 5 2 3" xfId="44762"/>
    <cellStyle name="常规 62 2 5 3" xfId="44763"/>
    <cellStyle name="常规 62 2 5 3 2" xfId="44764"/>
    <cellStyle name="常规 62 2 5 4" xfId="44765"/>
    <cellStyle name="常规 62 2 6" xfId="44766"/>
    <cellStyle name="常规 62 2 6 2" xfId="44767"/>
    <cellStyle name="常规 62 2 6 2 2" xfId="44768"/>
    <cellStyle name="常规 62 2 6 3" xfId="44769"/>
    <cellStyle name="常规 62 2 7" xfId="44770"/>
    <cellStyle name="常规 62 2 7 2" xfId="44771"/>
    <cellStyle name="常规 62 2 8" xfId="44772"/>
    <cellStyle name="常规 62 3" xfId="44773"/>
    <cellStyle name="常规 62 3 2" xfId="44774"/>
    <cellStyle name="常规 62 3 2 2" xfId="44775"/>
    <cellStyle name="常规 62 3 2 2 2" xfId="44776"/>
    <cellStyle name="常规 62 3 2 2 2 2" xfId="44777"/>
    <cellStyle name="常规 62 3 2 2 2 2 2" xfId="44778"/>
    <cellStyle name="常规 62 3 2 2 2 3" xfId="44779"/>
    <cellStyle name="常规 62 3 2 2 3" xfId="44780"/>
    <cellStyle name="常规 62 3 2 2 3 2" xfId="44781"/>
    <cellStyle name="常规 62 3 2 2 4" xfId="44782"/>
    <cellStyle name="常规 62 3 2 3" xfId="44783"/>
    <cellStyle name="常规 62 3 2 3 2" xfId="44784"/>
    <cellStyle name="常规 62 3 2 3 2 2" xfId="44785"/>
    <cellStyle name="常规 62 3 2 3 3" xfId="44786"/>
    <cellStyle name="常规 62 3 2 4" xfId="44787"/>
    <cellStyle name="常规 62 3 2 4 2" xfId="44788"/>
    <cellStyle name="常规 62 3 2 5" xfId="44789"/>
    <cellStyle name="常规 62 3 3" xfId="44790"/>
    <cellStyle name="常规 62 3 3 2" xfId="44791"/>
    <cellStyle name="常规 62 3 3 2 2" xfId="44792"/>
    <cellStyle name="常规 62 3 3 2 2 2" xfId="44793"/>
    <cellStyle name="常规 62 3 3 2 2 2 2" xfId="44794"/>
    <cellStyle name="常规 62 3 3 2 2 3" xfId="44795"/>
    <cellStyle name="常规 62 3 3 2 3" xfId="44796"/>
    <cellStyle name="常规 62 3 3 2 3 2" xfId="44797"/>
    <cellStyle name="常规 62 3 3 2 4" xfId="44798"/>
    <cellStyle name="常规 62 3 3 3" xfId="44799"/>
    <cellStyle name="常规 62 3 3 3 2" xfId="44800"/>
    <cellStyle name="常规 62 3 3 3 2 2" xfId="44801"/>
    <cellStyle name="常规 62 3 3 3 3" xfId="44802"/>
    <cellStyle name="常规 62 3 3 4" xfId="44803"/>
    <cellStyle name="常规 62 3 3 4 2" xfId="44804"/>
    <cellStyle name="常规 62 3 3 5" xfId="44805"/>
    <cellStyle name="常规 62 3 4" xfId="44806"/>
    <cellStyle name="常规 62 3 4 2" xfId="44807"/>
    <cellStyle name="常规 62 3 4 2 2" xfId="44808"/>
    <cellStyle name="常规 62 3 4 2 2 2" xfId="44809"/>
    <cellStyle name="常规 62 3 4 2 3" xfId="44810"/>
    <cellStyle name="常规 62 3 4 3" xfId="44811"/>
    <cellStyle name="常规 62 3 4 3 2" xfId="44812"/>
    <cellStyle name="常规 62 3 4 4" xfId="44813"/>
    <cellStyle name="常规 62 3 5" xfId="44814"/>
    <cellStyle name="常规 62 3 5 2" xfId="44815"/>
    <cellStyle name="常规 62 3 5 2 2" xfId="44816"/>
    <cellStyle name="常规 62 3 5 3" xfId="44817"/>
    <cellStyle name="常规 62 3 6" xfId="44818"/>
    <cellStyle name="常规 62 3 6 2" xfId="44819"/>
    <cellStyle name="常规 62 3 7" xfId="44820"/>
    <cellStyle name="常规 62 4" xfId="44821"/>
    <cellStyle name="常规 62 4 2" xfId="44822"/>
    <cellStyle name="常规 62 4 2 2" xfId="44823"/>
    <cellStyle name="常规 62 4 2 2 2" xfId="44824"/>
    <cellStyle name="常规 62 4 2 2 2 2" xfId="44825"/>
    <cellStyle name="常规 62 4 2 2 3" xfId="44826"/>
    <cellStyle name="常规 62 4 2 3" xfId="44827"/>
    <cellStyle name="常规 62 4 2 3 2" xfId="44828"/>
    <cellStyle name="常规 62 4 2 4" xfId="44829"/>
    <cellStyle name="常规 62 4 3" xfId="44830"/>
    <cellStyle name="常规 62 4 3 2" xfId="44831"/>
    <cellStyle name="常规 62 4 3 2 2" xfId="44832"/>
    <cellStyle name="常规 62 4 3 3" xfId="44833"/>
    <cellStyle name="常规 62 4 4" xfId="44834"/>
    <cellStyle name="常规 62 4 4 2" xfId="44835"/>
    <cellStyle name="常规 62 4 5" xfId="44836"/>
    <cellStyle name="常规 62 5" xfId="44837"/>
    <cellStyle name="常规 62 5 2" xfId="44838"/>
    <cellStyle name="常规 62 5 2 2" xfId="44839"/>
    <cellStyle name="常规 62 5 2 2 2" xfId="44840"/>
    <cellStyle name="常规 62 5 2 2 2 2" xfId="44841"/>
    <cellStyle name="常规 62 5 2 2 3" xfId="44842"/>
    <cellStyle name="常规 62 5 2 3" xfId="44843"/>
    <cellStyle name="常规 62 5 2 3 2" xfId="44844"/>
    <cellStyle name="常规 62 5 2 4" xfId="44845"/>
    <cellStyle name="常规 62 5 3" xfId="44846"/>
    <cellStyle name="常规 62 5 3 2" xfId="44847"/>
    <cellStyle name="常规 62 5 3 2 2" xfId="44848"/>
    <cellStyle name="常规 62 5 3 3" xfId="44849"/>
    <cellStyle name="常规 62 5 4" xfId="44850"/>
    <cellStyle name="常规 62 5 4 2" xfId="44851"/>
    <cellStyle name="常规 62 5 5" xfId="44852"/>
    <cellStyle name="常规 62 6" xfId="44853"/>
    <cellStyle name="常规 62 6 2" xfId="44854"/>
    <cellStyle name="常规 62 6 2 2" xfId="44855"/>
    <cellStyle name="常规 62 6 2 2 2" xfId="44856"/>
    <cellStyle name="常规 62 6 2 2 2 2" xfId="44857"/>
    <cellStyle name="常规 62 6 2 2 3" xfId="44858"/>
    <cellStyle name="常规 62 6 2 3" xfId="44859"/>
    <cellStyle name="常规 62 6 2 3 2" xfId="44860"/>
    <cellStyle name="常规 62 6 2 4" xfId="44861"/>
    <cellStyle name="常规 62 6 3" xfId="44862"/>
    <cellStyle name="常规 62 6 3 2" xfId="44863"/>
    <cellStyle name="常规 62 6 3 2 2" xfId="44864"/>
    <cellStyle name="常规 62 6 3 3" xfId="44865"/>
    <cellStyle name="常规 62 6 4" xfId="44866"/>
    <cellStyle name="常规 62 6 4 2" xfId="44867"/>
    <cellStyle name="常规 62 6 5" xfId="44868"/>
    <cellStyle name="常规 62 7" xfId="44869"/>
    <cellStyle name="常规 62 7 2" xfId="44870"/>
    <cellStyle name="常规 62 7 2 2" xfId="44871"/>
    <cellStyle name="常规 62 7 2 2 2" xfId="44872"/>
    <cellStyle name="常规 62 7 2 2 2 2" xfId="44873"/>
    <cellStyle name="常规 62 7 2 2 3" xfId="44874"/>
    <cellStyle name="常规 62 7 2 3" xfId="44875"/>
    <cellStyle name="常规 62 7 2 3 2" xfId="44876"/>
    <cellStyle name="常规 62 7 2 4" xfId="44877"/>
    <cellStyle name="常规 62 7 3" xfId="44878"/>
    <cellStyle name="常规 62 7 3 2" xfId="44879"/>
    <cellStyle name="常规 62 7 3 2 2" xfId="44880"/>
    <cellStyle name="常规 62 7 3 3" xfId="44881"/>
    <cellStyle name="常规 62 7 4" xfId="44882"/>
    <cellStyle name="常规 62 7 4 2" xfId="44883"/>
    <cellStyle name="常规 62 7 5" xfId="44884"/>
    <cellStyle name="常规 62 8" xfId="44885"/>
    <cellStyle name="常规 62 8 2" xfId="44886"/>
    <cellStyle name="常规 62 8 2 2" xfId="44887"/>
    <cellStyle name="常规 62 8 2 2 2" xfId="44888"/>
    <cellStyle name="常规 62 8 2 3" xfId="44889"/>
    <cellStyle name="常规 62 8 3" xfId="44890"/>
    <cellStyle name="常规 62 8 3 2" xfId="44891"/>
    <cellStyle name="常规 62 8 4" xfId="44892"/>
    <cellStyle name="常规 62 9" xfId="44893"/>
    <cellStyle name="常规 62 9 2" xfId="44894"/>
    <cellStyle name="常规 62 9 2 2" xfId="44895"/>
    <cellStyle name="常规 62 9 3" xfId="44896"/>
    <cellStyle name="常规 63" xfId="44897"/>
    <cellStyle name="常规 63 10" xfId="44898"/>
    <cellStyle name="常规 63 10 2" xfId="44899"/>
    <cellStyle name="常规 63 11" xfId="44900"/>
    <cellStyle name="常规 63 12" xfId="44901"/>
    <cellStyle name="常规 63 2" xfId="44902"/>
    <cellStyle name="常规 63 2 2" xfId="44903"/>
    <cellStyle name="常规 63 2 2 2" xfId="44904"/>
    <cellStyle name="常规 63 2 2 2 2" xfId="44905"/>
    <cellStyle name="常规 63 2 2 2 2 2" xfId="44906"/>
    <cellStyle name="常规 63 2 2 2 2 2 2" xfId="44907"/>
    <cellStyle name="常规 63 2 2 2 2 2 2 2" xfId="44908"/>
    <cellStyle name="常规 63 2 2 2 2 2 3" xfId="44909"/>
    <cellStyle name="常规 63 2 2 2 2 3" xfId="44910"/>
    <cellStyle name="常规 63 2 2 2 2 3 2" xfId="44911"/>
    <cellStyle name="常规 63 2 2 2 2 4" xfId="44912"/>
    <cellStyle name="常规 63 2 2 2 3" xfId="44913"/>
    <cellStyle name="常规 63 2 2 2 3 2" xfId="44914"/>
    <cellStyle name="常规 63 2 2 2 3 2 2" xfId="44915"/>
    <cellStyle name="常规 63 2 2 2 3 3" xfId="44916"/>
    <cellStyle name="常规 63 2 2 2 4" xfId="44917"/>
    <cellStyle name="常规 63 2 2 2 4 2" xfId="44918"/>
    <cellStyle name="常规 63 2 2 2 5" xfId="44919"/>
    <cellStyle name="常规 63 2 2 3" xfId="44920"/>
    <cellStyle name="常规 63 2 2 3 2" xfId="44921"/>
    <cellStyle name="常规 63 2 2 3 2 2" xfId="44922"/>
    <cellStyle name="常规 63 2 2 3 2 2 2" xfId="44923"/>
    <cellStyle name="常规 63 2 2 3 2 2 2 2" xfId="44924"/>
    <cellStyle name="常规 63 2 2 3 2 2 3" xfId="44925"/>
    <cellStyle name="常规 63 2 2 3 2 3" xfId="44926"/>
    <cellStyle name="常规 63 2 2 3 2 3 2" xfId="44927"/>
    <cellStyle name="常规 63 2 2 3 2 4" xfId="44928"/>
    <cellStyle name="常规 63 2 2 3 3" xfId="44929"/>
    <cellStyle name="常规 63 2 2 3 3 2" xfId="44930"/>
    <cellStyle name="常规 63 2 2 3 3 2 2" xfId="44931"/>
    <cellStyle name="常规 63 2 2 3 3 3" xfId="44932"/>
    <cellStyle name="常规 63 2 2 3 4" xfId="44933"/>
    <cellStyle name="常规 63 2 2 3 4 2" xfId="44934"/>
    <cellStyle name="常规 63 2 2 3 5" xfId="44935"/>
    <cellStyle name="常规 63 2 2 4" xfId="44936"/>
    <cellStyle name="常规 63 2 2 4 2" xfId="44937"/>
    <cellStyle name="常规 63 2 2 4 2 2" xfId="44938"/>
    <cellStyle name="常规 63 2 2 4 2 2 2" xfId="44939"/>
    <cellStyle name="常规 63 2 2 4 2 3" xfId="44940"/>
    <cellStyle name="常规 63 2 2 4 3" xfId="44941"/>
    <cellStyle name="常规 63 2 2 4 3 2" xfId="44942"/>
    <cellStyle name="常规 63 2 2 4 4" xfId="44943"/>
    <cellStyle name="常规 63 2 2 5" xfId="44944"/>
    <cellStyle name="常规 63 2 2 5 2" xfId="44945"/>
    <cellStyle name="常规 63 2 2 5 2 2" xfId="44946"/>
    <cellStyle name="常规 63 2 2 5 3" xfId="44947"/>
    <cellStyle name="常规 63 2 2 6" xfId="44948"/>
    <cellStyle name="常规 63 2 2 6 2" xfId="44949"/>
    <cellStyle name="常规 63 2 2 7" xfId="44950"/>
    <cellStyle name="常规 63 2 3" xfId="44951"/>
    <cellStyle name="常规 63 2 3 2" xfId="44952"/>
    <cellStyle name="常规 63 2 3 2 2" xfId="44953"/>
    <cellStyle name="常规 63 2 3 2 2 2" xfId="44954"/>
    <cellStyle name="常规 63 2 3 2 2 2 2" xfId="44955"/>
    <cellStyle name="常规 63 2 3 2 2 3" xfId="44956"/>
    <cellStyle name="常规 63 2 3 2 3" xfId="44957"/>
    <cellStyle name="常规 63 2 3 2 3 2" xfId="44958"/>
    <cellStyle name="常规 63 2 3 2 4" xfId="44959"/>
    <cellStyle name="常规 63 2 3 3" xfId="44960"/>
    <cellStyle name="常规 63 2 3 3 2" xfId="44961"/>
    <cellStyle name="常规 63 2 3 3 2 2" xfId="44962"/>
    <cellStyle name="常规 63 2 3 3 3" xfId="44963"/>
    <cellStyle name="常规 63 2 3 4" xfId="44964"/>
    <cellStyle name="常规 63 2 3 4 2" xfId="44965"/>
    <cellStyle name="常规 63 2 3 5" xfId="44966"/>
    <cellStyle name="常规 63 2 4" xfId="44967"/>
    <cellStyle name="常规 63 2 4 2" xfId="44968"/>
    <cellStyle name="常规 63 2 4 2 2" xfId="44969"/>
    <cellStyle name="常规 63 2 4 2 2 2" xfId="44970"/>
    <cellStyle name="常规 63 2 4 2 2 2 2" xfId="44971"/>
    <cellStyle name="常规 63 2 4 2 2 3" xfId="44972"/>
    <cellStyle name="常规 63 2 4 2 3" xfId="44973"/>
    <cellStyle name="常规 63 2 4 2 3 2" xfId="44974"/>
    <cellStyle name="常规 63 2 4 2 4" xfId="44975"/>
    <cellStyle name="常规 63 2 4 3" xfId="44976"/>
    <cellStyle name="常规 63 2 4 3 2" xfId="44977"/>
    <cellStyle name="常规 63 2 4 3 2 2" xfId="44978"/>
    <cellStyle name="常规 63 2 4 3 3" xfId="44979"/>
    <cellStyle name="常规 63 2 4 4" xfId="44980"/>
    <cellStyle name="常规 63 2 4 4 2" xfId="44981"/>
    <cellStyle name="常规 63 2 4 5" xfId="44982"/>
    <cellStyle name="常规 63 2 5" xfId="44983"/>
    <cellStyle name="常规 63 2 5 2" xfId="44984"/>
    <cellStyle name="常规 63 2 5 2 2" xfId="44985"/>
    <cellStyle name="常规 63 2 5 2 2 2" xfId="44986"/>
    <cellStyle name="常规 63 2 5 2 3" xfId="44987"/>
    <cellStyle name="常规 63 2 5 3" xfId="44988"/>
    <cellStyle name="常规 63 2 5 3 2" xfId="44989"/>
    <cellStyle name="常规 63 2 5 4" xfId="44990"/>
    <cellStyle name="常规 63 2 6" xfId="44991"/>
    <cellStyle name="常规 63 2 6 2" xfId="44992"/>
    <cellStyle name="常规 63 2 6 2 2" xfId="44993"/>
    <cellStyle name="常规 63 2 6 3" xfId="44994"/>
    <cellStyle name="常规 63 2 7" xfId="44995"/>
    <cellStyle name="常规 63 2 7 2" xfId="44996"/>
    <cellStyle name="常规 63 2 8" xfId="44997"/>
    <cellStyle name="常规 63 3" xfId="44998"/>
    <cellStyle name="常规 63 3 2" xfId="44999"/>
    <cellStyle name="常规 63 3 2 2" xfId="45000"/>
    <cellStyle name="常规 63 3 2 2 2" xfId="45001"/>
    <cellStyle name="常规 63 3 2 2 2 2" xfId="45002"/>
    <cellStyle name="常规 63 3 2 2 2 2 2" xfId="45003"/>
    <cellStyle name="常规 63 3 2 2 2 3" xfId="45004"/>
    <cellStyle name="常规 63 3 2 2 3" xfId="45005"/>
    <cellStyle name="常规 63 3 2 2 3 2" xfId="45006"/>
    <cellStyle name="常规 63 3 2 2 4" xfId="45007"/>
    <cellStyle name="常规 63 3 2 3" xfId="45008"/>
    <cellStyle name="常规 63 3 2 3 2" xfId="45009"/>
    <cellStyle name="常规 63 3 2 3 2 2" xfId="45010"/>
    <cellStyle name="常规 63 3 2 3 3" xfId="45011"/>
    <cellStyle name="常规 63 3 2 4" xfId="45012"/>
    <cellStyle name="常规 63 3 2 4 2" xfId="45013"/>
    <cellStyle name="常规 63 3 2 5" xfId="45014"/>
    <cellStyle name="常规 63 3 3" xfId="45015"/>
    <cellStyle name="常规 63 3 3 2" xfId="45016"/>
    <cellStyle name="常规 63 3 3 2 2" xfId="45017"/>
    <cellStyle name="常规 63 3 3 2 2 2" xfId="45018"/>
    <cellStyle name="常规 63 3 3 2 2 2 2" xfId="45019"/>
    <cellStyle name="常规 63 3 3 2 2 3" xfId="45020"/>
    <cellStyle name="常规 63 3 3 2 3" xfId="45021"/>
    <cellStyle name="常规 63 3 3 2 3 2" xfId="45022"/>
    <cellStyle name="常规 63 3 3 2 4" xfId="45023"/>
    <cellStyle name="常规 63 3 3 3" xfId="45024"/>
    <cellStyle name="常规 63 3 3 3 2" xfId="45025"/>
    <cellStyle name="常规 63 3 3 3 2 2" xfId="45026"/>
    <cellStyle name="常规 63 3 3 3 3" xfId="45027"/>
    <cellStyle name="常规 63 3 3 4" xfId="45028"/>
    <cellStyle name="常规 63 3 3 4 2" xfId="45029"/>
    <cellStyle name="常规 63 3 3 5" xfId="45030"/>
    <cellStyle name="常规 63 3 4" xfId="45031"/>
    <cellStyle name="常规 63 3 4 2" xfId="45032"/>
    <cellStyle name="常规 63 3 4 2 2" xfId="45033"/>
    <cellStyle name="常规 63 3 4 2 2 2" xfId="45034"/>
    <cellStyle name="常规 63 3 4 2 3" xfId="45035"/>
    <cellStyle name="常规 63 3 4 3" xfId="45036"/>
    <cellStyle name="常规 63 3 4 3 2" xfId="45037"/>
    <cellStyle name="常规 63 3 4 4" xfId="45038"/>
    <cellStyle name="常规 63 3 5" xfId="45039"/>
    <cellStyle name="常规 63 3 5 2" xfId="45040"/>
    <cellStyle name="常规 63 3 5 2 2" xfId="45041"/>
    <cellStyle name="常规 63 3 5 3" xfId="45042"/>
    <cellStyle name="常规 63 3 6" xfId="45043"/>
    <cellStyle name="常规 63 3 6 2" xfId="45044"/>
    <cellStyle name="常规 63 3 7" xfId="45045"/>
    <cellStyle name="常规 63 4" xfId="45046"/>
    <cellStyle name="常规 63 4 2" xfId="45047"/>
    <cellStyle name="常规 63 4 2 2" xfId="45048"/>
    <cellStyle name="常规 63 4 2 2 2" xfId="45049"/>
    <cellStyle name="常规 63 4 2 2 2 2" xfId="45050"/>
    <cellStyle name="常规 63 4 2 2 3" xfId="45051"/>
    <cellStyle name="常规 63 4 2 3" xfId="45052"/>
    <cellStyle name="常规 63 4 2 3 2" xfId="45053"/>
    <cellStyle name="常规 63 4 2 4" xfId="45054"/>
    <cellStyle name="常规 63 4 3" xfId="45055"/>
    <cellStyle name="常规 63 4 3 2" xfId="45056"/>
    <cellStyle name="常规 63 4 3 2 2" xfId="45057"/>
    <cellStyle name="常规 63 4 3 3" xfId="45058"/>
    <cellStyle name="常规 63 4 4" xfId="45059"/>
    <cellStyle name="常规 63 4 4 2" xfId="45060"/>
    <cellStyle name="常规 63 4 5" xfId="45061"/>
    <cellStyle name="常规 63 5" xfId="45062"/>
    <cellStyle name="常规 63 5 2" xfId="45063"/>
    <cellStyle name="常规 63 5 2 2" xfId="45064"/>
    <cellStyle name="常规 63 5 2 2 2" xfId="45065"/>
    <cellStyle name="常规 63 5 2 2 2 2" xfId="45066"/>
    <cellStyle name="常规 63 5 2 2 3" xfId="45067"/>
    <cellStyle name="常规 63 5 2 3" xfId="45068"/>
    <cellStyle name="常规 63 5 2 3 2" xfId="45069"/>
    <cellStyle name="常规 63 5 2 4" xfId="45070"/>
    <cellStyle name="常规 63 5 3" xfId="45071"/>
    <cellStyle name="常规 63 5 3 2" xfId="45072"/>
    <cellStyle name="常规 63 5 3 2 2" xfId="45073"/>
    <cellStyle name="常规 63 5 3 3" xfId="45074"/>
    <cellStyle name="常规 63 5 4" xfId="45075"/>
    <cellStyle name="常规 63 5 4 2" xfId="45076"/>
    <cellStyle name="常规 63 5 5" xfId="45077"/>
    <cellStyle name="常规 63 6" xfId="45078"/>
    <cellStyle name="常规 63 6 2" xfId="45079"/>
    <cellStyle name="常规 63 6 2 2" xfId="45080"/>
    <cellStyle name="常规 63 6 2 2 2" xfId="45081"/>
    <cellStyle name="常规 63 6 2 2 2 2" xfId="45082"/>
    <cellStyle name="常规 63 6 2 2 3" xfId="45083"/>
    <cellStyle name="常规 63 6 2 3" xfId="45084"/>
    <cellStyle name="常规 63 6 2 3 2" xfId="45085"/>
    <cellStyle name="常规 63 6 2 4" xfId="45086"/>
    <cellStyle name="常规 63 6 3" xfId="45087"/>
    <cellStyle name="常规 63 6 3 2" xfId="45088"/>
    <cellStyle name="常规 63 6 3 2 2" xfId="45089"/>
    <cellStyle name="常规 63 6 3 3" xfId="45090"/>
    <cellStyle name="常规 63 6 4" xfId="45091"/>
    <cellStyle name="常规 63 6 4 2" xfId="45092"/>
    <cellStyle name="常规 63 6 5" xfId="45093"/>
    <cellStyle name="常规 63 7" xfId="45094"/>
    <cellStyle name="常规 63 7 2" xfId="45095"/>
    <cellStyle name="常规 63 7 2 2" xfId="45096"/>
    <cellStyle name="常规 63 7 2 2 2" xfId="45097"/>
    <cellStyle name="常规 63 7 2 2 2 2" xfId="45098"/>
    <cellStyle name="常规 63 7 2 2 3" xfId="45099"/>
    <cellStyle name="常规 63 7 2 3" xfId="45100"/>
    <cellStyle name="常规 63 7 2 3 2" xfId="45101"/>
    <cellStyle name="常规 63 7 2 4" xfId="45102"/>
    <cellStyle name="常规 63 7 3" xfId="45103"/>
    <cellStyle name="常规 63 7 3 2" xfId="45104"/>
    <cellStyle name="常规 63 7 3 2 2" xfId="45105"/>
    <cellStyle name="常规 63 7 3 3" xfId="45106"/>
    <cellStyle name="常规 63 7 4" xfId="45107"/>
    <cellStyle name="常规 63 7 4 2" xfId="45108"/>
    <cellStyle name="常规 63 7 5" xfId="45109"/>
    <cellStyle name="常规 63 8" xfId="45110"/>
    <cellStyle name="常规 63 8 2" xfId="45111"/>
    <cellStyle name="常规 63 8 2 2" xfId="45112"/>
    <cellStyle name="常规 63 8 2 2 2" xfId="45113"/>
    <cellStyle name="常规 63 8 2 3" xfId="45114"/>
    <cellStyle name="常规 63 8 3" xfId="45115"/>
    <cellStyle name="常规 63 8 3 2" xfId="45116"/>
    <cellStyle name="常规 63 8 4" xfId="45117"/>
    <cellStyle name="常规 63 9" xfId="45118"/>
    <cellStyle name="常规 63 9 2" xfId="45119"/>
    <cellStyle name="常规 63 9 2 2" xfId="45120"/>
    <cellStyle name="常规 63 9 3" xfId="45121"/>
    <cellStyle name="常规 64" xfId="45122"/>
    <cellStyle name="常规 64 10" xfId="45123"/>
    <cellStyle name="常规 64 10 2" xfId="45124"/>
    <cellStyle name="常规 64 11" xfId="45125"/>
    <cellStyle name="常规 64 12" xfId="45126"/>
    <cellStyle name="常规 64 2" xfId="45127"/>
    <cellStyle name="常规 64 2 2" xfId="45128"/>
    <cellStyle name="常规 64 2 2 2" xfId="45129"/>
    <cellStyle name="常规 64 2 2 2 2" xfId="45130"/>
    <cellStyle name="常规 64 2 2 2 2 2" xfId="45131"/>
    <cellStyle name="常规 64 2 2 2 2 2 2" xfId="45132"/>
    <cellStyle name="常规 64 2 2 2 2 2 2 2" xfId="45133"/>
    <cellStyle name="常规 64 2 2 2 2 2 3" xfId="45134"/>
    <cellStyle name="常规 64 2 2 2 2 3" xfId="45135"/>
    <cellStyle name="常规 64 2 2 2 2 3 2" xfId="45136"/>
    <cellStyle name="常规 64 2 2 2 2 4" xfId="45137"/>
    <cellStyle name="常规 64 2 2 2 3" xfId="45138"/>
    <cellStyle name="常规 64 2 2 2 3 2" xfId="45139"/>
    <cellStyle name="常规 64 2 2 2 3 2 2" xfId="45140"/>
    <cellStyle name="常规 64 2 2 2 3 3" xfId="45141"/>
    <cellStyle name="常规 64 2 2 2 4" xfId="45142"/>
    <cellStyle name="常规 64 2 2 2 4 2" xfId="45143"/>
    <cellStyle name="常规 64 2 2 2 5" xfId="45144"/>
    <cellStyle name="常规 64 2 2 3" xfId="45145"/>
    <cellStyle name="常规 64 2 2 3 2" xfId="45146"/>
    <cellStyle name="常规 64 2 2 3 2 2" xfId="45147"/>
    <cellStyle name="常规 64 2 2 3 2 2 2" xfId="45148"/>
    <cellStyle name="常规 64 2 2 3 2 2 2 2" xfId="45149"/>
    <cellStyle name="常规 64 2 2 3 2 2 3" xfId="45150"/>
    <cellStyle name="常规 64 2 2 3 2 3" xfId="45151"/>
    <cellStyle name="常规 64 2 2 3 2 3 2" xfId="45152"/>
    <cellStyle name="常规 64 2 2 3 2 4" xfId="45153"/>
    <cellStyle name="常规 64 2 2 3 3" xfId="45154"/>
    <cellStyle name="常规 64 2 2 3 3 2" xfId="45155"/>
    <cellStyle name="常规 64 2 2 3 3 2 2" xfId="45156"/>
    <cellStyle name="常规 64 2 2 3 3 3" xfId="45157"/>
    <cellStyle name="常规 64 2 2 3 4" xfId="45158"/>
    <cellStyle name="常规 64 2 2 3 4 2" xfId="45159"/>
    <cellStyle name="常规 64 2 2 3 5" xfId="45160"/>
    <cellStyle name="常规 64 2 2 4" xfId="45161"/>
    <cellStyle name="常规 64 2 2 4 2" xfId="45162"/>
    <cellStyle name="常规 64 2 2 4 2 2" xfId="45163"/>
    <cellStyle name="常规 64 2 2 4 2 2 2" xfId="45164"/>
    <cellStyle name="常规 64 2 2 4 2 3" xfId="45165"/>
    <cellStyle name="常规 64 2 2 4 3" xfId="45166"/>
    <cellStyle name="常规 64 2 2 4 3 2" xfId="45167"/>
    <cellStyle name="常规 64 2 2 4 4" xfId="45168"/>
    <cellStyle name="常规 64 2 2 5" xfId="45169"/>
    <cellStyle name="常规 64 2 2 5 2" xfId="45170"/>
    <cellStyle name="常规 64 2 2 5 2 2" xfId="45171"/>
    <cellStyle name="常规 64 2 2 5 3" xfId="45172"/>
    <cellStyle name="常规 64 2 2 6" xfId="45173"/>
    <cellStyle name="常规 64 2 2 6 2" xfId="45174"/>
    <cellStyle name="常规 64 2 2 7" xfId="45175"/>
    <cellStyle name="常规 64 2 3" xfId="45176"/>
    <cellStyle name="常规 64 2 3 2" xfId="45177"/>
    <cellStyle name="常规 64 2 3 2 2" xfId="45178"/>
    <cellStyle name="常规 64 2 3 2 2 2" xfId="45179"/>
    <cellStyle name="常规 64 2 3 2 2 2 2" xfId="45180"/>
    <cellStyle name="常规 64 2 3 2 2 3" xfId="45181"/>
    <cellStyle name="常规 64 2 3 2 3" xfId="45182"/>
    <cellStyle name="常规 64 2 3 2 3 2" xfId="45183"/>
    <cellStyle name="常规 64 2 3 2 4" xfId="45184"/>
    <cellStyle name="常规 64 2 3 3" xfId="45185"/>
    <cellStyle name="常规 64 2 3 3 2" xfId="45186"/>
    <cellStyle name="常规 64 2 3 3 2 2" xfId="45187"/>
    <cellStyle name="常规 64 2 3 3 3" xfId="45188"/>
    <cellStyle name="常规 64 2 3 4" xfId="45189"/>
    <cellStyle name="常规 64 2 3 4 2" xfId="45190"/>
    <cellStyle name="常规 64 2 3 5" xfId="45191"/>
    <cellStyle name="常规 64 2 4" xfId="45192"/>
    <cellStyle name="常规 64 2 4 2" xfId="45193"/>
    <cellStyle name="常规 64 2 4 2 2" xfId="45194"/>
    <cellStyle name="常规 64 2 4 2 2 2" xfId="45195"/>
    <cellStyle name="常规 64 2 4 2 2 2 2" xfId="45196"/>
    <cellStyle name="常规 64 2 4 2 2 3" xfId="45197"/>
    <cellStyle name="常规 64 2 4 2 3" xfId="45198"/>
    <cellStyle name="常规 64 2 4 2 3 2" xfId="45199"/>
    <cellStyle name="常规 64 2 4 2 4" xfId="45200"/>
    <cellStyle name="常规 64 2 4 3" xfId="45201"/>
    <cellStyle name="常规 64 2 4 3 2" xfId="45202"/>
    <cellStyle name="常规 64 2 4 3 2 2" xfId="45203"/>
    <cellStyle name="常规 64 2 4 3 3" xfId="45204"/>
    <cellStyle name="常规 64 2 4 4" xfId="45205"/>
    <cellStyle name="常规 64 2 4 4 2" xfId="45206"/>
    <cellStyle name="常规 64 2 4 5" xfId="45207"/>
    <cellStyle name="常规 64 2 5" xfId="45208"/>
    <cellStyle name="常规 64 2 5 2" xfId="45209"/>
    <cellStyle name="常规 64 2 5 2 2" xfId="45210"/>
    <cellStyle name="常规 64 2 5 2 2 2" xfId="45211"/>
    <cellStyle name="常规 64 2 5 2 3" xfId="45212"/>
    <cellStyle name="常规 64 2 5 3" xfId="45213"/>
    <cellStyle name="常规 64 2 5 3 2" xfId="45214"/>
    <cellStyle name="常规 64 2 5 4" xfId="45215"/>
    <cellStyle name="常规 64 2 6" xfId="45216"/>
    <cellStyle name="常规 64 2 6 2" xfId="45217"/>
    <cellStyle name="常规 64 2 6 2 2" xfId="45218"/>
    <cellStyle name="常规 64 2 6 3" xfId="45219"/>
    <cellStyle name="常规 64 2 7" xfId="45220"/>
    <cellStyle name="常规 64 2 7 2" xfId="45221"/>
    <cellStyle name="常规 64 2 8" xfId="45222"/>
    <cellStyle name="常规 64 3" xfId="45223"/>
    <cellStyle name="常规 64 3 2" xfId="45224"/>
    <cellStyle name="常规 64 3 2 2" xfId="45225"/>
    <cellStyle name="常规 64 3 2 2 2" xfId="45226"/>
    <cellStyle name="常规 64 3 2 2 2 2" xfId="45227"/>
    <cellStyle name="常规 64 3 2 2 2 2 2" xfId="45228"/>
    <cellStyle name="常规 64 3 2 2 2 3" xfId="45229"/>
    <cellStyle name="常规 64 3 2 2 3" xfId="45230"/>
    <cellStyle name="常规 64 3 2 2 3 2" xfId="45231"/>
    <cellStyle name="常规 64 3 2 2 4" xfId="45232"/>
    <cellStyle name="常规 64 3 2 3" xfId="45233"/>
    <cellStyle name="常规 64 3 2 3 2" xfId="45234"/>
    <cellStyle name="常规 64 3 2 3 2 2" xfId="45235"/>
    <cellStyle name="常规 64 3 2 3 3" xfId="45236"/>
    <cellStyle name="常规 64 3 2 4" xfId="45237"/>
    <cellStyle name="常规 64 3 2 4 2" xfId="45238"/>
    <cellStyle name="常规 64 3 2 5" xfId="45239"/>
    <cellStyle name="常规 64 3 3" xfId="45240"/>
    <cellStyle name="常规 64 3 3 2" xfId="45241"/>
    <cellStyle name="常规 64 3 3 2 2" xfId="45242"/>
    <cellStyle name="常规 64 3 3 2 2 2" xfId="45243"/>
    <cellStyle name="常规 64 3 3 2 2 2 2" xfId="45244"/>
    <cellStyle name="常规 64 3 3 2 2 3" xfId="45245"/>
    <cellStyle name="常规 64 3 3 2 3" xfId="45246"/>
    <cellStyle name="常规 64 3 3 2 3 2" xfId="45247"/>
    <cellStyle name="常规 64 3 3 2 4" xfId="45248"/>
    <cellStyle name="常规 64 3 3 3" xfId="45249"/>
    <cellStyle name="常规 64 3 3 3 2" xfId="45250"/>
    <cellStyle name="常规 64 3 3 3 2 2" xfId="45251"/>
    <cellStyle name="常规 64 3 3 3 3" xfId="45252"/>
    <cellStyle name="常规 64 3 3 4" xfId="45253"/>
    <cellStyle name="常规 64 3 3 4 2" xfId="45254"/>
    <cellStyle name="常规 64 3 3 5" xfId="45255"/>
    <cellStyle name="常规 64 3 4" xfId="45256"/>
    <cellStyle name="常规 64 3 4 2" xfId="45257"/>
    <cellStyle name="常规 64 3 4 2 2" xfId="45258"/>
    <cellStyle name="常规 64 3 4 2 2 2" xfId="45259"/>
    <cellStyle name="常规 64 3 4 2 3" xfId="45260"/>
    <cellStyle name="常规 64 3 4 3" xfId="45261"/>
    <cellStyle name="常规 64 3 4 3 2" xfId="45262"/>
    <cellStyle name="常规 64 3 4 4" xfId="45263"/>
    <cellStyle name="常规 64 3 5" xfId="45264"/>
    <cellStyle name="常规 64 3 5 2" xfId="45265"/>
    <cellStyle name="常规 64 3 5 2 2" xfId="45266"/>
    <cellStyle name="常规 64 3 5 3" xfId="45267"/>
    <cellStyle name="常规 64 3 6" xfId="45268"/>
    <cellStyle name="常规 64 3 6 2" xfId="45269"/>
    <cellStyle name="常规 64 3 7" xfId="45270"/>
    <cellStyle name="常规 64 4" xfId="45271"/>
    <cellStyle name="常规 64 4 2" xfId="45272"/>
    <cellStyle name="常规 64 4 2 2" xfId="45273"/>
    <cellStyle name="常规 64 4 2 2 2" xfId="45274"/>
    <cellStyle name="常规 64 4 2 2 2 2" xfId="45275"/>
    <cellStyle name="常规 64 4 2 2 3" xfId="45276"/>
    <cellStyle name="常规 64 4 2 3" xfId="45277"/>
    <cellStyle name="常规 64 4 2 3 2" xfId="45278"/>
    <cellStyle name="常规 64 4 2 4" xfId="45279"/>
    <cellStyle name="常规 64 4 3" xfId="45280"/>
    <cellStyle name="常规 64 4 3 2" xfId="45281"/>
    <cellStyle name="常规 64 4 3 2 2" xfId="45282"/>
    <cellStyle name="常规 64 4 3 3" xfId="45283"/>
    <cellStyle name="常规 64 4 4" xfId="45284"/>
    <cellStyle name="常规 64 4 4 2" xfId="45285"/>
    <cellStyle name="常规 64 4 5" xfId="45286"/>
    <cellStyle name="常规 64 5" xfId="45287"/>
    <cellStyle name="常规 64 5 2" xfId="45288"/>
    <cellStyle name="常规 64 5 2 2" xfId="45289"/>
    <cellStyle name="常规 64 5 2 2 2" xfId="45290"/>
    <cellStyle name="常规 64 5 2 2 2 2" xfId="45291"/>
    <cellStyle name="常规 64 5 2 2 3" xfId="45292"/>
    <cellStyle name="常规 64 5 2 3" xfId="45293"/>
    <cellStyle name="常规 64 5 2 3 2" xfId="45294"/>
    <cellStyle name="常规 64 5 2 4" xfId="45295"/>
    <cellStyle name="常规 64 5 3" xfId="45296"/>
    <cellStyle name="常规 64 5 3 2" xfId="45297"/>
    <cellStyle name="常规 64 5 3 2 2" xfId="45298"/>
    <cellStyle name="常规 64 5 3 3" xfId="45299"/>
    <cellStyle name="常规 64 5 4" xfId="45300"/>
    <cellStyle name="常规 64 5 4 2" xfId="45301"/>
    <cellStyle name="常规 64 5 5" xfId="45302"/>
    <cellStyle name="常规 64 6" xfId="45303"/>
    <cellStyle name="常规 64 6 2" xfId="45304"/>
    <cellStyle name="常规 64 6 2 2" xfId="45305"/>
    <cellStyle name="常规 64 6 2 2 2" xfId="45306"/>
    <cellStyle name="常规 64 6 2 2 2 2" xfId="45307"/>
    <cellStyle name="常规 64 6 2 2 3" xfId="45308"/>
    <cellStyle name="常规 64 6 2 3" xfId="45309"/>
    <cellStyle name="常规 64 6 2 3 2" xfId="45310"/>
    <cellStyle name="常规 64 6 2 4" xfId="45311"/>
    <cellStyle name="常规 64 6 3" xfId="45312"/>
    <cellStyle name="常规 64 6 3 2" xfId="45313"/>
    <cellStyle name="常规 64 6 3 2 2" xfId="45314"/>
    <cellStyle name="常规 64 6 3 3" xfId="45315"/>
    <cellStyle name="常规 64 6 4" xfId="45316"/>
    <cellStyle name="常规 64 6 4 2" xfId="45317"/>
    <cellStyle name="常规 64 6 5" xfId="45318"/>
    <cellStyle name="常规 64 7" xfId="45319"/>
    <cellStyle name="常规 64 7 2" xfId="45320"/>
    <cellStyle name="常规 64 7 2 2" xfId="45321"/>
    <cellStyle name="常规 64 7 2 2 2" xfId="45322"/>
    <cellStyle name="常规 64 7 2 2 2 2" xfId="45323"/>
    <cellStyle name="常规 64 7 2 2 3" xfId="45324"/>
    <cellStyle name="常规 64 7 2 3" xfId="45325"/>
    <cellStyle name="常规 64 7 2 3 2" xfId="45326"/>
    <cellStyle name="常规 64 7 2 4" xfId="45327"/>
    <cellStyle name="常规 64 7 3" xfId="45328"/>
    <cellStyle name="常规 64 7 3 2" xfId="45329"/>
    <cellStyle name="常规 64 7 3 2 2" xfId="45330"/>
    <cellStyle name="常规 64 7 3 3" xfId="45331"/>
    <cellStyle name="常规 64 7 4" xfId="45332"/>
    <cellStyle name="常规 64 7 4 2" xfId="45333"/>
    <cellStyle name="常规 64 7 5" xfId="45334"/>
    <cellStyle name="常规 64 8" xfId="45335"/>
    <cellStyle name="常规 64 8 2" xfId="45336"/>
    <cellStyle name="常规 64 8 2 2" xfId="45337"/>
    <cellStyle name="常规 64 8 2 2 2" xfId="45338"/>
    <cellStyle name="常规 64 8 2 3" xfId="45339"/>
    <cellStyle name="常规 64 8 3" xfId="45340"/>
    <cellStyle name="常规 64 8 3 2" xfId="45341"/>
    <cellStyle name="常规 64 8 4" xfId="45342"/>
    <cellStyle name="常规 64 9" xfId="45343"/>
    <cellStyle name="常规 64 9 2" xfId="45344"/>
    <cellStyle name="常规 64 9 2 2" xfId="45345"/>
    <cellStyle name="常规 64 9 3" xfId="45346"/>
    <cellStyle name="常规 65" xfId="45347"/>
    <cellStyle name="常规 65 10" xfId="45348"/>
    <cellStyle name="常规 65 10 2" xfId="45349"/>
    <cellStyle name="常规 65 11" xfId="45350"/>
    <cellStyle name="常规 65 12" xfId="45351"/>
    <cellStyle name="常规 65 2" xfId="45352"/>
    <cellStyle name="常规 65 2 2" xfId="45353"/>
    <cellStyle name="常规 65 2 2 2" xfId="45354"/>
    <cellStyle name="常规 65 2 2 2 2" xfId="45355"/>
    <cellStyle name="常规 65 2 2 2 2 2" xfId="45356"/>
    <cellStyle name="常规 65 2 2 2 2 2 2" xfId="45357"/>
    <cellStyle name="常规 65 2 2 2 2 2 2 2" xfId="45358"/>
    <cellStyle name="常规 65 2 2 2 2 2 3" xfId="45359"/>
    <cellStyle name="常规 65 2 2 2 2 3" xfId="45360"/>
    <cellStyle name="常规 65 2 2 2 2 3 2" xfId="45361"/>
    <cellStyle name="常规 65 2 2 2 2 4" xfId="45362"/>
    <cellStyle name="常规 65 2 2 2 3" xfId="45363"/>
    <cellStyle name="常规 65 2 2 2 3 2" xfId="45364"/>
    <cellStyle name="常规 65 2 2 2 3 2 2" xfId="45365"/>
    <cellStyle name="常规 65 2 2 2 3 3" xfId="45366"/>
    <cellStyle name="常规 65 2 2 2 4" xfId="45367"/>
    <cellStyle name="常规 65 2 2 2 4 2" xfId="45368"/>
    <cellStyle name="常规 65 2 2 2 5" xfId="45369"/>
    <cellStyle name="常规 65 2 2 3" xfId="45370"/>
    <cellStyle name="常规 65 2 2 3 2" xfId="45371"/>
    <cellStyle name="常规 65 2 2 3 2 2" xfId="45372"/>
    <cellStyle name="常规 65 2 2 3 2 2 2" xfId="45373"/>
    <cellStyle name="常规 65 2 2 3 2 2 2 2" xfId="45374"/>
    <cellStyle name="常规 65 2 2 3 2 2 3" xfId="45375"/>
    <cellStyle name="常规 65 2 2 3 2 3" xfId="45376"/>
    <cellStyle name="常规 65 2 2 3 2 3 2" xfId="45377"/>
    <cellStyle name="常规 65 2 2 3 2 4" xfId="45378"/>
    <cellStyle name="常规 65 2 2 3 3" xfId="45379"/>
    <cellStyle name="常规 65 2 2 3 3 2" xfId="45380"/>
    <cellStyle name="常规 65 2 2 3 3 2 2" xfId="45381"/>
    <cellStyle name="常规 65 2 2 3 3 3" xfId="45382"/>
    <cellStyle name="常规 65 2 2 3 4" xfId="45383"/>
    <cellStyle name="常规 65 2 2 3 4 2" xfId="45384"/>
    <cellStyle name="常规 65 2 2 3 5" xfId="45385"/>
    <cellStyle name="常规 65 2 2 4" xfId="45386"/>
    <cellStyle name="常规 65 2 2 4 2" xfId="45387"/>
    <cellStyle name="常规 65 2 2 4 2 2" xfId="45388"/>
    <cellStyle name="常规 65 2 2 4 2 2 2" xfId="45389"/>
    <cellStyle name="常规 65 2 2 4 2 3" xfId="45390"/>
    <cellStyle name="常规 65 2 2 4 3" xfId="45391"/>
    <cellStyle name="常规 65 2 2 4 3 2" xfId="45392"/>
    <cellStyle name="常规 65 2 2 4 4" xfId="45393"/>
    <cellStyle name="常规 65 2 2 5" xfId="45394"/>
    <cellStyle name="常规 65 2 2 5 2" xfId="45395"/>
    <cellStyle name="常规 65 2 2 5 2 2" xfId="45396"/>
    <cellStyle name="常规 65 2 2 5 3" xfId="45397"/>
    <cellStyle name="常规 65 2 2 6" xfId="45398"/>
    <cellStyle name="常规 65 2 2 6 2" xfId="45399"/>
    <cellStyle name="常规 65 2 2 7" xfId="45400"/>
    <cellStyle name="常规 65 2 3" xfId="45401"/>
    <cellStyle name="常规 65 2 3 2" xfId="45402"/>
    <cellStyle name="常规 65 2 3 2 2" xfId="45403"/>
    <cellStyle name="常规 65 2 3 2 2 2" xfId="45404"/>
    <cellStyle name="常规 65 2 3 2 2 2 2" xfId="45405"/>
    <cellStyle name="常规 65 2 3 2 2 3" xfId="45406"/>
    <cellStyle name="常规 65 2 3 2 3" xfId="45407"/>
    <cellStyle name="常规 65 2 3 2 3 2" xfId="45408"/>
    <cellStyle name="常规 65 2 3 2 4" xfId="45409"/>
    <cellStyle name="常规 65 2 3 3" xfId="45410"/>
    <cellStyle name="常规 65 2 3 3 2" xfId="45411"/>
    <cellStyle name="常规 65 2 3 3 2 2" xfId="45412"/>
    <cellStyle name="常规 65 2 3 3 3" xfId="45413"/>
    <cellStyle name="常规 65 2 3 4" xfId="45414"/>
    <cellStyle name="常规 65 2 3 4 2" xfId="45415"/>
    <cellStyle name="常规 65 2 3 5" xfId="45416"/>
    <cellStyle name="常规 65 2 4" xfId="45417"/>
    <cellStyle name="常规 65 2 4 2" xfId="45418"/>
    <cellStyle name="常规 65 2 4 2 2" xfId="45419"/>
    <cellStyle name="常规 65 2 4 2 2 2" xfId="45420"/>
    <cellStyle name="常规 65 2 4 2 2 2 2" xfId="45421"/>
    <cellStyle name="常规 65 2 4 2 2 3" xfId="45422"/>
    <cellStyle name="常规 65 2 4 2 3" xfId="45423"/>
    <cellStyle name="常规 65 2 4 2 3 2" xfId="45424"/>
    <cellStyle name="常规 65 2 4 2 4" xfId="45425"/>
    <cellStyle name="常规 65 2 4 3" xfId="45426"/>
    <cellStyle name="常规 65 2 4 3 2" xfId="45427"/>
    <cellStyle name="常规 65 2 4 3 2 2" xfId="45428"/>
    <cellStyle name="常规 65 2 4 3 3" xfId="45429"/>
    <cellStyle name="常规 65 2 4 4" xfId="45430"/>
    <cellStyle name="常规 65 2 4 4 2" xfId="45431"/>
    <cellStyle name="常规 65 2 4 5" xfId="45432"/>
    <cellStyle name="常规 65 2 5" xfId="45433"/>
    <cellStyle name="常规 65 2 5 2" xfId="45434"/>
    <cellStyle name="常规 65 2 5 2 2" xfId="45435"/>
    <cellStyle name="常规 65 2 5 2 2 2" xfId="45436"/>
    <cellStyle name="常规 65 2 5 2 3" xfId="45437"/>
    <cellStyle name="常规 65 2 5 3" xfId="45438"/>
    <cellStyle name="常规 65 2 5 3 2" xfId="45439"/>
    <cellStyle name="常规 65 2 5 4" xfId="45440"/>
    <cellStyle name="常规 65 2 6" xfId="45441"/>
    <cellStyle name="常规 65 2 6 2" xfId="45442"/>
    <cellStyle name="常规 65 2 6 2 2" xfId="45443"/>
    <cellStyle name="常规 65 2 6 3" xfId="45444"/>
    <cellStyle name="常规 65 2 7" xfId="45445"/>
    <cellStyle name="常规 65 2 7 2" xfId="45446"/>
    <cellStyle name="常规 65 2 8" xfId="45447"/>
    <cellStyle name="常规 65 3" xfId="45448"/>
    <cellStyle name="常规 65 3 2" xfId="45449"/>
    <cellStyle name="常规 65 3 2 2" xfId="45450"/>
    <cellStyle name="常规 65 3 2 2 2" xfId="45451"/>
    <cellStyle name="常规 65 3 2 2 2 2" xfId="45452"/>
    <cellStyle name="常规 65 3 2 2 2 2 2" xfId="45453"/>
    <cellStyle name="常规 65 3 2 2 2 3" xfId="45454"/>
    <cellStyle name="常规 65 3 2 2 3" xfId="45455"/>
    <cellStyle name="常规 65 3 2 2 3 2" xfId="45456"/>
    <cellStyle name="常规 65 3 2 2 4" xfId="45457"/>
    <cellStyle name="常规 65 3 2 3" xfId="45458"/>
    <cellStyle name="常规 65 3 2 3 2" xfId="45459"/>
    <cellStyle name="常规 65 3 2 3 2 2" xfId="45460"/>
    <cellStyle name="常规 65 3 2 3 3" xfId="45461"/>
    <cellStyle name="常规 65 3 2 4" xfId="45462"/>
    <cellStyle name="常规 65 3 2 4 2" xfId="45463"/>
    <cellStyle name="常规 65 3 2 5" xfId="45464"/>
    <cellStyle name="常规 65 3 3" xfId="45465"/>
    <cellStyle name="常规 65 3 3 2" xfId="45466"/>
    <cellStyle name="常规 65 3 3 2 2" xfId="45467"/>
    <cellStyle name="常规 65 3 3 2 2 2" xfId="45468"/>
    <cellStyle name="常规 65 3 3 2 2 2 2" xfId="45469"/>
    <cellStyle name="常规 65 3 3 2 2 3" xfId="45470"/>
    <cellStyle name="常规 65 3 3 2 3" xfId="45471"/>
    <cellStyle name="常规 65 3 3 2 3 2" xfId="45472"/>
    <cellStyle name="常规 65 3 3 2 4" xfId="45473"/>
    <cellStyle name="常规 65 3 3 3" xfId="45474"/>
    <cellStyle name="常规 65 3 3 3 2" xfId="45475"/>
    <cellStyle name="常规 65 3 3 3 2 2" xfId="45476"/>
    <cellStyle name="常规 65 3 3 3 3" xfId="45477"/>
    <cellStyle name="常规 65 3 3 4" xfId="45478"/>
    <cellStyle name="常规 65 3 3 4 2" xfId="45479"/>
    <cellStyle name="常规 65 3 3 5" xfId="45480"/>
    <cellStyle name="常规 65 3 4" xfId="45481"/>
    <cellStyle name="常规 65 3 4 2" xfId="45482"/>
    <cellStyle name="常规 65 3 4 2 2" xfId="45483"/>
    <cellStyle name="常规 65 3 4 2 2 2" xfId="45484"/>
    <cellStyle name="常规 65 3 4 2 3" xfId="45485"/>
    <cellStyle name="常规 65 3 4 3" xfId="45486"/>
    <cellStyle name="常规 65 3 4 3 2" xfId="45487"/>
    <cellStyle name="常规 65 3 4 4" xfId="45488"/>
    <cellStyle name="常规 65 3 5" xfId="45489"/>
    <cellStyle name="常规 65 3 5 2" xfId="45490"/>
    <cellStyle name="常规 65 3 5 2 2" xfId="45491"/>
    <cellStyle name="常规 65 3 5 3" xfId="45492"/>
    <cellStyle name="常规 65 3 6" xfId="45493"/>
    <cellStyle name="常规 65 3 6 2" xfId="45494"/>
    <cellStyle name="常规 65 3 7" xfId="45495"/>
    <cellStyle name="常规 65 4" xfId="45496"/>
    <cellStyle name="常规 65 4 2" xfId="45497"/>
    <cellStyle name="常规 65 4 2 2" xfId="45498"/>
    <cellStyle name="常规 65 4 2 2 2" xfId="45499"/>
    <cellStyle name="常规 65 4 2 2 2 2" xfId="45500"/>
    <cellStyle name="常规 65 4 2 2 3" xfId="45501"/>
    <cellStyle name="常规 65 4 2 3" xfId="45502"/>
    <cellStyle name="常规 65 4 2 3 2" xfId="45503"/>
    <cellStyle name="常规 65 4 2 4" xfId="45504"/>
    <cellStyle name="常规 65 4 3" xfId="45505"/>
    <cellStyle name="常规 65 4 3 2" xfId="45506"/>
    <cellStyle name="常规 65 4 3 2 2" xfId="45507"/>
    <cellStyle name="常规 65 4 3 3" xfId="45508"/>
    <cellStyle name="常规 65 4 4" xfId="45509"/>
    <cellStyle name="常规 65 4 4 2" xfId="45510"/>
    <cellStyle name="常规 65 4 5" xfId="45511"/>
    <cellStyle name="常规 65 5" xfId="45512"/>
    <cellStyle name="常规 65 5 2" xfId="45513"/>
    <cellStyle name="常规 65 5 2 2" xfId="45514"/>
    <cellStyle name="常规 65 5 2 2 2" xfId="45515"/>
    <cellStyle name="常规 65 5 2 2 2 2" xfId="45516"/>
    <cellStyle name="常规 65 5 2 2 3" xfId="45517"/>
    <cellStyle name="常规 65 5 2 3" xfId="45518"/>
    <cellStyle name="常规 65 5 2 3 2" xfId="45519"/>
    <cellStyle name="常规 65 5 2 4" xfId="45520"/>
    <cellStyle name="常规 65 5 3" xfId="45521"/>
    <cellStyle name="常规 65 5 3 2" xfId="45522"/>
    <cellStyle name="常规 65 5 3 2 2" xfId="45523"/>
    <cellStyle name="常规 65 5 3 3" xfId="45524"/>
    <cellStyle name="常规 65 5 4" xfId="45525"/>
    <cellStyle name="常规 65 5 4 2" xfId="45526"/>
    <cellStyle name="常规 65 5 5" xfId="45527"/>
    <cellStyle name="常规 65 6" xfId="45528"/>
    <cellStyle name="常规 65 6 2" xfId="45529"/>
    <cellStyle name="常规 65 6 2 2" xfId="45530"/>
    <cellStyle name="常规 65 6 2 2 2" xfId="45531"/>
    <cellStyle name="常规 65 6 2 2 2 2" xfId="45532"/>
    <cellStyle name="常规 65 6 2 2 3" xfId="45533"/>
    <cellStyle name="常规 65 6 2 3" xfId="45534"/>
    <cellStyle name="常规 65 6 2 3 2" xfId="45535"/>
    <cellStyle name="常规 65 6 2 4" xfId="45536"/>
    <cellStyle name="常规 65 6 3" xfId="45537"/>
    <cellStyle name="常规 65 6 3 2" xfId="45538"/>
    <cellStyle name="常规 65 6 3 2 2" xfId="45539"/>
    <cellStyle name="常规 65 6 3 3" xfId="45540"/>
    <cellStyle name="常规 65 6 4" xfId="45541"/>
    <cellStyle name="常规 65 6 4 2" xfId="45542"/>
    <cellStyle name="常规 65 6 5" xfId="45543"/>
    <cellStyle name="常规 65 7" xfId="45544"/>
    <cellStyle name="常规 65 7 2" xfId="45545"/>
    <cellStyle name="常规 65 7 2 2" xfId="45546"/>
    <cellStyle name="常规 65 7 2 2 2" xfId="45547"/>
    <cellStyle name="常规 65 7 2 2 2 2" xfId="45548"/>
    <cellStyle name="常规 65 7 2 2 3" xfId="45549"/>
    <cellStyle name="常规 65 7 2 3" xfId="45550"/>
    <cellStyle name="常规 65 7 2 3 2" xfId="45551"/>
    <cellStyle name="常规 65 7 2 4" xfId="45552"/>
    <cellStyle name="常规 65 7 3" xfId="45553"/>
    <cellStyle name="常规 65 7 3 2" xfId="45554"/>
    <cellStyle name="常规 65 7 3 2 2" xfId="45555"/>
    <cellStyle name="常规 65 7 3 3" xfId="45556"/>
    <cellStyle name="常规 65 7 4" xfId="45557"/>
    <cellStyle name="常规 65 7 4 2" xfId="45558"/>
    <cellStyle name="常规 65 7 5" xfId="45559"/>
    <cellStyle name="常规 65 8" xfId="45560"/>
    <cellStyle name="常规 65 8 2" xfId="45561"/>
    <cellStyle name="常规 65 8 2 2" xfId="45562"/>
    <cellStyle name="常规 65 8 2 2 2" xfId="45563"/>
    <cellStyle name="常规 65 8 2 3" xfId="45564"/>
    <cellStyle name="常规 65 8 3" xfId="45565"/>
    <cellStyle name="常规 65 8 3 2" xfId="45566"/>
    <cellStyle name="常规 65 8 4" xfId="45567"/>
    <cellStyle name="常规 65 9" xfId="45568"/>
    <cellStyle name="常规 65 9 2" xfId="45569"/>
    <cellStyle name="常规 65 9 2 2" xfId="45570"/>
    <cellStyle name="常规 65 9 3" xfId="45571"/>
    <cellStyle name="常规 66" xfId="45572"/>
    <cellStyle name="常规 66 10" xfId="45573"/>
    <cellStyle name="常规 66 10 2" xfId="45574"/>
    <cellStyle name="常规 66 11" xfId="45575"/>
    <cellStyle name="常规 66 12" xfId="45576"/>
    <cellStyle name="常规 66 2" xfId="45577"/>
    <cellStyle name="常规 66 2 2" xfId="45578"/>
    <cellStyle name="常规 66 2 2 2" xfId="45579"/>
    <cellStyle name="常规 66 2 2 2 2" xfId="45580"/>
    <cellStyle name="常规 66 2 2 2 2 2" xfId="45581"/>
    <cellStyle name="常规 66 2 2 2 2 2 2" xfId="45582"/>
    <cellStyle name="常规 66 2 2 2 2 2 2 2" xfId="45583"/>
    <cellStyle name="常规 66 2 2 2 2 2 3" xfId="45584"/>
    <cellStyle name="常规 66 2 2 2 2 3" xfId="45585"/>
    <cellStyle name="常规 66 2 2 2 2 3 2" xfId="45586"/>
    <cellStyle name="常规 66 2 2 2 2 4" xfId="45587"/>
    <cellStyle name="常规 66 2 2 2 3" xfId="45588"/>
    <cellStyle name="常规 66 2 2 2 3 2" xfId="45589"/>
    <cellStyle name="常规 66 2 2 2 3 2 2" xfId="45590"/>
    <cellStyle name="常规 66 2 2 2 3 3" xfId="45591"/>
    <cellStyle name="常规 66 2 2 2 4" xfId="45592"/>
    <cellStyle name="常规 66 2 2 2 4 2" xfId="45593"/>
    <cellStyle name="常规 66 2 2 2 5" xfId="45594"/>
    <cellStyle name="常规 66 2 2 3" xfId="45595"/>
    <cellStyle name="常规 66 2 2 3 2" xfId="45596"/>
    <cellStyle name="常规 66 2 2 3 2 2" xfId="45597"/>
    <cellStyle name="常规 66 2 2 3 2 2 2" xfId="45598"/>
    <cellStyle name="常规 66 2 2 3 2 2 2 2" xfId="45599"/>
    <cellStyle name="常规 66 2 2 3 2 2 3" xfId="45600"/>
    <cellStyle name="常规 66 2 2 3 2 3" xfId="45601"/>
    <cellStyle name="常规 66 2 2 3 2 3 2" xfId="45602"/>
    <cellStyle name="常规 66 2 2 3 2 4" xfId="45603"/>
    <cellStyle name="常规 66 2 2 3 3" xfId="45604"/>
    <cellStyle name="常规 66 2 2 3 3 2" xfId="45605"/>
    <cellStyle name="常规 66 2 2 3 3 2 2" xfId="45606"/>
    <cellStyle name="常规 66 2 2 3 3 3" xfId="45607"/>
    <cellStyle name="常规 66 2 2 3 4" xfId="45608"/>
    <cellStyle name="常规 66 2 2 3 4 2" xfId="45609"/>
    <cellStyle name="常规 66 2 2 3 5" xfId="45610"/>
    <cellStyle name="常规 66 2 2 4" xfId="45611"/>
    <cellStyle name="常规 66 2 2 4 2" xfId="45612"/>
    <cellStyle name="常规 66 2 2 4 2 2" xfId="45613"/>
    <cellStyle name="常规 66 2 2 4 2 2 2" xfId="45614"/>
    <cellStyle name="常规 66 2 2 4 2 3" xfId="45615"/>
    <cellStyle name="常规 66 2 2 4 3" xfId="45616"/>
    <cellStyle name="常规 66 2 2 4 3 2" xfId="45617"/>
    <cellStyle name="常规 66 2 2 4 4" xfId="45618"/>
    <cellStyle name="常规 66 2 2 5" xfId="45619"/>
    <cellStyle name="常规 66 2 2 5 2" xfId="45620"/>
    <cellStyle name="常规 66 2 2 5 2 2" xfId="45621"/>
    <cellStyle name="常规 66 2 2 5 3" xfId="45622"/>
    <cellStyle name="常规 66 2 2 6" xfId="45623"/>
    <cellStyle name="常规 66 2 2 6 2" xfId="45624"/>
    <cellStyle name="常规 66 2 2 7" xfId="45625"/>
    <cellStyle name="常规 66 2 3" xfId="45626"/>
    <cellStyle name="常规 66 2 3 2" xfId="45627"/>
    <cellStyle name="常规 66 2 3 2 2" xfId="45628"/>
    <cellStyle name="常规 66 2 3 2 2 2" xfId="45629"/>
    <cellStyle name="常规 66 2 3 2 2 2 2" xfId="45630"/>
    <cellStyle name="常规 66 2 3 2 2 3" xfId="45631"/>
    <cellStyle name="常规 66 2 3 2 3" xfId="45632"/>
    <cellStyle name="常规 66 2 3 2 3 2" xfId="45633"/>
    <cellStyle name="常规 66 2 3 2 4" xfId="45634"/>
    <cellStyle name="常规 66 2 3 3" xfId="45635"/>
    <cellStyle name="常规 66 2 3 3 2" xfId="45636"/>
    <cellStyle name="常规 66 2 3 3 2 2" xfId="45637"/>
    <cellStyle name="常规 66 2 3 3 3" xfId="45638"/>
    <cellStyle name="常规 66 2 3 4" xfId="45639"/>
    <cellStyle name="常规 66 2 3 4 2" xfId="45640"/>
    <cellStyle name="常规 66 2 3 5" xfId="45641"/>
    <cellStyle name="常规 66 2 4" xfId="45642"/>
    <cellStyle name="常规 66 2 4 2" xfId="45643"/>
    <cellStyle name="常规 66 2 4 2 2" xfId="45644"/>
    <cellStyle name="常规 66 2 4 2 2 2" xfId="45645"/>
    <cellStyle name="常规 66 2 4 2 2 2 2" xfId="45646"/>
    <cellStyle name="常规 66 2 4 2 2 3" xfId="45647"/>
    <cellStyle name="常规 66 2 4 2 3" xfId="45648"/>
    <cellStyle name="常规 66 2 4 2 3 2" xfId="45649"/>
    <cellStyle name="常规 66 2 4 2 4" xfId="45650"/>
    <cellStyle name="常规 66 2 4 3" xfId="45651"/>
    <cellStyle name="常规 66 2 4 3 2" xfId="45652"/>
    <cellStyle name="常规 66 2 4 3 2 2" xfId="45653"/>
    <cellStyle name="常规 66 2 4 3 3" xfId="45654"/>
    <cellStyle name="常规 66 2 4 4" xfId="45655"/>
    <cellStyle name="常规 66 2 4 4 2" xfId="45656"/>
    <cellStyle name="常规 66 2 4 5" xfId="45657"/>
    <cellStyle name="常规 66 2 5" xfId="45658"/>
    <cellStyle name="常规 66 2 5 2" xfId="45659"/>
    <cellStyle name="常规 66 2 5 2 2" xfId="45660"/>
    <cellStyle name="常规 66 2 5 2 2 2" xfId="45661"/>
    <cellStyle name="常规 66 2 5 2 3" xfId="45662"/>
    <cellStyle name="常规 66 2 5 3" xfId="45663"/>
    <cellStyle name="常规 66 2 5 3 2" xfId="45664"/>
    <cellStyle name="常规 66 2 5 4" xfId="45665"/>
    <cellStyle name="常规 66 2 6" xfId="45666"/>
    <cellStyle name="常规 66 2 6 2" xfId="45667"/>
    <cellStyle name="常规 66 2 6 2 2" xfId="45668"/>
    <cellStyle name="常规 66 2 6 3" xfId="45669"/>
    <cellStyle name="常规 66 2 7" xfId="45670"/>
    <cellStyle name="常规 66 2 7 2" xfId="45671"/>
    <cellStyle name="常规 66 2 8" xfId="45672"/>
    <cellStyle name="常规 66 3" xfId="45673"/>
    <cellStyle name="常规 66 3 2" xfId="45674"/>
    <cellStyle name="常规 66 3 2 2" xfId="45675"/>
    <cellStyle name="常规 66 3 2 2 2" xfId="45676"/>
    <cellStyle name="常规 66 3 2 2 2 2" xfId="45677"/>
    <cellStyle name="常规 66 3 2 2 2 2 2" xfId="45678"/>
    <cellStyle name="常规 66 3 2 2 2 3" xfId="45679"/>
    <cellStyle name="常规 66 3 2 2 3" xfId="45680"/>
    <cellStyle name="常规 66 3 2 2 3 2" xfId="45681"/>
    <cellStyle name="常规 66 3 2 2 4" xfId="45682"/>
    <cellStyle name="常规 66 3 2 3" xfId="45683"/>
    <cellStyle name="常规 66 3 2 3 2" xfId="45684"/>
    <cellStyle name="常规 66 3 2 3 2 2" xfId="45685"/>
    <cellStyle name="常规 66 3 2 3 3" xfId="45686"/>
    <cellStyle name="常规 66 3 2 4" xfId="45687"/>
    <cellStyle name="常规 66 3 2 4 2" xfId="45688"/>
    <cellStyle name="常规 66 3 2 5" xfId="45689"/>
    <cellStyle name="常规 66 3 3" xfId="45690"/>
    <cellStyle name="常规 66 3 3 2" xfId="45691"/>
    <cellStyle name="常规 66 3 3 2 2" xfId="45692"/>
    <cellStyle name="常规 66 3 3 2 2 2" xfId="45693"/>
    <cellStyle name="常规 66 3 3 2 2 2 2" xfId="45694"/>
    <cellStyle name="常规 66 3 3 2 2 3" xfId="45695"/>
    <cellStyle name="常规 66 3 3 2 3" xfId="45696"/>
    <cellStyle name="常规 66 3 3 2 3 2" xfId="45697"/>
    <cellStyle name="常规 66 3 3 2 4" xfId="45698"/>
    <cellStyle name="常规 66 3 3 3" xfId="45699"/>
    <cellStyle name="常规 66 3 3 3 2" xfId="45700"/>
    <cellStyle name="常规 66 3 3 3 2 2" xfId="45701"/>
    <cellStyle name="常规 66 3 3 3 3" xfId="45702"/>
    <cellStyle name="常规 66 3 3 4" xfId="45703"/>
    <cellStyle name="常规 66 3 3 4 2" xfId="45704"/>
    <cellStyle name="常规 66 3 3 5" xfId="45705"/>
    <cellStyle name="常规 66 3 4" xfId="45706"/>
    <cellStyle name="常规 66 3 4 2" xfId="45707"/>
    <cellStyle name="常规 66 3 4 2 2" xfId="45708"/>
    <cellStyle name="常规 66 3 4 2 2 2" xfId="45709"/>
    <cellStyle name="常规 66 3 4 2 3" xfId="45710"/>
    <cellStyle name="常规 66 3 4 3" xfId="45711"/>
    <cellStyle name="常规 66 3 4 3 2" xfId="45712"/>
    <cellStyle name="常规 66 3 4 4" xfId="45713"/>
    <cellStyle name="常规 66 3 5" xfId="45714"/>
    <cellStyle name="常规 66 3 5 2" xfId="45715"/>
    <cellStyle name="常规 66 3 5 2 2" xfId="45716"/>
    <cellStyle name="常规 66 3 5 3" xfId="45717"/>
    <cellStyle name="常规 66 3 6" xfId="45718"/>
    <cellStyle name="常规 66 3 6 2" xfId="45719"/>
    <cellStyle name="常规 66 3 7" xfId="45720"/>
    <cellStyle name="常规 66 4" xfId="45721"/>
    <cellStyle name="常规 66 4 2" xfId="45722"/>
    <cellStyle name="常规 66 4 2 2" xfId="45723"/>
    <cellStyle name="常规 66 4 2 2 2" xfId="45724"/>
    <cellStyle name="常规 66 4 2 2 2 2" xfId="45725"/>
    <cellStyle name="常规 66 4 2 2 3" xfId="45726"/>
    <cellStyle name="常规 66 4 2 3" xfId="45727"/>
    <cellStyle name="常规 66 4 2 3 2" xfId="45728"/>
    <cellStyle name="常规 66 4 2 4" xfId="45729"/>
    <cellStyle name="常规 66 4 3" xfId="45730"/>
    <cellStyle name="常规 66 4 3 2" xfId="45731"/>
    <cellStyle name="常规 66 4 3 2 2" xfId="45732"/>
    <cellStyle name="常规 66 4 3 3" xfId="45733"/>
    <cellStyle name="常规 66 4 4" xfId="45734"/>
    <cellStyle name="常规 66 4 4 2" xfId="45735"/>
    <cellStyle name="常规 66 4 5" xfId="45736"/>
    <cellStyle name="常规 66 5" xfId="45737"/>
    <cellStyle name="常规 66 5 2" xfId="45738"/>
    <cellStyle name="常规 66 5 2 2" xfId="45739"/>
    <cellStyle name="常规 66 5 2 2 2" xfId="45740"/>
    <cellStyle name="常规 66 5 2 2 2 2" xfId="45741"/>
    <cellStyle name="常规 66 5 2 2 3" xfId="45742"/>
    <cellStyle name="常规 66 5 2 3" xfId="45743"/>
    <cellStyle name="常规 66 5 2 3 2" xfId="45744"/>
    <cellStyle name="常规 66 5 2 4" xfId="45745"/>
    <cellStyle name="常规 66 5 3" xfId="45746"/>
    <cellStyle name="常规 66 5 3 2" xfId="45747"/>
    <cellStyle name="常规 66 5 3 2 2" xfId="45748"/>
    <cellStyle name="常规 66 5 3 3" xfId="45749"/>
    <cellStyle name="常规 66 5 4" xfId="45750"/>
    <cellStyle name="常规 66 5 4 2" xfId="45751"/>
    <cellStyle name="常规 66 5 5" xfId="45752"/>
    <cellStyle name="常规 66 6" xfId="45753"/>
    <cellStyle name="常规 66 6 2" xfId="45754"/>
    <cellStyle name="常规 66 6 2 2" xfId="45755"/>
    <cellStyle name="常规 66 6 2 2 2" xfId="45756"/>
    <cellStyle name="常规 66 6 2 2 2 2" xfId="45757"/>
    <cellStyle name="常规 66 6 2 2 3" xfId="45758"/>
    <cellStyle name="常规 66 6 2 3" xfId="45759"/>
    <cellStyle name="常规 66 6 2 3 2" xfId="45760"/>
    <cellStyle name="常规 66 6 2 4" xfId="45761"/>
    <cellStyle name="常规 66 6 3" xfId="45762"/>
    <cellStyle name="常规 66 6 3 2" xfId="45763"/>
    <cellStyle name="常规 66 6 3 2 2" xfId="45764"/>
    <cellStyle name="常规 66 6 3 3" xfId="45765"/>
    <cellStyle name="常规 66 6 4" xfId="45766"/>
    <cellStyle name="常规 66 6 4 2" xfId="45767"/>
    <cellStyle name="常规 66 6 5" xfId="45768"/>
    <cellStyle name="常规 66 7" xfId="45769"/>
    <cellStyle name="常规 66 7 2" xfId="45770"/>
    <cellStyle name="常规 66 7 2 2" xfId="45771"/>
    <cellStyle name="常规 66 7 2 2 2" xfId="45772"/>
    <cellStyle name="常规 66 7 2 2 2 2" xfId="45773"/>
    <cellStyle name="常规 66 7 2 2 3" xfId="45774"/>
    <cellStyle name="常规 66 7 2 3" xfId="45775"/>
    <cellStyle name="常规 66 7 2 3 2" xfId="45776"/>
    <cellStyle name="常规 66 7 2 4" xfId="45777"/>
    <cellStyle name="常规 66 7 3" xfId="45778"/>
    <cellStyle name="常规 66 7 3 2" xfId="45779"/>
    <cellStyle name="常规 66 7 3 2 2" xfId="45780"/>
    <cellStyle name="常规 66 7 3 3" xfId="45781"/>
    <cellStyle name="常规 66 7 4" xfId="45782"/>
    <cellStyle name="常规 66 7 4 2" xfId="45783"/>
    <cellStyle name="常规 66 7 5" xfId="45784"/>
    <cellStyle name="常规 66 8" xfId="45785"/>
    <cellStyle name="常规 66 8 2" xfId="45786"/>
    <cellStyle name="常规 66 8 2 2" xfId="45787"/>
    <cellStyle name="常规 66 8 2 2 2" xfId="45788"/>
    <cellStyle name="常规 66 8 2 3" xfId="45789"/>
    <cellStyle name="常规 66 8 3" xfId="45790"/>
    <cellStyle name="常规 66 8 3 2" xfId="45791"/>
    <cellStyle name="常规 66 8 4" xfId="45792"/>
    <cellStyle name="常规 66 9" xfId="45793"/>
    <cellStyle name="常规 66 9 2" xfId="45794"/>
    <cellStyle name="常规 66 9 2 2" xfId="45795"/>
    <cellStyle name="常规 66 9 3" xfId="45796"/>
    <cellStyle name="常规 67" xfId="45797"/>
    <cellStyle name="常规 67 10" xfId="45798"/>
    <cellStyle name="常规 67 10 2" xfId="45799"/>
    <cellStyle name="常规 67 11" xfId="45800"/>
    <cellStyle name="常规 67 12" xfId="45801"/>
    <cellStyle name="常规 67 2" xfId="45802"/>
    <cellStyle name="常规 67 2 2" xfId="45803"/>
    <cellStyle name="常规 67 2 2 2" xfId="45804"/>
    <cellStyle name="常规 67 2 2 2 2" xfId="45805"/>
    <cellStyle name="常规 67 2 2 2 2 2" xfId="45806"/>
    <cellStyle name="常规 67 2 2 2 2 2 2" xfId="45807"/>
    <cellStyle name="常规 67 2 2 2 2 2 2 2" xfId="45808"/>
    <cellStyle name="常规 67 2 2 2 2 2 3" xfId="45809"/>
    <cellStyle name="常规 67 2 2 2 2 3" xfId="45810"/>
    <cellStyle name="常规 67 2 2 2 2 3 2" xfId="45811"/>
    <cellStyle name="常规 67 2 2 2 2 4" xfId="45812"/>
    <cellStyle name="常规 67 2 2 2 3" xfId="45813"/>
    <cellStyle name="常规 67 2 2 2 3 2" xfId="45814"/>
    <cellStyle name="常规 67 2 2 2 3 2 2" xfId="45815"/>
    <cellStyle name="常规 67 2 2 2 3 3" xfId="45816"/>
    <cellStyle name="常规 67 2 2 2 4" xfId="45817"/>
    <cellStyle name="常规 67 2 2 2 4 2" xfId="45818"/>
    <cellStyle name="常规 67 2 2 2 5" xfId="45819"/>
    <cellStyle name="常规 67 2 2 3" xfId="45820"/>
    <cellStyle name="常规 67 2 2 3 2" xfId="45821"/>
    <cellStyle name="常规 67 2 2 3 2 2" xfId="45822"/>
    <cellStyle name="常规 67 2 2 3 2 2 2" xfId="45823"/>
    <cellStyle name="常规 67 2 2 3 2 2 2 2" xfId="45824"/>
    <cellStyle name="常规 67 2 2 3 2 2 3" xfId="45825"/>
    <cellStyle name="常规 67 2 2 3 2 3" xfId="45826"/>
    <cellStyle name="常规 67 2 2 3 2 3 2" xfId="45827"/>
    <cellStyle name="常规 67 2 2 3 2 4" xfId="45828"/>
    <cellStyle name="常规 67 2 2 3 3" xfId="45829"/>
    <cellStyle name="常规 67 2 2 3 3 2" xfId="45830"/>
    <cellStyle name="常规 67 2 2 3 3 2 2" xfId="45831"/>
    <cellStyle name="常规 67 2 2 3 3 3" xfId="45832"/>
    <cellStyle name="常规 67 2 2 3 4" xfId="45833"/>
    <cellStyle name="常规 67 2 2 3 4 2" xfId="45834"/>
    <cellStyle name="常规 67 2 2 3 5" xfId="45835"/>
    <cellStyle name="常规 67 2 2 4" xfId="45836"/>
    <cellStyle name="常规 67 2 2 4 2" xfId="45837"/>
    <cellStyle name="常规 67 2 2 4 2 2" xfId="45838"/>
    <cellStyle name="常规 67 2 2 4 2 2 2" xfId="45839"/>
    <cellStyle name="常规 67 2 2 4 2 3" xfId="45840"/>
    <cellStyle name="常规 67 2 2 4 3" xfId="45841"/>
    <cellStyle name="常规 67 2 2 4 3 2" xfId="45842"/>
    <cellStyle name="常规 67 2 2 4 4" xfId="45843"/>
    <cellStyle name="常规 67 2 2 5" xfId="45844"/>
    <cellStyle name="常规 67 2 2 5 2" xfId="45845"/>
    <cellStyle name="常规 67 2 2 5 2 2" xfId="45846"/>
    <cellStyle name="常规 67 2 2 5 3" xfId="45847"/>
    <cellStyle name="常规 67 2 2 6" xfId="45848"/>
    <cellStyle name="常规 67 2 2 6 2" xfId="45849"/>
    <cellStyle name="常规 67 2 2 7" xfId="45850"/>
    <cellStyle name="常规 67 2 3" xfId="45851"/>
    <cellStyle name="常规 67 2 3 2" xfId="45852"/>
    <cellStyle name="常规 67 2 3 2 2" xfId="45853"/>
    <cellStyle name="常规 67 2 3 2 2 2" xfId="45854"/>
    <cellStyle name="常规 67 2 3 2 2 2 2" xfId="45855"/>
    <cellStyle name="常规 67 2 3 2 2 3" xfId="45856"/>
    <cellStyle name="常规 67 2 3 2 3" xfId="45857"/>
    <cellStyle name="常规 67 2 3 2 3 2" xfId="45858"/>
    <cellStyle name="常规 67 2 3 2 4" xfId="45859"/>
    <cellStyle name="常规 67 2 3 3" xfId="45860"/>
    <cellStyle name="常规 67 2 3 3 2" xfId="45861"/>
    <cellStyle name="常规 67 2 3 3 2 2" xfId="45862"/>
    <cellStyle name="常规 67 2 3 3 3" xfId="45863"/>
    <cellStyle name="常规 67 2 3 4" xfId="45864"/>
    <cellStyle name="常规 67 2 3 4 2" xfId="45865"/>
    <cellStyle name="常规 67 2 3 5" xfId="45866"/>
    <cellStyle name="常规 67 2 4" xfId="45867"/>
    <cellStyle name="常规 67 2 4 2" xfId="45868"/>
    <cellStyle name="常规 67 2 4 2 2" xfId="45869"/>
    <cellStyle name="常规 67 2 4 2 2 2" xfId="45870"/>
    <cellStyle name="常规 67 2 4 2 2 2 2" xfId="45871"/>
    <cellStyle name="常规 67 2 4 2 2 3" xfId="45872"/>
    <cellStyle name="常规 67 2 4 2 3" xfId="45873"/>
    <cellStyle name="常规 67 2 4 2 3 2" xfId="45874"/>
    <cellStyle name="常规 67 2 4 2 4" xfId="45875"/>
    <cellStyle name="常规 67 2 4 3" xfId="45876"/>
    <cellStyle name="常规 67 2 4 3 2" xfId="45877"/>
    <cellStyle name="常规 67 2 4 3 2 2" xfId="45878"/>
    <cellStyle name="常规 67 2 4 3 3" xfId="45879"/>
    <cellStyle name="常规 67 2 4 4" xfId="45880"/>
    <cellStyle name="常规 67 2 4 4 2" xfId="45881"/>
    <cellStyle name="常规 67 2 4 5" xfId="45882"/>
    <cellStyle name="常规 67 2 5" xfId="45883"/>
    <cellStyle name="常规 67 2 5 2" xfId="45884"/>
    <cellStyle name="常规 67 2 5 2 2" xfId="45885"/>
    <cellStyle name="常规 67 2 5 2 2 2" xfId="45886"/>
    <cellStyle name="常规 67 2 5 2 3" xfId="45887"/>
    <cellStyle name="常规 67 2 5 3" xfId="45888"/>
    <cellStyle name="常规 67 2 5 3 2" xfId="45889"/>
    <cellStyle name="常规 67 2 5 4" xfId="45890"/>
    <cellStyle name="常规 67 2 6" xfId="45891"/>
    <cellStyle name="常规 67 2 6 2" xfId="45892"/>
    <cellStyle name="常规 67 2 6 2 2" xfId="45893"/>
    <cellStyle name="常规 67 2 6 3" xfId="45894"/>
    <cellStyle name="常规 67 2 7" xfId="45895"/>
    <cellStyle name="常规 67 2 7 2" xfId="45896"/>
    <cellStyle name="常规 67 2 8" xfId="45897"/>
    <cellStyle name="常规 67 3" xfId="45898"/>
    <cellStyle name="常规 67 3 2" xfId="45899"/>
    <cellStyle name="常规 67 3 2 2" xfId="45900"/>
    <cellStyle name="常规 67 3 2 2 2" xfId="45901"/>
    <cellStyle name="常规 67 3 2 2 2 2" xfId="45902"/>
    <cellStyle name="常规 67 3 2 2 2 2 2" xfId="45903"/>
    <cellStyle name="常规 67 3 2 2 2 3" xfId="45904"/>
    <cellStyle name="常规 67 3 2 2 3" xfId="45905"/>
    <cellStyle name="常规 67 3 2 2 3 2" xfId="45906"/>
    <cellStyle name="常规 67 3 2 2 4" xfId="45907"/>
    <cellStyle name="常规 67 3 2 3" xfId="45908"/>
    <cellStyle name="常规 67 3 2 3 2" xfId="45909"/>
    <cellStyle name="常规 67 3 2 3 2 2" xfId="45910"/>
    <cellStyle name="常规 67 3 2 3 3" xfId="45911"/>
    <cellStyle name="常规 67 3 2 4" xfId="45912"/>
    <cellStyle name="常规 67 3 2 4 2" xfId="45913"/>
    <cellStyle name="常规 67 3 2 5" xfId="45914"/>
    <cellStyle name="常规 67 3 3" xfId="45915"/>
    <cellStyle name="常规 67 3 3 2" xfId="45916"/>
    <cellStyle name="常规 67 3 3 2 2" xfId="45917"/>
    <cellStyle name="常规 67 3 3 2 2 2" xfId="45918"/>
    <cellStyle name="常规 67 3 3 2 2 2 2" xfId="45919"/>
    <cellStyle name="常规 67 3 3 2 2 3" xfId="45920"/>
    <cellStyle name="常规 67 3 3 2 3" xfId="45921"/>
    <cellStyle name="常规 67 3 3 2 3 2" xfId="45922"/>
    <cellStyle name="常规 67 3 3 2 4" xfId="45923"/>
    <cellStyle name="常规 67 3 3 3" xfId="45924"/>
    <cellStyle name="常规 67 3 3 3 2" xfId="45925"/>
    <cellStyle name="常规 67 3 3 3 2 2" xfId="45926"/>
    <cellStyle name="常规 67 3 3 3 3" xfId="45927"/>
    <cellStyle name="常规 67 3 3 4" xfId="45928"/>
    <cellStyle name="常规 67 3 3 4 2" xfId="45929"/>
    <cellStyle name="常规 67 3 3 5" xfId="45930"/>
    <cellStyle name="常规 67 3 4" xfId="45931"/>
    <cellStyle name="常规 67 3 4 2" xfId="45932"/>
    <cellStyle name="常规 67 3 4 2 2" xfId="45933"/>
    <cellStyle name="常规 67 3 4 2 2 2" xfId="45934"/>
    <cellStyle name="常规 67 3 4 2 3" xfId="45935"/>
    <cellStyle name="常规 67 3 4 3" xfId="45936"/>
    <cellStyle name="常规 67 3 4 3 2" xfId="45937"/>
    <cellStyle name="常规 67 3 4 4" xfId="45938"/>
    <cellStyle name="常规 67 3 5" xfId="45939"/>
    <cellStyle name="常规 67 3 5 2" xfId="45940"/>
    <cellStyle name="常规 67 3 5 2 2" xfId="45941"/>
    <cellStyle name="常规 67 3 5 3" xfId="45942"/>
    <cellStyle name="常规 67 3 6" xfId="45943"/>
    <cellStyle name="常规 67 3 6 2" xfId="45944"/>
    <cellStyle name="常规 67 3 7" xfId="45945"/>
    <cellStyle name="常规 67 4" xfId="45946"/>
    <cellStyle name="常规 67 4 2" xfId="45947"/>
    <cellStyle name="常规 67 4 2 2" xfId="45948"/>
    <cellStyle name="常规 67 4 2 2 2" xfId="45949"/>
    <cellStyle name="常规 67 4 2 2 2 2" xfId="45950"/>
    <cellStyle name="常规 67 4 2 2 3" xfId="45951"/>
    <cellStyle name="常规 67 4 2 3" xfId="45952"/>
    <cellStyle name="常规 67 4 2 3 2" xfId="45953"/>
    <cellStyle name="常规 67 4 2 4" xfId="45954"/>
    <cellStyle name="常规 67 4 3" xfId="45955"/>
    <cellStyle name="常规 67 4 3 2" xfId="45956"/>
    <cellStyle name="常规 67 4 3 2 2" xfId="45957"/>
    <cellStyle name="常规 67 4 3 3" xfId="45958"/>
    <cellStyle name="常规 67 4 4" xfId="45959"/>
    <cellStyle name="常规 67 4 4 2" xfId="45960"/>
    <cellStyle name="常规 67 4 5" xfId="45961"/>
    <cellStyle name="常规 67 5" xfId="45962"/>
    <cellStyle name="常规 67 5 2" xfId="45963"/>
    <cellStyle name="常规 67 5 2 2" xfId="45964"/>
    <cellStyle name="常规 67 5 2 2 2" xfId="45965"/>
    <cellStyle name="常规 67 5 2 2 2 2" xfId="45966"/>
    <cellStyle name="常规 67 5 2 2 3" xfId="45967"/>
    <cellStyle name="常规 67 5 2 3" xfId="45968"/>
    <cellStyle name="常规 67 5 2 3 2" xfId="45969"/>
    <cellStyle name="常规 67 5 2 4" xfId="45970"/>
    <cellStyle name="常规 67 5 3" xfId="45971"/>
    <cellStyle name="常规 67 5 3 2" xfId="45972"/>
    <cellStyle name="常规 67 5 3 2 2" xfId="45973"/>
    <cellStyle name="常规 67 5 3 3" xfId="45974"/>
    <cellStyle name="常规 67 5 4" xfId="45975"/>
    <cellStyle name="常规 67 5 4 2" xfId="45976"/>
    <cellStyle name="常规 67 5 5" xfId="45977"/>
    <cellStyle name="常规 67 6" xfId="45978"/>
    <cellStyle name="常规 67 6 2" xfId="45979"/>
    <cellStyle name="常规 67 6 2 2" xfId="45980"/>
    <cellStyle name="常规 67 6 2 2 2" xfId="45981"/>
    <cellStyle name="常规 67 6 2 2 2 2" xfId="45982"/>
    <cellStyle name="常规 67 6 2 2 3" xfId="45983"/>
    <cellStyle name="常规 67 6 2 3" xfId="45984"/>
    <cellStyle name="常规 67 6 2 3 2" xfId="45985"/>
    <cellStyle name="常规 67 6 2 4" xfId="45986"/>
    <cellStyle name="常规 67 6 3" xfId="45987"/>
    <cellStyle name="常规 67 6 3 2" xfId="45988"/>
    <cellStyle name="常规 67 6 3 2 2" xfId="45989"/>
    <cellStyle name="常规 67 6 3 3" xfId="45990"/>
    <cellStyle name="常规 67 6 4" xfId="45991"/>
    <cellStyle name="常规 67 6 4 2" xfId="45992"/>
    <cellStyle name="常规 67 6 5" xfId="45993"/>
    <cellStyle name="常规 67 7" xfId="45994"/>
    <cellStyle name="常规 67 7 2" xfId="45995"/>
    <cellStyle name="常规 67 7 2 2" xfId="45996"/>
    <cellStyle name="常规 67 7 2 2 2" xfId="45997"/>
    <cellStyle name="常规 67 7 2 2 2 2" xfId="45998"/>
    <cellStyle name="常规 67 7 2 2 3" xfId="45999"/>
    <cellStyle name="常规 67 7 2 3" xfId="46000"/>
    <cellStyle name="常规 67 7 2 3 2" xfId="46001"/>
    <cellStyle name="常规 67 7 2 4" xfId="46002"/>
    <cellStyle name="常规 67 7 3" xfId="46003"/>
    <cellStyle name="常规 67 7 3 2" xfId="46004"/>
    <cellStyle name="常规 67 7 3 2 2" xfId="46005"/>
    <cellStyle name="常规 67 7 3 3" xfId="46006"/>
    <cellStyle name="常规 67 7 4" xfId="46007"/>
    <cellStyle name="常规 67 7 4 2" xfId="46008"/>
    <cellStyle name="常规 67 7 5" xfId="46009"/>
    <cellStyle name="常规 67 8" xfId="46010"/>
    <cellStyle name="常规 67 8 2" xfId="46011"/>
    <cellStyle name="常规 67 8 2 2" xfId="46012"/>
    <cellStyle name="常规 67 8 2 2 2" xfId="46013"/>
    <cellStyle name="常规 67 8 2 3" xfId="46014"/>
    <cellStyle name="常规 67 8 3" xfId="46015"/>
    <cellStyle name="常规 67 8 3 2" xfId="46016"/>
    <cellStyle name="常规 67 8 4" xfId="46017"/>
    <cellStyle name="常规 67 9" xfId="46018"/>
    <cellStyle name="常规 67 9 2" xfId="46019"/>
    <cellStyle name="常规 67 9 2 2" xfId="46020"/>
    <cellStyle name="常规 67 9 3" xfId="46021"/>
    <cellStyle name="常规 68" xfId="46022"/>
    <cellStyle name="常规 68 10" xfId="46023"/>
    <cellStyle name="常规 68 10 2" xfId="46024"/>
    <cellStyle name="常规 68 11" xfId="46025"/>
    <cellStyle name="常规 68 12" xfId="46026"/>
    <cellStyle name="常规 68 2" xfId="46027"/>
    <cellStyle name="常规 68 2 2" xfId="46028"/>
    <cellStyle name="常规 68 2 2 2" xfId="46029"/>
    <cellStyle name="常规 68 2 2 2 2" xfId="46030"/>
    <cellStyle name="常规 68 2 2 2 2 2" xfId="46031"/>
    <cellStyle name="常规 68 2 2 2 2 2 2" xfId="46032"/>
    <cellStyle name="常规 68 2 2 2 2 2 2 2" xfId="46033"/>
    <cellStyle name="常规 68 2 2 2 2 2 3" xfId="46034"/>
    <cellStyle name="常规 68 2 2 2 2 3" xfId="46035"/>
    <cellStyle name="常规 68 2 2 2 2 3 2" xfId="46036"/>
    <cellStyle name="常规 68 2 2 2 2 4" xfId="46037"/>
    <cellStyle name="常规 68 2 2 2 3" xfId="46038"/>
    <cellStyle name="常规 68 2 2 2 3 2" xfId="46039"/>
    <cellStyle name="常规 68 2 2 2 3 2 2" xfId="46040"/>
    <cellStyle name="常规 68 2 2 2 3 3" xfId="46041"/>
    <cellStyle name="常规 68 2 2 2 4" xfId="46042"/>
    <cellStyle name="常规 68 2 2 2 4 2" xfId="46043"/>
    <cellStyle name="常规 68 2 2 2 5" xfId="46044"/>
    <cellStyle name="常规 68 2 2 3" xfId="46045"/>
    <cellStyle name="常规 68 2 2 3 2" xfId="46046"/>
    <cellStyle name="常规 68 2 2 3 2 2" xfId="46047"/>
    <cellStyle name="常规 68 2 2 3 2 2 2" xfId="46048"/>
    <cellStyle name="常规 68 2 2 3 2 2 2 2" xfId="46049"/>
    <cellStyle name="常规 68 2 2 3 2 2 3" xfId="46050"/>
    <cellStyle name="常规 68 2 2 3 2 3" xfId="46051"/>
    <cellStyle name="常规 68 2 2 3 2 3 2" xfId="46052"/>
    <cellStyle name="常规 68 2 2 3 2 4" xfId="46053"/>
    <cellStyle name="常规 68 2 2 3 3" xfId="46054"/>
    <cellStyle name="常规 68 2 2 3 3 2" xfId="46055"/>
    <cellStyle name="常规 68 2 2 3 3 2 2" xfId="46056"/>
    <cellStyle name="常规 68 2 2 3 3 3" xfId="46057"/>
    <cellStyle name="常规 68 2 2 3 4" xfId="46058"/>
    <cellStyle name="常规 68 2 2 3 4 2" xfId="46059"/>
    <cellStyle name="常规 68 2 2 3 5" xfId="46060"/>
    <cellStyle name="常规 68 2 2 4" xfId="46061"/>
    <cellStyle name="常规 68 2 2 4 2" xfId="46062"/>
    <cellStyle name="常规 68 2 2 4 2 2" xfId="46063"/>
    <cellStyle name="常规 68 2 2 4 2 2 2" xfId="46064"/>
    <cellStyle name="常规 68 2 2 4 2 3" xfId="46065"/>
    <cellStyle name="常规 68 2 2 4 3" xfId="46066"/>
    <cellStyle name="常规 68 2 2 4 3 2" xfId="46067"/>
    <cellStyle name="常规 68 2 2 4 4" xfId="46068"/>
    <cellStyle name="常规 68 2 2 5" xfId="46069"/>
    <cellStyle name="常规 68 2 2 5 2" xfId="46070"/>
    <cellStyle name="常规 68 2 2 5 2 2" xfId="46071"/>
    <cellStyle name="常规 68 2 2 5 3" xfId="46072"/>
    <cellStyle name="常规 68 2 2 6" xfId="46073"/>
    <cellStyle name="常规 68 2 2 6 2" xfId="46074"/>
    <cellStyle name="常规 68 2 2 7" xfId="46075"/>
    <cellStyle name="常规 68 2 3" xfId="46076"/>
    <cellStyle name="常规 68 2 3 2" xfId="46077"/>
    <cellStyle name="常规 68 2 3 2 2" xfId="46078"/>
    <cellStyle name="常规 68 2 3 2 2 2" xfId="46079"/>
    <cellStyle name="常规 68 2 3 2 2 2 2" xfId="46080"/>
    <cellStyle name="常规 68 2 3 2 2 3" xfId="46081"/>
    <cellStyle name="常规 68 2 3 2 3" xfId="46082"/>
    <cellStyle name="常规 68 2 3 2 3 2" xfId="46083"/>
    <cellStyle name="常规 68 2 3 2 4" xfId="46084"/>
    <cellStyle name="常规 68 2 3 3" xfId="46085"/>
    <cellStyle name="常规 68 2 3 3 2" xfId="46086"/>
    <cellStyle name="常规 68 2 3 3 2 2" xfId="46087"/>
    <cellStyle name="常规 68 2 3 3 3" xfId="46088"/>
    <cellStyle name="常规 68 2 3 4" xfId="46089"/>
    <cellStyle name="常规 68 2 3 4 2" xfId="46090"/>
    <cellStyle name="常规 68 2 3 5" xfId="46091"/>
    <cellStyle name="常规 68 2 4" xfId="46092"/>
    <cellStyle name="常规 68 2 4 2" xfId="46093"/>
    <cellStyle name="常规 68 2 4 2 2" xfId="46094"/>
    <cellStyle name="常规 68 2 4 2 2 2" xfId="46095"/>
    <cellStyle name="常规 68 2 4 2 2 2 2" xfId="46096"/>
    <cellStyle name="常规 68 2 4 2 2 3" xfId="46097"/>
    <cellStyle name="常规 68 2 4 2 3" xfId="46098"/>
    <cellStyle name="常规 68 2 4 2 3 2" xfId="46099"/>
    <cellStyle name="常规 68 2 4 2 4" xfId="46100"/>
    <cellStyle name="常规 68 2 4 3" xfId="46101"/>
    <cellStyle name="常规 68 2 4 3 2" xfId="46102"/>
    <cellStyle name="常规 68 2 4 3 2 2" xfId="46103"/>
    <cellStyle name="常规 68 2 4 3 3" xfId="46104"/>
    <cellStyle name="常规 68 2 4 4" xfId="46105"/>
    <cellStyle name="常规 68 2 4 4 2" xfId="46106"/>
    <cellStyle name="常规 68 2 4 5" xfId="46107"/>
    <cellStyle name="常规 68 2 5" xfId="46108"/>
    <cellStyle name="常规 68 2 5 2" xfId="46109"/>
    <cellStyle name="常规 68 2 5 2 2" xfId="46110"/>
    <cellStyle name="常规 68 2 5 2 2 2" xfId="46111"/>
    <cellStyle name="常规 68 2 5 2 3" xfId="46112"/>
    <cellStyle name="常规 68 2 5 3" xfId="46113"/>
    <cellStyle name="常规 68 2 5 3 2" xfId="46114"/>
    <cellStyle name="常规 68 2 5 4" xfId="46115"/>
    <cellStyle name="常规 68 2 6" xfId="46116"/>
    <cellStyle name="常规 68 2 6 2" xfId="46117"/>
    <cellStyle name="常规 68 2 6 2 2" xfId="46118"/>
    <cellStyle name="常规 68 2 6 3" xfId="46119"/>
    <cellStyle name="常规 68 2 7" xfId="46120"/>
    <cellStyle name="常规 68 2 7 2" xfId="46121"/>
    <cellStyle name="常规 68 2 8" xfId="46122"/>
    <cellStyle name="常规 68 3" xfId="46123"/>
    <cellStyle name="常规 68 3 2" xfId="46124"/>
    <cellStyle name="常规 68 3 2 2" xfId="46125"/>
    <cellStyle name="常规 68 3 2 2 2" xfId="46126"/>
    <cellStyle name="常规 68 3 2 2 2 2" xfId="46127"/>
    <cellStyle name="常规 68 3 2 2 2 2 2" xfId="46128"/>
    <cellStyle name="常规 68 3 2 2 2 3" xfId="46129"/>
    <cellStyle name="常规 68 3 2 2 3" xfId="46130"/>
    <cellStyle name="常规 68 3 2 2 3 2" xfId="46131"/>
    <cellStyle name="常规 68 3 2 2 4" xfId="46132"/>
    <cellStyle name="常规 68 3 2 3" xfId="46133"/>
    <cellStyle name="常规 68 3 2 3 2" xfId="46134"/>
    <cellStyle name="常规 68 3 2 3 2 2" xfId="46135"/>
    <cellStyle name="常规 68 3 2 3 3" xfId="46136"/>
    <cellStyle name="常规 68 3 2 4" xfId="46137"/>
    <cellStyle name="常规 68 3 2 4 2" xfId="46138"/>
    <cellStyle name="常规 68 3 2 5" xfId="46139"/>
    <cellStyle name="常规 68 3 3" xfId="46140"/>
    <cellStyle name="常规 68 3 3 2" xfId="46141"/>
    <cellStyle name="常规 68 3 3 2 2" xfId="46142"/>
    <cellStyle name="常规 68 3 3 2 2 2" xfId="46143"/>
    <cellStyle name="常规 68 3 3 2 2 2 2" xfId="46144"/>
    <cellStyle name="常规 68 3 3 2 2 3" xfId="46145"/>
    <cellStyle name="常规 68 3 3 2 3" xfId="46146"/>
    <cellStyle name="常规 68 3 3 2 3 2" xfId="46147"/>
    <cellStyle name="常规 68 3 3 2 4" xfId="46148"/>
    <cellStyle name="常规 68 3 3 3" xfId="46149"/>
    <cellStyle name="常规 68 3 3 3 2" xfId="46150"/>
    <cellStyle name="常规 68 3 3 3 2 2" xfId="46151"/>
    <cellStyle name="常规 68 3 3 3 3" xfId="46152"/>
    <cellStyle name="常规 68 3 3 4" xfId="46153"/>
    <cellStyle name="常规 68 3 3 4 2" xfId="46154"/>
    <cellStyle name="常规 68 3 3 5" xfId="46155"/>
    <cellStyle name="常规 68 3 4" xfId="46156"/>
    <cellStyle name="常规 68 3 4 2" xfId="46157"/>
    <cellStyle name="常规 68 3 4 2 2" xfId="46158"/>
    <cellStyle name="常规 68 3 4 2 2 2" xfId="46159"/>
    <cellStyle name="常规 68 3 4 2 3" xfId="46160"/>
    <cellStyle name="常规 68 3 4 3" xfId="46161"/>
    <cellStyle name="常规 68 3 4 3 2" xfId="46162"/>
    <cellStyle name="常规 68 3 4 4" xfId="46163"/>
    <cellStyle name="常规 68 3 5" xfId="46164"/>
    <cellStyle name="常规 68 3 5 2" xfId="46165"/>
    <cellStyle name="常规 68 3 5 2 2" xfId="46166"/>
    <cellStyle name="常规 68 3 5 3" xfId="46167"/>
    <cellStyle name="常规 68 3 6" xfId="46168"/>
    <cellStyle name="常规 68 3 6 2" xfId="46169"/>
    <cellStyle name="常规 68 3 7" xfId="46170"/>
    <cellStyle name="常规 68 4" xfId="46171"/>
    <cellStyle name="常规 68 4 2" xfId="46172"/>
    <cellStyle name="常规 68 4 2 2" xfId="46173"/>
    <cellStyle name="常规 68 4 2 2 2" xfId="46174"/>
    <cellStyle name="常规 68 4 2 2 2 2" xfId="46175"/>
    <cellStyle name="常规 68 4 2 2 3" xfId="46176"/>
    <cellStyle name="常规 68 4 2 3" xfId="46177"/>
    <cellStyle name="常规 68 4 2 3 2" xfId="46178"/>
    <cellStyle name="常规 68 4 2 4" xfId="46179"/>
    <cellStyle name="常规 68 4 3" xfId="46180"/>
    <cellStyle name="常规 68 4 3 2" xfId="46181"/>
    <cellStyle name="常规 68 4 3 2 2" xfId="46182"/>
    <cellStyle name="常规 68 4 3 3" xfId="46183"/>
    <cellStyle name="常规 68 4 4" xfId="46184"/>
    <cellStyle name="常规 68 4 4 2" xfId="46185"/>
    <cellStyle name="常规 68 4 5" xfId="46186"/>
    <cellStyle name="常规 68 5" xfId="46187"/>
    <cellStyle name="常规 68 5 2" xfId="46188"/>
    <cellStyle name="常规 68 5 2 2" xfId="46189"/>
    <cellStyle name="常规 68 5 2 2 2" xfId="46190"/>
    <cellStyle name="常规 68 5 2 2 2 2" xfId="46191"/>
    <cellStyle name="常规 68 5 2 2 3" xfId="46192"/>
    <cellStyle name="常规 68 5 2 3" xfId="46193"/>
    <cellStyle name="常规 68 5 2 3 2" xfId="46194"/>
    <cellStyle name="常规 68 5 2 4" xfId="46195"/>
    <cellStyle name="常规 68 5 3" xfId="46196"/>
    <cellStyle name="常规 68 5 3 2" xfId="46197"/>
    <cellStyle name="常规 68 5 3 2 2" xfId="46198"/>
    <cellStyle name="常规 68 5 3 3" xfId="46199"/>
    <cellStyle name="常规 68 5 4" xfId="46200"/>
    <cellStyle name="常规 68 5 4 2" xfId="46201"/>
    <cellStyle name="常规 68 5 5" xfId="46202"/>
    <cellStyle name="常规 68 6" xfId="46203"/>
    <cellStyle name="常规 68 6 2" xfId="46204"/>
    <cellStyle name="常规 68 6 2 2" xfId="46205"/>
    <cellStyle name="常规 68 6 2 2 2" xfId="46206"/>
    <cellStyle name="常规 68 6 2 2 2 2" xfId="46207"/>
    <cellStyle name="常规 68 6 2 2 3" xfId="46208"/>
    <cellStyle name="常规 68 6 2 3" xfId="46209"/>
    <cellStyle name="常规 68 6 2 3 2" xfId="46210"/>
    <cellStyle name="常规 68 6 2 4" xfId="46211"/>
    <cellStyle name="常规 68 6 3" xfId="46212"/>
    <cellStyle name="常规 68 6 3 2" xfId="46213"/>
    <cellStyle name="常规 68 6 3 2 2" xfId="46214"/>
    <cellStyle name="常规 68 6 3 3" xfId="46215"/>
    <cellStyle name="常规 68 6 4" xfId="46216"/>
    <cellStyle name="常规 68 6 4 2" xfId="46217"/>
    <cellStyle name="常规 68 6 5" xfId="46218"/>
    <cellStyle name="常规 68 7" xfId="46219"/>
    <cellStyle name="常规 68 7 2" xfId="46220"/>
    <cellStyle name="常规 68 7 2 2" xfId="46221"/>
    <cellStyle name="常规 68 7 2 2 2" xfId="46222"/>
    <cellStyle name="常规 68 7 2 2 2 2" xfId="46223"/>
    <cellStyle name="常规 68 7 2 2 3" xfId="46224"/>
    <cellStyle name="常规 68 7 2 3" xfId="46225"/>
    <cellStyle name="常规 68 7 2 3 2" xfId="46226"/>
    <cellStyle name="常规 68 7 2 4" xfId="46227"/>
    <cellStyle name="常规 68 7 3" xfId="46228"/>
    <cellStyle name="常规 68 7 3 2" xfId="46229"/>
    <cellStyle name="常规 68 7 3 2 2" xfId="46230"/>
    <cellStyle name="常规 68 7 3 3" xfId="46231"/>
    <cellStyle name="常规 68 7 4" xfId="46232"/>
    <cellStyle name="常规 68 7 4 2" xfId="46233"/>
    <cellStyle name="常规 68 7 5" xfId="46234"/>
    <cellStyle name="常规 68 8" xfId="46235"/>
    <cellStyle name="常规 68 8 2" xfId="46236"/>
    <cellStyle name="常规 68 8 2 2" xfId="46237"/>
    <cellStyle name="常规 68 8 2 2 2" xfId="46238"/>
    <cellStyle name="常规 68 8 2 3" xfId="46239"/>
    <cellStyle name="常规 68 8 3" xfId="46240"/>
    <cellStyle name="常规 68 8 3 2" xfId="46241"/>
    <cellStyle name="常规 68 8 4" xfId="46242"/>
    <cellStyle name="常规 68 9" xfId="46243"/>
    <cellStyle name="常规 68 9 2" xfId="46244"/>
    <cellStyle name="常规 68 9 2 2" xfId="46245"/>
    <cellStyle name="常规 68 9 3" xfId="46246"/>
    <cellStyle name="常规 69" xfId="46247"/>
    <cellStyle name="常规 69 10" xfId="46248"/>
    <cellStyle name="常规 69 10 2" xfId="46249"/>
    <cellStyle name="常规 69 11" xfId="46250"/>
    <cellStyle name="常规 69 12" xfId="46251"/>
    <cellStyle name="常规 69 2" xfId="46252"/>
    <cellStyle name="常规 69 2 2" xfId="46253"/>
    <cellStyle name="常规 69 2 2 2" xfId="46254"/>
    <cellStyle name="常规 69 2 2 2 2" xfId="46255"/>
    <cellStyle name="常规 69 2 2 2 2 2" xfId="46256"/>
    <cellStyle name="常规 69 2 2 2 2 2 2" xfId="46257"/>
    <cellStyle name="常规 69 2 2 2 2 2 2 2" xfId="46258"/>
    <cellStyle name="常规 69 2 2 2 2 2 3" xfId="46259"/>
    <cellStyle name="常规 69 2 2 2 2 3" xfId="46260"/>
    <cellStyle name="常规 69 2 2 2 2 3 2" xfId="46261"/>
    <cellStyle name="常规 69 2 2 2 2 4" xfId="46262"/>
    <cellStyle name="常规 69 2 2 2 3" xfId="46263"/>
    <cellStyle name="常规 69 2 2 2 3 2" xfId="46264"/>
    <cellStyle name="常规 69 2 2 2 3 2 2" xfId="46265"/>
    <cellStyle name="常规 69 2 2 2 3 3" xfId="46266"/>
    <cellStyle name="常规 69 2 2 2 4" xfId="46267"/>
    <cellStyle name="常规 69 2 2 2 4 2" xfId="46268"/>
    <cellStyle name="常规 69 2 2 2 5" xfId="46269"/>
    <cellStyle name="常规 69 2 2 3" xfId="46270"/>
    <cellStyle name="常规 69 2 2 3 2" xfId="46271"/>
    <cellStyle name="常规 69 2 2 3 2 2" xfId="46272"/>
    <cellStyle name="常规 69 2 2 3 2 2 2" xfId="46273"/>
    <cellStyle name="常规 69 2 2 3 2 2 2 2" xfId="46274"/>
    <cellStyle name="常规 69 2 2 3 2 2 3" xfId="46275"/>
    <cellStyle name="常规 69 2 2 3 2 3" xfId="46276"/>
    <cellStyle name="常规 69 2 2 3 2 3 2" xfId="46277"/>
    <cellStyle name="常规 69 2 2 3 2 4" xfId="46278"/>
    <cellStyle name="常规 69 2 2 3 3" xfId="46279"/>
    <cellStyle name="常规 69 2 2 3 3 2" xfId="46280"/>
    <cellStyle name="常规 69 2 2 3 3 2 2" xfId="46281"/>
    <cellStyle name="常规 69 2 2 3 3 3" xfId="46282"/>
    <cellStyle name="常规 69 2 2 3 4" xfId="46283"/>
    <cellStyle name="常规 69 2 2 3 4 2" xfId="46284"/>
    <cellStyle name="常规 69 2 2 3 5" xfId="46285"/>
    <cellStyle name="常规 69 2 2 4" xfId="46286"/>
    <cellStyle name="常规 69 2 2 4 2" xfId="46287"/>
    <cellStyle name="常规 69 2 2 4 2 2" xfId="46288"/>
    <cellStyle name="常规 69 2 2 4 2 2 2" xfId="46289"/>
    <cellStyle name="常规 69 2 2 4 2 3" xfId="46290"/>
    <cellStyle name="常规 69 2 2 4 3" xfId="46291"/>
    <cellStyle name="常规 69 2 2 4 3 2" xfId="46292"/>
    <cellStyle name="常规 69 2 2 4 4" xfId="46293"/>
    <cellStyle name="常规 69 2 2 5" xfId="46294"/>
    <cellStyle name="常规 69 2 2 5 2" xfId="46295"/>
    <cellStyle name="常规 69 2 2 5 2 2" xfId="46296"/>
    <cellStyle name="常规 69 2 2 5 3" xfId="46297"/>
    <cellStyle name="常规 69 2 2 6" xfId="46298"/>
    <cellStyle name="常规 69 2 2 6 2" xfId="46299"/>
    <cellStyle name="常规 69 2 2 7" xfId="46300"/>
    <cellStyle name="常规 69 2 3" xfId="46301"/>
    <cellStyle name="常规 69 2 3 2" xfId="46302"/>
    <cellStyle name="常规 69 2 3 2 2" xfId="46303"/>
    <cellStyle name="常规 69 2 3 2 2 2" xfId="46304"/>
    <cellStyle name="常规 69 2 3 2 2 2 2" xfId="46305"/>
    <cellStyle name="常规 69 2 3 2 2 3" xfId="46306"/>
    <cellStyle name="常规 69 2 3 2 3" xfId="46307"/>
    <cellStyle name="常规 69 2 3 2 3 2" xfId="46308"/>
    <cellStyle name="常规 69 2 3 2 4" xfId="46309"/>
    <cellStyle name="常规 69 2 3 3" xfId="46310"/>
    <cellStyle name="常规 69 2 3 3 2" xfId="46311"/>
    <cellStyle name="常规 69 2 3 3 2 2" xfId="46312"/>
    <cellStyle name="常规 69 2 3 3 3" xfId="46313"/>
    <cellStyle name="常规 69 2 3 4" xfId="46314"/>
    <cellStyle name="常规 69 2 3 4 2" xfId="46315"/>
    <cellStyle name="常规 69 2 3 5" xfId="46316"/>
    <cellStyle name="常规 69 2 4" xfId="46317"/>
    <cellStyle name="常规 69 2 4 2" xfId="46318"/>
    <cellStyle name="常规 69 2 4 2 2" xfId="46319"/>
    <cellStyle name="常规 69 2 4 2 2 2" xfId="46320"/>
    <cellStyle name="常规 69 2 4 2 2 2 2" xfId="46321"/>
    <cellStyle name="常规 69 2 4 2 2 3" xfId="46322"/>
    <cellStyle name="常规 69 2 4 2 3" xfId="46323"/>
    <cellStyle name="常规 69 2 4 2 3 2" xfId="46324"/>
    <cellStyle name="常规 69 2 4 2 4" xfId="46325"/>
    <cellStyle name="常规 69 2 4 3" xfId="46326"/>
    <cellStyle name="常规 69 2 4 3 2" xfId="46327"/>
    <cellStyle name="常规 69 2 4 3 2 2" xfId="46328"/>
    <cellStyle name="常规 69 2 4 3 3" xfId="46329"/>
    <cellStyle name="常规 69 2 4 4" xfId="46330"/>
    <cellStyle name="常规 69 2 4 4 2" xfId="46331"/>
    <cellStyle name="常规 69 2 4 5" xfId="46332"/>
    <cellStyle name="常规 69 2 5" xfId="46333"/>
    <cellStyle name="常规 69 2 5 2" xfId="46334"/>
    <cellStyle name="常规 69 2 5 2 2" xfId="46335"/>
    <cellStyle name="常规 69 2 5 2 2 2" xfId="46336"/>
    <cellStyle name="常规 69 2 5 2 3" xfId="46337"/>
    <cellStyle name="常规 69 2 5 3" xfId="46338"/>
    <cellStyle name="常规 69 2 5 3 2" xfId="46339"/>
    <cellStyle name="常规 69 2 5 4" xfId="46340"/>
    <cellStyle name="常规 69 2 6" xfId="46341"/>
    <cellStyle name="常规 69 2 6 2" xfId="46342"/>
    <cellStyle name="常规 69 2 6 2 2" xfId="46343"/>
    <cellStyle name="常规 69 2 6 3" xfId="46344"/>
    <cellStyle name="常规 69 2 7" xfId="46345"/>
    <cellStyle name="常规 69 2 7 2" xfId="46346"/>
    <cellStyle name="常规 69 2 8" xfId="46347"/>
    <cellStyle name="常规 69 3" xfId="46348"/>
    <cellStyle name="常规 69 3 2" xfId="46349"/>
    <cellStyle name="常规 69 3 2 2" xfId="46350"/>
    <cellStyle name="常规 69 3 2 2 2" xfId="46351"/>
    <cellStyle name="常规 69 3 2 2 2 2" xfId="46352"/>
    <cellStyle name="常规 69 3 2 2 2 2 2" xfId="46353"/>
    <cellStyle name="常规 69 3 2 2 2 3" xfId="46354"/>
    <cellStyle name="常规 69 3 2 2 3" xfId="46355"/>
    <cellStyle name="常规 69 3 2 2 3 2" xfId="46356"/>
    <cellStyle name="常规 69 3 2 2 4" xfId="46357"/>
    <cellStyle name="常规 69 3 2 3" xfId="46358"/>
    <cellStyle name="常规 69 3 2 3 2" xfId="46359"/>
    <cellStyle name="常规 69 3 2 3 2 2" xfId="46360"/>
    <cellStyle name="常规 69 3 2 3 3" xfId="46361"/>
    <cellStyle name="常规 69 3 2 4" xfId="46362"/>
    <cellStyle name="常规 69 3 2 4 2" xfId="46363"/>
    <cellStyle name="常规 69 3 2 5" xfId="46364"/>
    <cellStyle name="常规 69 3 3" xfId="46365"/>
    <cellStyle name="常规 69 3 3 2" xfId="46366"/>
    <cellStyle name="常规 69 3 3 2 2" xfId="46367"/>
    <cellStyle name="常规 69 3 3 2 2 2" xfId="46368"/>
    <cellStyle name="常规 69 3 3 2 2 2 2" xfId="46369"/>
    <cellStyle name="常规 69 3 3 2 2 3" xfId="46370"/>
    <cellStyle name="常规 69 3 3 2 3" xfId="46371"/>
    <cellStyle name="常规 69 3 3 2 3 2" xfId="46372"/>
    <cellStyle name="常规 69 3 3 2 4" xfId="46373"/>
    <cellStyle name="常规 69 3 3 3" xfId="46374"/>
    <cellStyle name="常规 69 3 3 3 2" xfId="46375"/>
    <cellStyle name="常规 69 3 3 3 2 2" xfId="46376"/>
    <cellStyle name="常规 69 3 3 3 3" xfId="46377"/>
    <cellStyle name="常规 69 3 3 4" xfId="46378"/>
    <cellStyle name="常规 69 3 3 4 2" xfId="46379"/>
    <cellStyle name="常规 69 3 3 5" xfId="46380"/>
    <cellStyle name="常规 69 3 4" xfId="46381"/>
    <cellStyle name="常规 69 3 4 2" xfId="46382"/>
    <cellStyle name="常规 69 3 4 2 2" xfId="46383"/>
    <cellStyle name="常规 69 3 4 2 2 2" xfId="46384"/>
    <cellStyle name="常规 69 3 4 2 3" xfId="46385"/>
    <cellStyle name="常规 69 3 4 3" xfId="46386"/>
    <cellStyle name="常规 69 3 4 3 2" xfId="46387"/>
    <cellStyle name="常规 69 3 4 4" xfId="46388"/>
    <cellStyle name="常规 69 3 5" xfId="46389"/>
    <cellStyle name="常规 69 3 5 2" xfId="46390"/>
    <cellStyle name="常规 69 3 5 2 2" xfId="46391"/>
    <cellStyle name="常规 69 3 5 3" xfId="46392"/>
    <cellStyle name="常规 69 3 6" xfId="46393"/>
    <cellStyle name="常规 69 3 6 2" xfId="46394"/>
    <cellStyle name="常规 69 3 7" xfId="46395"/>
    <cellStyle name="常规 69 4" xfId="46396"/>
    <cellStyle name="常规 69 4 2" xfId="46397"/>
    <cellStyle name="常规 69 4 2 2" xfId="46398"/>
    <cellStyle name="常规 69 4 2 2 2" xfId="46399"/>
    <cellStyle name="常规 69 4 2 2 2 2" xfId="46400"/>
    <cellStyle name="常规 69 4 2 2 3" xfId="46401"/>
    <cellStyle name="常规 69 4 2 3" xfId="46402"/>
    <cellStyle name="常规 69 4 2 3 2" xfId="46403"/>
    <cellStyle name="常规 69 4 2 4" xfId="46404"/>
    <cellStyle name="常规 69 4 3" xfId="46405"/>
    <cellStyle name="常规 69 4 3 2" xfId="46406"/>
    <cellStyle name="常规 69 4 3 2 2" xfId="46407"/>
    <cellStyle name="常规 69 4 3 3" xfId="46408"/>
    <cellStyle name="常规 69 4 4" xfId="46409"/>
    <cellStyle name="常规 69 4 4 2" xfId="46410"/>
    <cellStyle name="常规 69 4 5" xfId="46411"/>
    <cellStyle name="常规 69 5" xfId="46412"/>
    <cellStyle name="常规 69 5 2" xfId="46413"/>
    <cellStyle name="常规 69 5 2 2" xfId="46414"/>
    <cellStyle name="常规 69 5 2 2 2" xfId="46415"/>
    <cellStyle name="常规 69 5 2 2 2 2" xfId="46416"/>
    <cellStyle name="常规 69 5 2 2 3" xfId="46417"/>
    <cellStyle name="常规 69 5 2 3" xfId="46418"/>
    <cellStyle name="常规 69 5 2 3 2" xfId="46419"/>
    <cellStyle name="常规 69 5 2 4" xfId="46420"/>
    <cellStyle name="常规 69 5 3" xfId="46421"/>
    <cellStyle name="常规 69 5 3 2" xfId="46422"/>
    <cellStyle name="常规 69 5 3 2 2" xfId="46423"/>
    <cellStyle name="常规 69 5 3 3" xfId="46424"/>
    <cellStyle name="常规 69 5 4" xfId="46425"/>
    <cellStyle name="常规 69 5 4 2" xfId="46426"/>
    <cellStyle name="常规 69 5 5" xfId="46427"/>
    <cellStyle name="常规 69 6" xfId="46428"/>
    <cellStyle name="常规 69 6 2" xfId="46429"/>
    <cellStyle name="常规 69 6 2 2" xfId="46430"/>
    <cellStyle name="常规 69 6 2 2 2" xfId="46431"/>
    <cellStyle name="常规 69 6 2 2 2 2" xfId="46432"/>
    <cellStyle name="常规 69 6 2 2 3" xfId="46433"/>
    <cellStyle name="常规 69 6 2 3" xfId="46434"/>
    <cellStyle name="常规 69 6 2 3 2" xfId="46435"/>
    <cellStyle name="常规 69 6 2 4" xfId="46436"/>
    <cellStyle name="常规 69 6 3" xfId="46437"/>
    <cellStyle name="常规 69 6 3 2" xfId="46438"/>
    <cellStyle name="常规 69 6 3 2 2" xfId="46439"/>
    <cellStyle name="常规 69 6 3 3" xfId="46440"/>
    <cellStyle name="常规 69 6 4" xfId="46441"/>
    <cellStyle name="常规 69 6 4 2" xfId="46442"/>
    <cellStyle name="常规 69 6 5" xfId="46443"/>
    <cellStyle name="常规 69 7" xfId="46444"/>
    <cellStyle name="常规 69 7 2" xfId="46445"/>
    <cellStyle name="常规 69 7 2 2" xfId="46446"/>
    <cellStyle name="常规 69 7 2 2 2" xfId="46447"/>
    <cellStyle name="常规 69 7 2 2 2 2" xfId="46448"/>
    <cellStyle name="常规 69 7 2 2 3" xfId="46449"/>
    <cellStyle name="常规 69 7 2 3" xfId="46450"/>
    <cellStyle name="常规 69 7 2 3 2" xfId="46451"/>
    <cellStyle name="常规 69 7 2 4" xfId="46452"/>
    <cellStyle name="常规 69 7 3" xfId="46453"/>
    <cellStyle name="常规 69 7 3 2" xfId="46454"/>
    <cellStyle name="常规 69 7 3 2 2" xfId="46455"/>
    <cellStyle name="常规 69 7 3 3" xfId="46456"/>
    <cellStyle name="常规 69 7 4" xfId="46457"/>
    <cellStyle name="常规 69 7 4 2" xfId="46458"/>
    <cellStyle name="常规 69 7 5" xfId="46459"/>
    <cellStyle name="常规 69 8" xfId="46460"/>
    <cellStyle name="常规 69 8 2" xfId="46461"/>
    <cellStyle name="常规 69 8 2 2" xfId="46462"/>
    <cellStyle name="常规 69 8 2 2 2" xfId="46463"/>
    <cellStyle name="常规 69 8 2 3" xfId="46464"/>
    <cellStyle name="常规 69 8 3" xfId="46465"/>
    <cellStyle name="常规 69 8 3 2" xfId="46466"/>
    <cellStyle name="常规 69 8 4" xfId="46467"/>
    <cellStyle name="常规 69 9" xfId="46468"/>
    <cellStyle name="常规 69 9 2" xfId="46469"/>
    <cellStyle name="常规 69 9 2 2" xfId="46470"/>
    <cellStyle name="常规 69 9 3" xfId="46471"/>
    <cellStyle name="常规 7" xfId="2"/>
    <cellStyle name="常规 7 10" xfId="46472"/>
    <cellStyle name="常规 7 10 2" xfId="46473"/>
    <cellStyle name="常规 7 10 2 2" xfId="46474"/>
    <cellStyle name="常规 7 10 2 2 2" xfId="46475"/>
    <cellStyle name="常规 7 10 2 2 2 2" xfId="46476"/>
    <cellStyle name="常规 7 10 2 2 3" xfId="46477"/>
    <cellStyle name="常规 7 10 2 3" xfId="46478"/>
    <cellStyle name="常规 7 10 2 3 2" xfId="46479"/>
    <cellStyle name="常规 7 10 2 4" xfId="46480"/>
    <cellStyle name="常规 7 10 3" xfId="46481"/>
    <cellStyle name="常规 7 10 3 2" xfId="46482"/>
    <cellStyle name="常规 7 10 3 2 2" xfId="46483"/>
    <cellStyle name="常规 7 10 3 3" xfId="46484"/>
    <cellStyle name="常规 7 10 4" xfId="46485"/>
    <cellStyle name="常规 7 10 4 2" xfId="46486"/>
    <cellStyle name="常规 7 10 5" xfId="46487"/>
    <cellStyle name="常规 7 11" xfId="46488"/>
    <cellStyle name="常规 7 12" xfId="46489"/>
    <cellStyle name="常规 7 13" xfId="46490"/>
    <cellStyle name="常规 7 13 2" xfId="46491"/>
    <cellStyle name="常规 7 13 2 2" xfId="46492"/>
    <cellStyle name="常规 7 13 2 2 2" xfId="46493"/>
    <cellStyle name="常规 7 13 2 2 2 2" xfId="46494"/>
    <cellStyle name="常规 7 13 2 2 3" xfId="46495"/>
    <cellStyle name="常规 7 13 2 3" xfId="46496"/>
    <cellStyle name="常规 7 13 2 3 2" xfId="46497"/>
    <cellStyle name="常规 7 13 2 4" xfId="46498"/>
    <cellStyle name="常规 7 13 3" xfId="46499"/>
    <cellStyle name="常规 7 13 3 2" xfId="46500"/>
    <cellStyle name="常规 7 13 3 2 2" xfId="46501"/>
    <cellStyle name="常规 7 13 3 3" xfId="46502"/>
    <cellStyle name="常规 7 13 4" xfId="46503"/>
    <cellStyle name="常规 7 13 4 2" xfId="46504"/>
    <cellStyle name="常规 7 13 5" xfId="46505"/>
    <cellStyle name="常规 7 14" xfId="46506"/>
    <cellStyle name="常规 7 14 2" xfId="46507"/>
    <cellStyle name="常规 7 14 2 2" xfId="46508"/>
    <cellStyle name="常规 7 14 2 2 2" xfId="46509"/>
    <cellStyle name="常规 7 14 2 3" xfId="46510"/>
    <cellStyle name="常规 7 14 3" xfId="46511"/>
    <cellStyle name="常规 7 14 3 2" xfId="46512"/>
    <cellStyle name="常规 7 14 4" xfId="46513"/>
    <cellStyle name="常规 7 15" xfId="46514"/>
    <cellStyle name="常规 7 15 2" xfId="46515"/>
    <cellStyle name="常规 7 15 2 2" xfId="46516"/>
    <cellStyle name="常规 7 15 3" xfId="46517"/>
    <cellStyle name="常规 7 16" xfId="46518"/>
    <cellStyle name="常规 7 16 2" xfId="46519"/>
    <cellStyle name="常规 7 17" xfId="46520"/>
    <cellStyle name="常规 7 18" xfId="46521"/>
    <cellStyle name="常规 7 19" xfId="54726"/>
    <cellStyle name="常规 7 19 2" xfId="54776"/>
    <cellStyle name="常规 7 19 2 2" xfId="54792"/>
    <cellStyle name="常规 7 2" xfId="46522"/>
    <cellStyle name="常规 7 2 10" xfId="46523"/>
    <cellStyle name="常规 7 2 10 2" xfId="46524"/>
    <cellStyle name="常规 7 2 10 2 2" xfId="46525"/>
    <cellStyle name="常规 7 2 10 3" xfId="46526"/>
    <cellStyle name="常规 7 2 11" xfId="46527"/>
    <cellStyle name="常规 7 2 11 2" xfId="46528"/>
    <cellStyle name="常规 7 2 12" xfId="46529"/>
    <cellStyle name="常规 7 2 13" xfId="46530"/>
    <cellStyle name="常规 7 2 13 2" xfId="46531"/>
    <cellStyle name="常规 7 2 13 3" xfId="46532"/>
    <cellStyle name="常规 7 2 14" xfId="46533"/>
    <cellStyle name="常规 7 2 15" xfId="54741"/>
    <cellStyle name="常规 7 2 15 2" xfId="54742"/>
    <cellStyle name="常规 7 2 16" xfId="54754"/>
    <cellStyle name="常规 7 2 16 2" xfId="55128"/>
    <cellStyle name="常规 7 2 16 3" xfId="55129"/>
    <cellStyle name="常规 7 2 16 4" xfId="55270"/>
    <cellStyle name="常规 7 2 17" xfId="54766"/>
    <cellStyle name="常规 7 2 17 2" xfId="54793"/>
    <cellStyle name="常规 7 2 17 3" xfId="54794"/>
    <cellStyle name="常规 7 2 2" xfId="46534"/>
    <cellStyle name="常规 7 2 2 10" xfId="46535"/>
    <cellStyle name="常规 7 2 2 10 2" xfId="46536"/>
    <cellStyle name="常规 7 2 2 11" xfId="46537"/>
    <cellStyle name="常规 7 2 2 12" xfId="46538"/>
    <cellStyle name="常规 7 2 2 2" xfId="46539"/>
    <cellStyle name="常规 7 2 2 2 2" xfId="46540"/>
    <cellStyle name="常规 7 2 2 2 2 2" xfId="46541"/>
    <cellStyle name="常规 7 2 2 2 2 2 2" xfId="46542"/>
    <cellStyle name="常规 7 2 2 2 2 2 2 2" xfId="46543"/>
    <cellStyle name="常规 7 2 2 2 2 2 2 2 2" xfId="46544"/>
    <cellStyle name="常规 7 2 2 2 2 2 2 2 2 2" xfId="46545"/>
    <cellStyle name="常规 7 2 2 2 2 2 2 2 2 2 2" xfId="46546"/>
    <cellStyle name="常规 7 2 2 2 2 2 2 2 2 3" xfId="46547"/>
    <cellStyle name="常规 7 2 2 2 2 2 2 2 3" xfId="46548"/>
    <cellStyle name="常规 7 2 2 2 2 2 2 2 3 2" xfId="46549"/>
    <cellStyle name="常规 7 2 2 2 2 2 2 2 4" xfId="46550"/>
    <cellStyle name="常规 7 2 2 2 2 2 2 3" xfId="46551"/>
    <cellStyle name="常规 7 2 2 2 2 2 2 3 2" xfId="46552"/>
    <cellStyle name="常规 7 2 2 2 2 2 2 3 2 2" xfId="46553"/>
    <cellStyle name="常规 7 2 2 2 2 2 2 3 3" xfId="46554"/>
    <cellStyle name="常规 7 2 2 2 2 2 2 4" xfId="46555"/>
    <cellStyle name="常规 7 2 2 2 2 2 2 4 2" xfId="46556"/>
    <cellStyle name="常规 7 2 2 2 2 2 2 5" xfId="46557"/>
    <cellStyle name="常规 7 2 2 2 2 2 3" xfId="46558"/>
    <cellStyle name="常规 7 2 2 2 2 2 3 2" xfId="46559"/>
    <cellStyle name="常规 7 2 2 2 2 2 3 2 2" xfId="46560"/>
    <cellStyle name="常规 7 2 2 2 2 2 3 2 2 2" xfId="46561"/>
    <cellStyle name="常规 7 2 2 2 2 2 3 2 2 2 2" xfId="46562"/>
    <cellStyle name="常规 7 2 2 2 2 2 3 2 2 3" xfId="46563"/>
    <cellStyle name="常规 7 2 2 2 2 2 3 2 3" xfId="46564"/>
    <cellStyle name="常规 7 2 2 2 2 2 3 2 3 2" xfId="46565"/>
    <cellStyle name="常规 7 2 2 2 2 2 3 2 4" xfId="46566"/>
    <cellStyle name="常规 7 2 2 2 2 2 3 3" xfId="46567"/>
    <cellStyle name="常规 7 2 2 2 2 2 3 3 2" xfId="46568"/>
    <cellStyle name="常规 7 2 2 2 2 2 3 3 2 2" xfId="46569"/>
    <cellStyle name="常规 7 2 2 2 2 2 3 3 3" xfId="46570"/>
    <cellStyle name="常规 7 2 2 2 2 2 3 4" xfId="46571"/>
    <cellStyle name="常规 7 2 2 2 2 2 3 4 2" xfId="46572"/>
    <cellStyle name="常规 7 2 2 2 2 2 3 5" xfId="46573"/>
    <cellStyle name="常规 7 2 2 2 2 2 4" xfId="46574"/>
    <cellStyle name="常规 7 2 2 2 2 2 4 2" xfId="46575"/>
    <cellStyle name="常规 7 2 2 2 2 2 4 2 2" xfId="46576"/>
    <cellStyle name="常规 7 2 2 2 2 2 4 2 2 2" xfId="46577"/>
    <cellStyle name="常规 7 2 2 2 2 2 4 2 3" xfId="46578"/>
    <cellStyle name="常规 7 2 2 2 2 2 4 3" xfId="46579"/>
    <cellStyle name="常规 7 2 2 2 2 2 4 3 2" xfId="46580"/>
    <cellStyle name="常规 7 2 2 2 2 2 4 4" xfId="46581"/>
    <cellStyle name="常规 7 2 2 2 2 2 5" xfId="46582"/>
    <cellStyle name="常规 7 2 2 2 2 2 5 2" xfId="46583"/>
    <cellStyle name="常规 7 2 2 2 2 2 5 2 2" xfId="46584"/>
    <cellStyle name="常规 7 2 2 2 2 2 5 3" xfId="46585"/>
    <cellStyle name="常规 7 2 2 2 2 2 6" xfId="46586"/>
    <cellStyle name="常规 7 2 2 2 2 2 6 2" xfId="46587"/>
    <cellStyle name="常规 7 2 2 2 2 2 7" xfId="46588"/>
    <cellStyle name="常规 7 2 2 2 2 3" xfId="46589"/>
    <cellStyle name="常规 7 2 2 2 2 3 2" xfId="46590"/>
    <cellStyle name="常规 7 2 2 2 2 3 2 2" xfId="46591"/>
    <cellStyle name="常规 7 2 2 2 2 3 2 2 2" xfId="46592"/>
    <cellStyle name="常规 7 2 2 2 2 3 2 2 2 2" xfId="46593"/>
    <cellStyle name="常规 7 2 2 2 2 3 2 2 3" xfId="46594"/>
    <cellStyle name="常规 7 2 2 2 2 3 2 3" xfId="46595"/>
    <cellStyle name="常规 7 2 2 2 2 3 2 3 2" xfId="46596"/>
    <cellStyle name="常规 7 2 2 2 2 3 2 4" xfId="46597"/>
    <cellStyle name="常规 7 2 2 2 2 3 3" xfId="46598"/>
    <cellStyle name="常规 7 2 2 2 2 3 3 2" xfId="46599"/>
    <cellStyle name="常规 7 2 2 2 2 3 3 2 2" xfId="46600"/>
    <cellStyle name="常规 7 2 2 2 2 3 3 3" xfId="46601"/>
    <cellStyle name="常规 7 2 2 2 2 3 4" xfId="46602"/>
    <cellStyle name="常规 7 2 2 2 2 3 4 2" xfId="46603"/>
    <cellStyle name="常规 7 2 2 2 2 3 5" xfId="46604"/>
    <cellStyle name="常规 7 2 2 2 2 4" xfId="46605"/>
    <cellStyle name="常规 7 2 2 2 2 4 2" xfId="46606"/>
    <cellStyle name="常规 7 2 2 2 2 4 2 2" xfId="46607"/>
    <cellStyle name="常规 7 2 2 2 2 4 2 2 2" xfId="46608"/>
    <cellStyle name="常规 7 2 2 2 2 4 2 2 2 2" xfId="46609"/>
    <cellStyle name="常规 7 2 2 2 2 4 2 2 3" xfId="46610"/>
    <cellStyle name="常规 7 2 2 2 2 4 2 3" xfId="46611"/>
    <cellStyle name="常规 7 2 2 2 2 4 2 3 2" xfId="46612"/>
    <cellStyle name="常规 7 2 2 2 2 4 2 4" xfId="46613"/>
    <cellStyle name="常规 7 2 2 2 2 4 3" xfId="46614"/>
    <cellStyle name="常规 7 2 2 2 2 4 3 2" xfId="46615"/>
    <cellStyle name="常规 7 2 2 2 2 4 3 2 2" xfId="46616"/>
    <cellStyle name="常规 7 2 2 2 2 4 3 3" xfId="46617"/>
    <cellStyle name="常规 7 2 2 2 2 4 4" xfId="46618"/>
    <cellStyle name="常规 7 2 2 2 2 4 4 2" xfId="46619"/>
    <cellStyle name="常规 7 2 2 2 2 4 5" xfId="46620"/>
    <cellStyle name="常规 7 2 2 2 2 5" xfId="46621"/>
    <cellStyle name="常规 7 2 2 2 2 5 2" xfId="46622"/>
    <cellStyle name="常规 7 2 2 2 2 5 2 2" xfId="46623"/>
    <cellStyle name="常规 7 2 2 2 2 5 2 2 2" xfId="46624"/>
    <cellStyle name="常规 7 2 2 2 2 5 2 3" xfId="46625"/>
    <cellStyle name="常规 7 2 2 2 2 5 3" xfId="46626"/>
    <cellStyle name="常规 7 2 2 2 2 5 3 2" xfId="46627"/>
    <cellStyle name="常规 7 2 2 2 2 5 4" xfId="46628"/>
    <cellStyle name="常规 7 2 2 2 2 6" xfId="46629"/>
    <cellStyle name="常规 7 2 2 2 2 6 2" xfId="46630"/>
    <cellStyle name="常规 7 2 2 2 2 6 2 2" xfId="46631"/>
    <cellStyle name="常规 7 2 2 2 2 6 3" xfId="46632"/>
    <cellStyle name="常规 7 2 2 2 2 7" xfId="46633"/>
    <cellStyle name="常规 7 2 2 2 2 7 2" xfId="46634"/>
    <cellStyle name="常规 7 2 2 2 2 8" xfId="46635"/>
    <cellStyle name="常规 7 2 2 2 3" xfId="46636"/>
    <cellStyle name="常规 7 2 2 2 3 2" xfId="46637"/>
    <cellStyle name="常规 7 2 2 2 3 2 2" xfId="46638"/>
    <cellStyle name="常规 7 2 2 2 3 2 2 2" xfId="46639"/>
    <cellStyle name="常规 7 2 2 2 3 2 2 2 2" xfId="46640"/>
    <cellStyle name="常规 7 2 2 2 3 2 2 2 2 2" xfId="46641"/>
    <cellStyle name="常规 7 2 2 2 3 2 2 2 3" xfId="46642"/>
    <cellStyle name="常规 7 2 2 2 3 2 2 3" xfId="46643"/>
    <cellStyle name="常规 7 2 2 2 3 2 2 3 2" xfId="46644"/>
    <cellStyle name="常规 7 2 2 2 3 2 2 4" xfId="46645"/>
    <cellStyle name="常规 7 2 2 2 3 2 3" xfId="46646"/>
    <cellStyle name="常规 7 2 2 2 3 2 3 2" xfId="46647"/>
    <cellStyle name="常规 7 2 2 2 3 2 3 2 2" xfId="46648"/>
    <cellStyle name="常规 7 2 2 2 3 2 3 3" xfId="46649"/>
    <cellStyle name="常规 7 2 2 2 3 2 4" xfId="46650"/>
    <cellStyle name="常规 7 2 2 2 3 2 4 2" xfId="46651"/>
    <cellStyle name="常规 7 2 2 2 3 2 5" xfId="46652"/>
    <cellStyle name="常规 7 2 2 2 3 3" xfId="46653"/>
    <cellStyle name="常规 7 2 2 2 3 3 2" xfId="46654"/>
    <cellStyle name="常规 7 2 2 2 3 3 2 2" xfId="46655"/>
    <cellStyle name="常规 7 2 2 2 3 3 2 2 2" xfId="46656"/>
    <cellStyle name="常规 7 2 2 2 3 3 2 2 2 2" xfId="46657"/>
    <cellStyle name="常规 7 2 2 2 3 3 2 2 3" xfId="46658"/>
    <cellStyle name="常规 7 2 2 2 3 3 2 3" xfId="46659"/>
    <cellStyle name="常规 7 2 2 2 3 3 2 3 2" xfId="46660"/>
    <cellStyle name="常规 7 2 2 2 3 3 2 4" xfId="46661"/>
    <cellStyle name="常规 7 2 2 2 3 3 3" xfId="46662"/>
    <cellStyle name="常规 7 2 2 2 3 3 3 2" xfId="46663"/>
    <cellStyle name="常规 7 2 2 2 3 3 3 2 2" xfId="46664"/>
    <cellStyle name="常规 7 2 2 2 3 3 3 3" xfId="46665"/>
    <cellStyle name="常规 7 2 2 2 3 3 4" xfId="46666"/>
    <cellStyle name="常规 7 2 2 2 3 3 4 2" xfId="46667"/>
    <cellStyle name="常规 7 2 2 2 3 3 5" xfId="46668"/>
    <cellStyle name="常规 7 2 2 2 3 4" xfId="46669"/>
    <cellStyle name="常规 7 2 2 2 3 4 2" xfId="46670"/>
    <cellStyle name="常规 7 2 2 2 3 4 2 2" xfId="46671"/>
    <cellStyle name="常规 7 2 2 2 3 4 2 2 2" xfId="46672"/>
    <cellStyle name="常规 7 2 2 2 3 4 2 3" xfId="46673"/>
    <cellStyle name="常规 7 2 2 2 3 4 3" xfId="46674"/>
    <cellStyle name="常规 7 2 2 2 3 4 3 2" xfId="46675"/>
    <cellStyle name="常规 7 2 2 2 3 4 4" xfId="46676"/>
    <cellStyle name="常规 7 2 2 2 3 5" xfId="46677"/>
    <cellStyle name="常规 7 2 2 2 3 5 2" xfId="46678"/>
    <cellStyle name="常规 7 2 2 2 3 5 2 2" xfId="46679"/>
    <cellStyle name="常规 7 2 2 2 3 5 3" xfId="46680"/>
    <cellStyle name="常规 7 2 2 2 3 6" xfId="46681"/>
    <cellStyle name="常规 7 2 2 2 3 6 2" xfId="46682"/>
    <cellStyle name="常规 7 2 2 2 3 7" xfId="46683"/>
    <cellStyle name="常规 7 2 2 2 4" xfId="46684"/>
    <cellStyle name="常规 7 2 2 2 4 2" xfId="46685"/>
    <cellStyle name="常规 7 2 2 2 4 2 2" xfId="46686"/>
    <cellStyle name="常规 7 2 2 2 4 2 2 2" xfId="46687"/>
    <cellStyle name="常规 7 2 2 2 4 2 2 2 2" xfId="46688"/>
    <cellStyle name="常规 7 2 2 2 4 2 2 3" xfId="46689"/>
    <cellStyle name="常规 7 2 2 2 4 2 3" xfId="46690"/>
    <cellStyle name="常规 7 2 2 2 4 2 3 2" xfId="46691"/>
    <cellStyle name="常规 7 2 2 2 4 2 4" xfId="46692"/>
    <cellStyle name="常规 7 2 2 2 4 3" xfId="46693"/>
    <cellStyle name="常规 7 2 2 2 4 3 2" xfId="46694"/>
    <cellStyle name="常规 7 2 2 2 4 3 2 2" xfId="46695"/>
    <cellStyle name="常规 7 2 2 2 4 3 3" xfId="46696"/>
    <cellStyle name="常规 7 2 2 2 4 4" xfId="46697"/>
    <cellStyle name="常规 7 2 2 2 4 4 2" xfId="46698"/>
    <cellStyle name="常规 7 2 2 2 4 5" xfId="46699"/>
    <cellStyle name="常规 7 2 2 2 5" xfId="46700"/>
    <cellStyle name="常规 7 2 2 2 5 2" xfId="46701"/>
    <cellStyle name="常规 7 2 2 2 5 2 2" xfId="46702"/>
    <cellStyle name="常规 7 2 2 2 5 2 2 2" xfId="46703"/>
    <cellStyle name="常规 7 2 2 2 5 2 2 2 2" xfId="46704"/>
    <cellStyle name="常规 7 2 2 2 5 2 2 3" xfId="46705"/>
    <cellStyle name="常规 7 2 2 2 5 2 3" xfId="46706"/>
    <cellStyle name="常规 7 2 2 2 5 2 3 2" xfId="46707"/>
    <cellStyle name="常规 7 2 2 2 5 2 4" xfId="46708"/>
    <cellStyle name="常规 7 2 2 2 5 3" xfId="46709"/>
    <cellStyle name="常规 7 2 2 2 5 3 2" xfId="46710"/>
    <cellStyle name="常规 7 2 2 2 5 3 2 2" xfId="46711"/>
    <cellStyle name="常规 7 2 2 2 5 3 3" xfId="46712"/>
    <cellStyle name="常规 7 2 2 2 5 4" xfId="46713"/>
    <cellStyle name="常规 7 2 2 2 5 4 2" xfId="46714"/>
    <cellStyle name="常规 7 2 2 2 5 5" xfId="46715"/>
    <cellStyle name="常规 7 2 2 2 6" xfId="46716"/>
    <cellStyle name="常规 7 2 2 2 6 2" xfId="46717"/>
    <cellStyle name="常规 7 2 2 2 6 2 2" xfId="46718"/>
    <cellStyle name="常规 7 2 2 2 6 2 2 2" xfId="46719"/>
    <cellStyle name="常规 7 2 2 2 6 2 3" xfId="46720"/>
    <cellStyle name="常规 7 2 2 2 6 3" xfId="46721"/>
    <cellStyle name="常规 7 2 2 2 6 3 2" xfId="46722"/>
    <cellStyle name="常规 7 2 2 2 6 4" xfId="46723"/>
    <cellStyle name="常规 7 2 2 2 7" xfId="46724"/>
    <cellStyle name="常规 7 2 2 2 7 2" xfId="46725"/>
    <cellStyle name="常规 7 2 2 2 7 2 2" xfId="46726"/>
    <cellStyle name="常规 7 2 2 2 7 3" xfId="46727"/>
    <cellStyle name="常规 7 2 2 2 8" xfId="46728"/>
    <cellStyle name="常规 7 2 2 2 8 2" xfId="46729"/>
    <cellStyle name="常规 7 2 2 2 9" xfId="46730"/>
    <cellStyle name="常规 7 2 2 3" xfId="46731"/>
    <cellStyle name="常规 7 2 2 3 2" xfId="46732"/>
    <cellStyle name="常规 7 2 2 3 2 2" xfId="46733"/>
    <cellStyle name="常规 7 2 2 3 2 2 2" xfId="46734"/>
    <cellStyle name="常规 7 2 2 3 2 2 2 2" xfId="46735"/>
    <cellStyle name="常规 7 2 2 3 2 2 2 2 2" xfId="46736"/>
    <cellStyle name="常规 7 2 2 3 2 2 2 2 2 2" xfId="46737"/>
    <cellStyle name="常规 7 2 2 3 2 2 2 2 2 2 2" xfId="46738"/>
    <cellStyle name="常规 7 2 2 3 2 2 2 2 2 3" xfId="46739"/>
    <cellStyle name="常规 7 2 2 3 2 2 2 2 3" xfId="46740"/>
    <cellStyle name="常规 7 2 2 3 2 2 2 2 3 2" xfId="46741"/>
    <cellStyle name="常规 7 2 2 3 2 2 2 2 4" xfId="46742"/>
    <cellStyle name="常规 7 2 2 3 2 2 2 3" xfId="46743"/>
    <cellStyle name="常规 7 2 2 3 2 2 2 3 2" xfId="46744"/>
    <cellStyle name="常规 7 2 2 3 2 2 2 3 2 2" xfId="46745"/>
    <cellStyle name="常规 7 2 2 3 2 2 2 3 3" xfId="46746"/>
    <cellStyle name="常规 7 2 2 3 2 2 2 4" xfId="46747"/>
    <cellStyle name="常规 7 2 2 3 2 2 2 4 2" xfId="46748"/>
    <cellStyle name="常规 7 2 2 3 2 2 2 5" xfId="46749"/>
    <cellStyle name="常规 7 2 2 3 2 2 3" xfId="46750"/>
    <cellStyle name="常规 7 2 2 3 2 2 3 2" xfId="46751"/>
    <cellStyle name="常规 7 2 2 3 2 2 3 2 2" xfId="46752"/>
    <cellStyle name="常规 7 2 2 3 2 2 3 2 2 2" xfId="46753"/>
    <cellStyle name="常规 7 2 2 3 2 2 3 2 2 2 2" xfId="46754"/>
    <cellStyle name="常规 7 2 2 3 2 2 3 2 2 3" xfId="46755"/>
    <cellStyle name="常规 7 2 2 3 2 2 3 2 3" xfId="46756"/>
    <cellStyle name="常规 7 2 2 3 2 2 3 2 3 2" xfId="46757"/>
    <cellStyle name="常规 7 2 2 3 2 2 3 2 4" xfId="46758"/>
    <cellStyle name="常规 7 2 2 3 2 2 3 3" xfId="46759"/>
    <cellStyle name="常规 7 2 2 3 2 2 3 3 2" xfId="46760"/>
    <cellStyle name="常规 7 2 2 3 2 2 3 3 2 2" xfId="46761"/>
    <cellStyle name="常规 7 2 2 3 2 2 3 3 3" xfId="46762"/>
    <cellStyle name="常规 7 2 2 3 2 2 3 4" xfId="46763"/>
    <cellStyle name="常规 7 2 2 3 2 2 3 4 2" xfId="46764"/>
    <cellStyle name="常规 7 2 2 3 2 2 3 5" xfId="46765"/>
    <cellStyle name="常规 7 2 2 3 2 2 4" xfId="46766"/>
    <cellStyle name="常规 7 2 2 3 2 2 4 2" xfId="46767"/>
    <cellStyle name="常规 7 2 2 3 2 2 4 2 2" xfId="46768"/>
    <cellStyle name="常规 7 2 2 3 2 2 4 2 2 2" xfId="46769"/>
    <cellStyle name="常规 7 2 2 3 2 2 4 2 3" xfId="46770"/>
    <cellStyle name="常规 7 2 2 3 2 2 4 3" xfId="46771"/>
    <cellStyle name="常规 7 2 2 3 2 2 4 3 2" xfId="46772"/>
    <cellStyle name="常规 7 2 2 3 2 2 4 4" xfId="46773"/>
    <cellStyle name="常规 7 2 2 3 2 2 5" xfId="46774"/>
    <cellStyle name="常规 7 2 2 3 2 2 5 2" xfId="46775"/>
    <cellStyle name="常规 7 2 2 3 2 2 5 2 2" xfId="46776"/>
    <cellStyle name="常规 7 2 2 3 2 2 5 3" xfId="46777"/>
    <cellStyle name="常规 7 2 2 3 2 2 6" xfId="46778"/>
    <cellStyle name="常规 7 2 2 3 2 2 6 2" xfId="46779"/>
    <cellStyle name="常规 7 2 2 3 2 2 7" xfId="46780"/>
    <cellStyle name="常规 7 2 2 3 2 3" xfId="46781"/>
    <cellStyle name="常规 7 2 2 3 2 3 2" xfId="46782"/>
    <cellStyle name="常规 7 2 2 3 2 3 2 2" xfId="46783"/>
    <cellStyle name="常规 7 2 2 3 2 3 2 2 2" xfId="46784"/>
    <cellStyle name="常规 7 2 2 3 2 3 2 2 2 2" xfId="46785"/>
    <cellStyle name="常规 7 2 2 3 2 3 2 2 3" xfId="46786"/>
    <cellStyle name="常规 7 2 2 3 2 3 2 3" xfId="46787"/>
    <cellStyle name="常规 7 2 2 3 2 3 2 3 2" xfId="46788"/>
    <cellStyle name="常规 7 2 2 3 2 3 2 4" xfId="46789"/>
    <cellStyle name="常规 7 2 2 3 2 3 3" xfId="46790"/>
    <cellStyle name="常规 7 2 2 3 2 3 3 2" xfId="46791"/>
    <cellStyle name="常规 7 2 2 3 2 3 3 2 2" xfId="46792"/>
    <cellStyle name="常规 7 2 2 3 2 3 3 3" xfId="46793"/>
    <cellStyle name="常规 7 2 2 3 2 3 4" xfId="46794"/>
    <cellStyle name="常规 7 2 2 3 2 3 4 2" xfId="46795"/>
    <cellStyle name="常规 7 2 2 3 2 3 5" xfId="46796"/>
    <cellStyle name="常规 7 2 2 3 2 4" xfId="46797"/>
    <cellStyle name="常规 7 2 2 3 2 4 2" xfId="46798"/>
    <cellStyle name="常规 7 2 2 3 2 4 2 2" xfId="46799"/>
    <cellStyle name="常规 7 2 2 3 2 4 2 2 2" xfId="46800"/>
    <cellStyle name="常规 7 2 2 3 2 4 2 2 2 2" xfId="46801"/>
    <cellStyle name="常规 7 2 2 3 2 4 2 2 3" xfId="46802"/>
    <cellStyle name="常规 7 2 2 3 2 4 2 3" xfId="46803"/>
    <cellStyle name="常规 7 2 2 3 2 4 2 3 2" xfId="46804"/>
    <cellStyle name="常规 7 2 2 3 2 4 2 4" xfId="46805"/>
    <cellStyle name="常规 7 2 2 3 2 4 3" xfId="46806"/>
    <cellStyle name="常规 7 2 2 3 2 4 3 2" xfId="46807"/>
    <cellStyle name="常规 7 2 2 3 2 4 3 2 2" xfId="46808"/>
    <cellStyle name="常规 7 2 2 3 2 4 3 3" xfId="46809"/>
    <cellStyle name="常规 7 2 2 3 2 4 4" xfId="46810"/>
    <cellStyle name="常规 7 2 2 3 2 4 4 2" xfId="46811"/>
    <cellStyle name="常规 7 2 2 3 2 4 5" xfId="46812"/>
    <cellStyle name="常规 7 2 2 3 2 5" xfId="46813"/>
    <cellStyle name="常规 7 2 2 3 2 5 2" xfId="46814"/>
    <cellStyle name="常规 7 2 2 3 2 5 2 2" xfId="46815"/>
    <cellStyle name="常规 7 2 2 3 2 5 2 2 2" xfId="46816"/>
    <cellStyle name="常规 7 2 2 3 2 5 2 3" xfId="46817"/>
    <cellStyle name="常规 7 2 2 3 2 5 3" xfId="46818"/>
    <cellStyle name="常规 7 2 2 3 2 5 3 2" xfId="46819"/>
    <cellStyle name="常规 7 2 2 3 2 5 4" xfId="46820"/>
    <cellStyle name="常规 7 2 2 3 2 6" xfId="46821"/>
    <cellStyle name="常规 7 2 2 3 2 6 2" xfId="46822"/>
    <cellStyle name="常规 7 2 2 3 2 6 2 2" xfId="46823"/>
    <cellStyle name="常规 7 2 2 3 2 6 3" xfId="46824"/>
    <cellStyle name="常规 7 2 2 3 2 7" xfId="46825"/>
    <cellStyle name="常规 7 2 2 3 2 7 2" xfId="46826"/>
    <cellStyle name="常规 7 2 2 3 2 8" xfId="46827"/>
    <cellStyle name="常规 7 2 2 3 3" xfId="46828"/>
    <cellStyle name="常规 7 2 2 3 3 2" xfId="46829"/>
    <cellStyle name="常规 7 2 2 3 3 2 2" xfId="46830"/>
    <cellStyle name="常规 7 2 2 3 3 2 2 2" xfId="46831"/>
    <cellStyle name="常规 7 2 2 3 3 2 2 2 2" xfId="46832"/>
    <cellStyle name="常规 7 2 2 3 3 2 2 2 2 2" xfId="46833"/>
    <cellStyle name="常规 7 2 2 3 3 2 2 2 3" xfId="46834"/>
    <cellStyle name="常规 7 2 2 3 3 2 2 3" xfId="46835"/>
    <cellStyle name="常规 7 2 2 3 3 2 2 3 2" xfId="46836"/>
    <cellStyle name="常规 7 2 2 3 3 2 2 4" xfId="46837"/>
    <cellStyle name="常规 7 2 2 3 3 2 3" xfId="46838"/>
    <cellStyle name="常规 7 2 2 3 3 2 3 2" xfId="46839"/>
    <cellStyle name="常规 7 2 2 3 3 2 3 2 2" xfId="46840"/>
    <cellStyle name="常规 7 2 2 3 3 2 3 3" xfId="46841"/>
    <cellStyle name="常规 7 2 2 3 3 2 4" xfId="46842"/>
    <cellStyle name="常规 7 2 2 3 3 2 4 2" xfId="46843"/>
    <cellStyle name="常规 7 2 2 3 3 2 5" xfId="46844"/>
    <cellStyle name="常规 7 2 2 3 3 3" xfId="46845"/>
    <cellStyle name="常规 7 2 2 3 3 3 2" xfId="46846"/>
    <cellStyle name="常规 7 2 2 3 3 3 2 2" xfId="46847"/>
    <cellStyle name="常规 7 2 2 3 3 3 2 2 2" xfId="46848"/>
    <cellStyle name="常规 7 2 2 3 3 3 2 2 2 2" xfId="46849"/>
    <cellStyle name="常规 7 2 2 3 3 3 2 2 3" xfId="46850"/>
    <cellStyle name="常规 7 2 2 3 3 3 2 3" xfId="46851"/>
    <cellStyle name="常规 7 2 2 3 3 3 2 3 2" xfId="46852"/>
    <cellStyle name="常规 7 2 2 3 3 3 2 4" xfId="46853"/>
    <cellStyle name="常规 7 2 2 3 3 3 3" xfId="46854"/>
    <cellStyle name="常规 7 2 2 3 3 3 3 2" xfId="46855"/>
    <cellStyle name="常规 7 2 2 3 3 3 3 2 2" xfId="46856"/>
    <cellStyle name="常规 7 2 2 3 3 3 3 3" xfId="46857"/>
    <cellStyle name="常规 7 2 2 3 3 3 4" xfId="46858"/>
    <cellStyle name="常规 7 2 2 3 3 3 4 2" xfId="46859"/>
    <cellStyle name="常规 7 2 2 3 3 3 5" xfId="46860"/>
    <cellStyle name="常规 7 2 2 3 3 4" xfId="46861"/>
    <cellStyle name="常规 7 2 2 3 3 4 2" xfId="46862"/>
    <cellStyle name="常规 7 2 2 3 3 4 2 2" xfId="46863"/>
    <cellStyle name="常规 7 2 2 3 3 4 2 2 2" xfId="46864"/>
    <cellStyle name="常规 7 2 2 3 3 4 2 3" xfId="46865"/>
    <cellStyle name="常规 7 2 2 3 3 4 3" xfId="46866"/>
    <cellStyle name="常规 7 2 2 3 3 4 3 2" xfId="46867"/>
    <cellStyle name="常规 7 2 2 3 3 4 4" xfId="46868"/>
    <cellStyle name="常规 7 2 2 3 3 5" xfId="46869"/>
    <cellStyle name="常规 7 2 2 3 3 5 2" xfId="46870"/>
    <cellStyle name="常规 7 2 2 3 3 5 2 2" xfId="46871"/>
    <cellStyle name="常规 7 2 2 3 3 5 3" xfId="46872"/>
    <cellStyle name="常规 7 2 2 3 3 6" xfId="46873"/>
    <cellStyle name="常规 7 2 2 3 3 6 2" xfId="46874"/>
    <cellStyle name="常规 7 2 2 3 3 7" xfId="46875"/>
    <cellStyle name="常规 7 2 2 3 4" xfId="46876"/>
    <cellStyle name="常规 7 2 2 3 4 2" xfId="46877"/>
    <cellStyle name="常规 7 2 2 3 4 2 2" xfId="46878"/>
    <cellStyle name="常规 7 2 2 3 4 2 2 2" xfId="46879"/>
    <cellStyle name="常规 7 2 2 3 4 2 2 2 2" xfId="46880"/>
    <cellStyle name="常规 7 2 2 3 4 2 2 3" xfId="46881"/>
    <cellStyle name="常规 7 2 2 3 4 2 3" xfId="46882"/>
    <cellStyle name="常规 7 2 2 3 4 2 3 2" xfId="46883"/>
    <cellStyle name="常规 7 2 2 3 4 2 4" xfId="46884"/>
    <cellStyle name="常规 7 2 2 3 4 3" xfId="46885"/>
    <cellStyle name="常规 7 2 2 3 4 3 2" xfId="46886"/>
    <cellStyle name="常规 7 2 2 3 4 3 2 2" xfId="46887"/>
    <cellStyle name="常规 7 2 2 3 4 3 3" xfId="46888"/>
    <cellStyle name="常规 7 2 2 3 4 4" xfId="46889"/>
    <cellStyle name="常规 7 2 2 3 4 4 2" xfId="46890"/>
    <cellStyle name="常规 7 2 2 3 4 5" xfId="46891"/>
    <cellStyle name="常规 7 2 2 3 5" xfId="46892"/>
    <cellStyle name="常规 7 2 2 3 5 2" xfId="46893"/>
    <cellStyle name="常规 7 2 2 3 5 2 2" xfId="46894"/>
    <cellStyle name="常规 7 2 2 3 5 2 2 2" xfId="46895"/>
    <cellStyle name="常规 7 2 2 3 5 2 2 2 2" xfId="46896"/>
    <cellStyle name="常规 7 2 2 3 5 2 2 3" xfId="46897"/>
    <cellStyle name="常规 7 2 2 3 5 2 3" xfId="46898"/>
    <cellStyle name="常规 7 2 2 3 5 2 3 2" xfId="46899"/>
    <cellStyle name="常规 7 2 2 3 5 2 4" xfId="46900"/>
    <cellStyle name="常规 7 2 2 3 5 3" xfId="46901"/>
    <cellStyle name="常规 7 2 2 3 5 3 2" xfId="46902"/>
    <cellStyle name="常规 7 2 2 3 5 3 2 2" xfId="46903"/>
    <cellStyle name="常规 7 2 2 3 5 3 3" xfId="46904"/>
    <cellStyle name="常规 7 2 2 3 5 4" xfId="46905"/>
    <cellStyle name="常规 7 2 2 3 5 4 2" xfId="46906"/>
    <cellStyle name="常规 7 2 2 3 5 5" xfId="46907"/>
    <cellStyle name="常规 7 2 2 3 6" xfId="46908"/>
    <cellStyle name="常规 7 2 2 3 6 2" xfId="46909"/>
    <cellStyle name="常规 7 2 2 3 6 2 2" xfId="46910"/>
    <cellStyle name="常规 7 2 2 3 6 2 2 2" xfId="46911"/>
    <cellStyle name="常规 7 2 2 3 6 2 3" xfId="46912"/>
    <cellStyle name="常规 7 2 2 3 6 3" xfId="46913"/>
    <cellStyle name="常规 7 2 2 3 6 3 2" xfId="46914"/>
    <cellStyle name="常规 7 2 2 3 6 4" xfId="46915"/>
    <cellStyle name="常规 7 2 2 3 7" xfId="46916"/>
    <cellStyle name="常规 7 2 2 3 7 2" xfId="46917"/>
    <cellStyle name="常规 7 2 2 3 7 2 2" xfId="46918"/>
    <cellStyle name="常规 7 2 2 3 7 3" xfId="46919"/>
    <cellStyle name="常规 7 2 2 3 8" xfId="46920"/>
    <cellStyle name="常规 7 2 2 3 8 2" xfId="46921"/>
    <cellStyle name="常规 7 2 2 3 9" xfId="46922"/>
    <cellStyle name="常规 7 2 2 4" xfId="46923"/>
    <cellStyle name="常规 7 2 2 4 2" xfId="46924"/>
    <cellStyle name="常规 7 2 2 4 2 2" xfId="46925"/>
    <cellStyle name="常规 7 2 2 4 2 2 2" xfId="46926"/>
    <cellStyle name="常规 7 2 2 4 2 2 2 2" xfId="46927"/>
    <cellStyle name="常规 7 2 2 4 2 2 2 2 2" xfId="46928"/>
    <cellStyle name="常规 7 2 2 4 2 2 2 2 2 2" xfId="46929"/>
    <cellStyle name="常规 7 2 2 4 2 2 2 2 3" xfId="46930"/>
    <cellStyle name="常规 7 2 2 4 2 2 2 3" xfId="46931"/>
    <cellStyle name="常规 7 2 2 4 2 2 2 3 2" xfId="46932"/>
    <cellStyle name="常规 7 2 2 4 2 2 2 4" xfId="46933"/>
    <cellStyle name="常规 7 2 2 4 2 2 3" xfId="46934"/>
    <cellStyle name="常规 7 2 2 4 2 2 3 2" xfId="46935"/>
    <cellStyle name="常规 7 2 2 4 2 2 3 2 2" xfId="46936"/>
    <cellStyle name="常规 7 2 2 4 2 2 3 3" xfId="46937"/>
    <cellStyle name="常规 7 2 2 4 2 2 4" xfId="46938"/>
    <cellStyle name="常规 7 2 2 4 2 2 4 2" xfId="46939"/>
    <cellStyle name="常规 7 2 2 4 2 2 5" xfId="46940"/>
    <cellStyle name="常规 7 2 2 4 2 3" xfId="46941"/>
    <cellStyle name="常规 7 2 2 4 2 3 2" xfId="46942"/>
    <cellStyle name="常规 7 2 2 4 2 3 2 2" xfId="46943"/>
    <cellStyle name="常规 7 2 2 4 2 3 2 2 2" xfId="46944"/>
    <cellStyle name="常规 7 2 2 4 2 3 2 2 2 2" xfId="46945"/>
    <cellStyle name="常规 7 2 2 4 2 3 2 2 3" xfId="46946"/>
    <cellStyle name="常规 7 2 2 4 2 3 2 3" xfId="46947"/>
    <cellStyle name="常规 7 2 2 4 2 3 2 3 2" xfId="46948"/>
    <cellStyle name="常规 7 2 2 4 2 3 2 4" xfId="46949"/>
    <cellStyle name="常规 7 2 2 4 2 3 3" xfId="46950"/>
    <cellStyle name="常规 7 2 2 4 2 3 3 2" xfId="46951"/>
    <cellStyle name="常规 7 2 2 4 2 3 3 2 2" xfId="46952"/>
    <cellStyle name="常规 7 2 2 4 2 3 3 3" xfId="46953"/>
    <cellStyle name="常规 7 2 2 4 2 3 4" xfId="46954"/>
    <cellStyle name="常规 7 2 2 4 2 3 4 2" xfId="46955"/>
    <cellStyle name="常规 7 2 2 4 2 3 5" xfId="46956"/>
    <cellStyle name="常规 7 2 2 4 2 4" xfId="46957"/>
    <cellStyle name="常规 7 2 2 4 2 4 2" xfId="46958"/>
    <cellStyle name="常规 7 2 2 4 2 4 2 2" xfId="46959"/>
    <cellStyle name="常规 7 2 2 4 2 4 2 2 2" xfId="46960"/>
    <cellStyle name="常规 7 2 2 4 2 4 2 3" xfId="46961"/>
    <cellStyle name="常规 7 2 2 4 2 4 3" xfId="46962"/>
    <cellStyle name="常规 7 2 2 4 2 4 3 2" xfId="46963"/>
    <cellStyle name="常规 7 2 2 4 2 4 4" xfId="46964"/>
    <cellStyle name="常规 7 2 2 4 2 5" xfId="46965"/>
    <cellStyle name="常规 7 2 2 4 2 5 2" xfId="46966"/>
    <cellStyle name="常规 7 2 2 4 2 5 2 2" xfId="46967"/>
    <cellStyle name="常规 7 2 2 4 2 5 3" xfId="46968"/>
    <cellStyle name="常规 7 2 2 4 2 6" xfId="46969"/>
    <cellStyle name="常规 7 2 2 4 2 6 2" xfId="46970"/>
    <cellStyle name="常规 7 2 2 4 2 7" xfId="46971"/>
    <cellStyle name="常规 7 2 2 4 3" xfId="46972"/>
    <cellStyle name="常规 7 2 2 4 3 2" xfId="46973"/>
    <cellStyle name="常规 7 2 2 4 3 2 2" xfId="46974"/>
    <cellStyle name="常规 7 2 2 4 3 2 2 2" xfId="46975"/>
    <cellStyle name="常规 7 2 2 4 3 2 2 2 2" xfId="46976"/>
    <cellStyle name="常规 7 2 2 4 3 2 2 3" xfId="46977"/>
    <cellStyle name="常规 7 2 2 4 3 2 3" xfId="46978"/>
    <cellStyle name="常规 7 2 2 4 3 2 3 2" xfId="46979"/>
    <cellStyle name="常规 7 2 2 4 3 2 4" xfId="46980"/>
    <cellStyle name="常规 7 2 2 4 3 3" xfId="46981"/>
    <cellStyle name="常规 7 2 2 4 3 3 2" xfId="46982"/>
    <cellStyle name="常规 7 2 2 4 3 3 2 2" xfId="46983"/>
    <cellStyle name="常规 7 2 2 4 3 3 3" xfId="46984"/>
    <cellStyle name="常规 7 2 2 4 3 4" xfId="46985"/>
    <cellStyle name="常规 7 2 2 4 3 4 2" xfId="46986"/>
    <cellStyle name="常规 7 2 2 4 3 5" xfId="46987"/>
    <cellStyle name="常规 7 2 2 4 4" xfId="46988"/>
    <cellStyle name="常规 7 2 2 4 4 2" xfId="46989"/>
    <cellStyle name="常规 7 2 2 4 4 2 2" xfId="46990"/>
    <cellStyle name="常规 7 2 2 4 4 2 2 2" xfId="46991"/>
    <cellStyle name="常规 7 2 2 4 4 2 2 2 2" xfId="46992"/>
    <cellStyle name="常规 7 2 2 4 4 2 2 3" xfId="46993"/>
    <cellStyle name="常规 7 2 2 4 4 2 3" xfId="46994"/>
    <cellStyle name="常规 7 2 2 4 4 2 3 2" xfId="46995"/>
    <cellStyle name="常规 7 2 2 4 4 2 4" xfId="46996"/>
    <cellStyle name="常规 7 2 2 4 4 3" xfId="46997"/>
    <cellStyle name="常规 7 2 2 4 4 3 2" xfId="46998"/>
    <cellStyle name="常规 7 2 2 4 4 3 2 2" xfId="46999"/>
    <cellStyle name="常规 7 2 2 4 4 3 3" xfId="47000"/>
    <cellStyle name="常规 7 2 2 4 4 4" xfId="47001"/>
    <cellStyle name="常规 7 2 2 4 4 4 2" xfId="47002"/>
    <cellStyle name="常规 7 2 2 4 4 5" xfId="47003"/>
    <cellStyle name="常规 7 2 2 4 5" xfId="47004"/>
    <cellStyle name="常规 7 2 2 4 5 2" xfId="47005"/>
    <cellStyle name="常规 7 2 2 4 5 2 2" xfId="47006"/>
    <cellStyle name="常规 7 2 2 4 5 2 2 2" xfId="47007"/>
    <cellStyle name="常规 7 2 2 4 5 2 3" xfId="47008"/>
    <cellStyle name="常规 7 2 2 4 5 3" xfId="47009"/>
    <cellStyle name="常规 7 2 2 4 5 3 2" xfId="47010"/>
    <cellStyle name="常规 7 2 2 4 5 4" xfId="47011"/>
    <cellStyle name="常规 7 2 2 4 6" xfId="47012"/>
    <cellStyle name="常规 7 2 2 4 6 2" xfId="47013"/>
    <cellStyle name="常规 7 2 2 4 6 2 2" xfId="47014"/>
    <cellStyle name="常规 7 2 2 4 6 3" xfId="47015"/>
    <cellStyle name="常规 7 2 2 4 7" xfId="47016"/>
    <cellStyle name="常规 7 2 2 4 7 2" xfId="47017"/>
    <cellStyle name="常规 7 2 2 4 8" xfId="47018"/>
    <cellStyle name="常规 7 2 2 5" xfId="47019"/>
    <cellStyle name="常规 7 2 2 5 2" xfId="47020"/>
    <cellStyle name="常规 7 2 2 5 2 2" xfId="47021"/>
    <cellStyle name="常规 7 2 2 5 2 2 2" xfId="47022"/>
    <cellStyle name="常规 7 2 2 5 2 2 2 2" xfId="47023"/>
    <cellStyle name="常规 7 2 2 5 2 2 2 2 2" xfId="47024"/>
    <cellStyle name="常规 7 2 2 5 2 2 2 3" xfId="47025"/>
    <cellStyle name="常规 7 2 2 5 2 2 3" xfId="47026"/>
    <cellStyle name="常规 7 2 2 5 2 2 3 2" xfId="47027"/>
    <cellStyle name="常规 7 2 2 5 2 2 4" xfId="47028"/>
    <cellStyle name="常规 7 2 2 5 2 3" xfId="47029"/>
    <cellStyle name="常规 7 2 2 5 2 3 2" xfId="47030"/>
    <cellStyle name="常规 7 2 2 5 2 3 2 2" xfId="47031"/>
    <cellStyle name="常规 7 2 2 5 2 3 3" xfId="47032"/>
    <cellStyle name="常规 7 2 2 5 2 4" xfId="47033"/>
    <cellStyle name="常规 7 2 2 5 2 4 2" xfId="47034"/>
    <cellStyle name="常规 7 2 2 5 2 5" xfId="47035"/>
    <cellStyle name="常规 7 2 2 5 3" xfId="47036"/>
    <cellStyle name="常规 7 2 2 5 3 2" xfId="47037"/>
    <cellStyle name="常规 7 2 2 5 3 2 2" xfId="47038"/>
    <cellStyle name="常规 7 2 2 5 3 2 2 2" xfId="47039"/>
    <cellStyle name="常规 7 2 2 5 3 2 2 2 2" xfId="47040"/>
    <cellStyle name="常规 7 2 2 5 3 2 2 3" xfId="47041"/>
    <cellStyle name="常规 7 2 2 5 3 2 3" xfId="47042"/>
    <cellStyle name="常规 7 2 2 5 3 2 3 2" xfId="47043"/>
    <cellStyle name="常规 7 2 2 5 3 2 4" xfId="47044"/>
    <cellStyle name="常规 7 2 2 5 3 3" xfId="47045"/>
    <cellStyle name="常规 7 2 2 5 3 3 2" xfId="47046"/>
    <cellStyle name="常规 7 2 2 5 3 3 2 2" xfId="47047"/>
    <cellStyle name="常规 7 2 2 5 3 3 3" xfId="47048"/>
    <cellStyle name="常规 7 2 2 5 3 4" xfId="47049"/>
    <cellStyle name="常规 7 2 2 5 3 4 2" xfId="47050"/>
    <cellStyle name="常规 7 2 2 5 3 5" xfId="47051"/>
    <cellStyle name="常规 7 2 2 5 4" xfId="47052"/>
    <cellStyle name="常规 7 2 2 5 4 2" xfId="47053"/>
    <cellStyle name="常规 7 2 2 5 4 2 2" xfId="47054"/>
    <cellStyle name="常规 7 2 2 5 4 2 2 2" xfId="47055"/>
    <cellStyle name="常规 7 2 2 5 4 2 3" xfId="47056"/>
    <cellStyle name="常规 7 2 2 5 4 3" xfId="47057"/>
    <cellStyle name="常规 7 2 2 5 4 3 2" xfId="47058"/>
    <cellStyle name="常规 7 2 2 5 4 4" xfId="47059"/>
    <cellStyle name="常规 7 2 2 5 5" xfId="47060"/>
    <cellStyle name="常规 7 2 2 5 5 2" xfId="47061"/>
    <cellStyle name="常规 7 2 2 5 5 2 2" xfId="47062"/>
    <cellStyle name="常规 7 2 2 5 5 3" xfId="47063"/>
    <cellStyle name="常规 7 2 2 5 6" xfId="47064"/>
    <cellStyle name="常规 7 2 2 5 6 2" xfId="47065"/>
    <cellStyle name="常规 7 2 2 5 7" xfId="47066"/>
    <cellStyle name="常规 7 2 2 6" xfId="47067"/>
    <cellStyle name="常规 7 2 2 6 2" xfId="47068"/>
    <cellStyle name="常规 7 2 2 6 2 2" xfId="47069"/>
    <cellStyle name="常规 7 2 2 6 2 2 2" xfId="47070"/>
    <cellStyle name="常规 7 2 2 6 2 2 2 2" xfId="47071"/>
    <cellStyle name="常规 7 2 2 6 2 2 3" xfId="47072"/>
    <cellStyle name="常规 7 2 2 6 2 3" xfId="47073"/>
    <cellStyle name="常规 7 2 2 6 2 3 2" xfId="47074"/>
    <cellStyle name="常规 7 2 2 6 2 4" xfId="47075"/>
    <cellStyle name="常规 7 2 2 6 3" xfId="47076"/>
    <cellStyle name="常规 7 2 2 6 3 2" xfId="47077"/>
    <cellStyle name="常规 7 2 2 6 3 2 2" xfId="47078"/>
    <cellStyle name="常规 7 2 2 6 3 3" xfId="47079"/>
    <cellStyle name="常规 7 2 2 6 4" xfId="47080"/>
    <cellStyle name="常规 7 2 2 6 4 2" xfId="47081"/>
    <cellStyle name="常规 7 2 2 6 5" xfId="47082"/>
    <cellStyle name="常规 7 2 2 7" xfId="47083"/>
    <cellStyle name="常规 7 2 2 7 2" xfId="47084"/>
    <cellStyle name="常规 7 2 2 7 2 2" xfId="47085"/>
    <cellStyle name="常规 7 2 2 7 2 2 2" xfId="47086"/>
    <cellStyle name="常规 7 2 2 7 2 2 2 2" xfId="47087"/>
    <cellStyle name="常规 7 2 2 7 2 2 3" xfId="47088"/>
    <cellStyle name="常规 7 2 2 7 2 3" xfId="47089"/>
    <cellStyle name="常规 7 2 2 7 2 3 2" xfId="47090"/>
    <cellStyle name="常规 7 2 2 7 2 4" xfId="47091"/>
    <cellStyle name="常规 7 2 2 7 3" xfId="47092"/>
    <cellStyle name="常规 7 2 2 7 3 2" xfId="47093"/>
    <cellStyle name="常规 7 2 2 7 3 2 2" xfId="47094"/>
    <cellStyle name="常规 7 2 2 7 3 3" xfId="47095"/>
    <cellStyle name="常规 7 2 2 7 4" xfId="47096"/>
    <cellStyle name="常规 7 2 2 7 4 2" xfId="47097"/>
    <cellStyle name="常规 7 2 2 7 5" xfId="47098"/>
    <cellStyle name="常规 7 2 2 8" xfId="47099"/>
    <cellStyle name="常规 7 2 2 8 2" xfId="47100"/>
    <cellStyle name="常规 7 2 2 8 2 2" xfId="47101"/>
    <cellStyle name="常规 7 2 2 8 2 2 2" xfId="47102"/>
    <cellStyle name="常规 7 2 2 8 2 3" xfId="47103"/>
    <cellStyle name="常规 7 2 2 8 3" xfId="47104"/>
    <cellStyle name="常规 7 2 2 8 3 2" xfId="47105"/>
    <cellStyle name="常规 7 2 2 8 4" xfId="47106"/>
    <cellStyle name="常规 7 2 2 9" xfId="47107"/>
    <cellStyle name="常规 7 2 2 9 2" xfId="47108"/>
    <cellStyle name="常规 7 2 2 9 2 2" xfId="47109"/>
    <cellStyle name="常规 7 2 2 9 3" xfId="47110"/>
    <cellStyle name="常规 7 2 3" xfId="47111"/>
    <cellStyle name="常规 7 2 3 10" xfId="47112"/>
    <cellStyle name="常规 7 2 3 11" xfId="47113"/>
    <cellStyle name="常规 7 2 3 11 2" xfId="47114"/>
    <cellStyle name="常规 7 2 3 11 2 2" xfId="47115"/>
    <cellStyle name="常规 7 2 3 11 2 2 2" xfId="47116"/>
    <cellStyle name="常规 7 2 3 11 2 2 2 2" xfId="47117"/>
    <cellStyle name="常规 7 2 3 11 2 2 2 2 2" xfId="47118"/>
    <cellStyle name="常规 7 2 3 11 2 2 2 2 2 2" xfId="47119"/>
    <cellStyle name="常规 7 2 3 11 2 2 2 2 2 2 2" xfId="54727"/>
    <cellStyle name="常规 7 2 3 11 2 2 2 2 2 2 2 2" xfId="54777"/>
    <cellStyle name="常规 7 2 3 11 2 2 2 2 2 2 2 2 2" xfId="54795"/>
    <cellStyle name="常规 7 2 3 11 2 2 2 2 2 2 3" xfId="54728"/>
    <cellStyle name="常规 7 2 3 11 2 2 2 2 2 2 3 2" xfId="54796"/>
    <cellStyle name="常规 7 2 3 11 2 2 2 2 2 2 3 2 2" xfId="54807"/>
    <cellStyle name="常规 7 2 3 11 2 2 2 2 2 2 3 2 2 2" xfId="55262"/>
    <cellStyle name="常规 7 2 3 11 2 2 2 2 2 2 3 2 3" xfId="54813"/>
    <cellStyle name="常规 7 2 3 12" xfId="47120"/>
    <cellStyle name="常规 7 2 3 12 2" xfId="47121"/>
    <cellStyle name="常规 7 2 3 12 2 2" xfId="54733"/>
    <cellStyle name="常规 7 2 3 12 2 3" xfId="54761"/>
    <cellStyle name="常规 7 2 3 13" xfId="47122"/>
    <cellStyle name="常规 7 2 3 14" xfId="47123"/>
    <cellStyle name="常规 7 2 3 14 2" xfId="47124"/>
    <cellStyle name="常规 7 2 3 14 2 2" xfId="54819"/>
    <cellStyle name="常规 7 2 3 14 2 3" xfId="55266"/>
    <cellStyle name="常规 7 2 3 14 3" xfId="47125"/>
    <cellStyle name="常规 7 2 3 14 4" xfId="47126"/>
    <cellStyle name="常规 7 2 3 14 5" xfId="47127"/>
    <cellStyle name="常规 7 2 3 14 5 2" xfId="47128"/>
    <cellStyle name="常规 7 2 3 14 6" xfId="47129"/>
    <cellStyle name="常规 7 2 3 14 7" xfId="54717"/>
    <cellStyle name="常规 7 2 3 14 8" xfId="54718"/>
    <cellStyle name="常规 7 2 3 14 9" xfId="54824"/>
    <cellStyle name="常规 7 2 3 15" xfId="47130"/>
    <cellStyle name="常规 7 2 3 15 2" xfId="47131"/>
    <cellStyle name="常规 7 2 3 16" xfId="47132"/>
    <cellStyle name="常规 7 2 3 16 2" xfId="47133"/>
    <cellStyle name="常规 7 2 3 17" xfId="47134"/>
    <cellStyle name="常规 7 2 3 17 2" xfId="47135"/>
    <cellStyle name="常规 7 2 3 18" xfId="47136"/>
    <cellStyle name="常规 7 2 3 19" xfId="54719"/>
    <cellStyle name="常规 7 2 3 2" xfId="47137"/>
    <cellStyle name="常规 7 2 3 2 2" xfId="47138"/>
    <cellStyle name="常规 7 2 3 2 2 2" xfId="47139"/>
    <cellStyle name="常规 7 2 3 2 2 2 2" xfId="47140"/>
    <cellStyle name="常规 7 2 3 2 2 2 2 2" xfId="47141"/>
    <cellStyle name="常规 7 2 3 2 2 2 2 2 2" xfId="47142"/>
    <cellStyle name="常规 7 2 3 2 2 2 2 2 2 2" xfId="47143"/>
    <cellStyle name="常规 7 2 3 2 2 2 2 2 3" xfId="47144"/>
    <cellStyle name="常规 7 2 3 2 2 2 2 3" xfId="47145"/>
    <cellStyle name="常规 7 2 3 2 2 2 2 3 2" xfId="47146"/>
    <cellStyle name="常规 7 2 3 2 2 2 2 4" xfId="47147"/>
    <cellStyle name="常规 7 2 3 2 2 2 3" xfId="47148"/>
    <cellStyle name="常规 7 2 3 2 2 2 3 2" xfId="47149"/>
    <cellStyle name="常规 7 2 3 2 2 2 3 2 2" xfId="47150"/>
    <cellStyle name="常规 7 2 3 2 2 2 3 3" xfId="47151"/>
    <cellStyle name="常规 7 2 3 2 2 2 4" xfId="47152"/>
    <cellStyle name="常规 7 2 3 2 2 2 4 2" xfId="47153"/>
    <cellStyle name="常规 7 2 3 2 2 2 5" xfId="47154"/>
    <cellStyle name="常规 7 2 3 2 2 3" xfId="47155"/>
    <cellStyle name="常规 7 2 3 2 2 3 2" xfId="47156"/>
    <cellStyle name="常规 7 2 3 2 2 3 2 2" xfId="47157"/>
    <cellStyle name="常规 7 2 3 2 2 3 2 2 2" xfId="47158"/>
    <cellStyle name="常规 7 2 3 2 2 3 2 2 2 2" xfId="47159"/>
    <cellStyle name="常规 7 2 3 2 2 3 2 2 3" xfId="47160"/>
    <cellStyle name="常规 7 2 3 2 2 3 2 3" xfId="47161"/>
    <cellStyle name="常规 7 2 3 2 2 3 2 3 2" xfId="47162"/>
    <cellStyle name="常规 7 2 3 2 2 3 2 4" xfId="47163"/>
    <cellStyle name="常规 7 2 3 2 2 3 3" xfId="47164"/>
    <cellStyle name="常规 7 2 3 2 2 3 3 2" xfId="47165"/>
    <cellStyle name="常规 7 2 3 2 2 3 3 2 2" xfId="47166"/>
    <cellStyle name="常规 7 2 3 2 2 3 3 3" xfId="47167"/>
    <cellStyle name="常规 7 2 3 2 2 3 4" xfId="47168"/>
    <cellStyle name="常规 7 2 3 2 2 3 4 2" xfId="47169"/>
    <cellStyle name="常规 7 2 3 2 2 3 5" xfId="47170"/>
    <cellStyle name="常规 7 2 3 2 2 4" xfId="47171"/>
    <cellStyle name="常规 7 2 3 2 2 4 2" xfId="47172"/>
    <cellStyle name="常规 7 2 3 2 2 4 2 2" xfId="47173"/>
    <cellStyle name="常规 7 2 3 2 2 4 2 2 2" xfId="47174"/>
    <cellStyle name="常规 7 2 3 2 2 4 2 3" xfId="47175"/>
    <cellStyle name="常规 7 2 3 2 2 4 3" xfId="47176"/>
    <cellStyle name="常规 7 2 3 2 2 4 3 2" xfId="47177"/>
    <cellStyle name="常规 7 2 3 2 2 4 4" xfId="47178"/>
    <cellStyle name="常规 7 2 3 2 2 5" xfId="47179"/>
    <cellStyle name="常规 7 2 3 2 2 5 2" xfId="47180"/>
    <cellStyle name="常规 7 2 3 2 2 5 2 2" xfId="47181"/>
    <cellStyle name="常规 7 2 3 2 2 5 3" xfId="47182"/>
    <cellStyle name="常规 7 2 3 2 2 6" xfId="47183"/>
    <cellStyle name="常规 7 2 3 2 2 6 2" xfId="47184"/>
    <cellStyle name="常规 7 2 3 2 2 7" xfId="47185"/>
    <cellStyle name="常规 7 2 3 2 3" xfId="47186"/>
    <cellStyle name="常规 7 2 3 2 3 2" xfId="47187"/>
    <cellStyle name="常规 7 2 3 2 3 2 2" xfId="47188"/>
    <cellStyle name="常规 7 2 3 2 3 2 2 2" xfId="47189"/>
    <cellStyle name="常规 7 2 3 2 3 2 2 2 2" xfId="47190"/>
    <cellStyle name="常规 7 2 3 2 3 2 2 3" xfId="47191"/>
    <cellStyle name="常规 7 2 3 2 3 2 3" xfId="47192"/>
    <cellStyle name="常规 7 2 3 2 3 2 3 2" xfId="47193"/>
    <cellStyle name="常规 7 2 3 2 3 2 4" xfId="47194"/>
    <cellStyle name="常规 7 2 3 2 3 3" xfId="47195"/>
    <cellStyle name="常规 7 2 3 2 3 3 2" xfId="47196"/>
    <cellStyle name="常规 7 2 3 2 3 3 2 2" xfId="47197"/>
    <cellStyle name="常规 7 2 3 2 3 3 3" xfId="47198"/>
    <cellStyle name="常规 7 2 3 2 3 4" xfId="47199"/>
    <cellStyle name="常规 7 2 3 2 3 4 2" xfId="47200"/>
    <cellStyle name="常规 7 2 3 2 3 5" xfId="47201"/>
    <cellStyle name="常规 7 2 3 2 4" xfId="47202"/>
    <cellStyle name="常规 7 2 3 2 4 2" xfId="47203"/>
    <cellStyle name="常规 7 2 3 2 4 2 2" xfId="47204"/>
    <cellStyle name="常规 7 2 3 2 4 2 2 2" xfId="47205"/>
    <cellStyle name="常规 7 2 3 2 4 2 2 2 2" xfId="47206"/>
    <cellStyle name="常规 7 2 3 2 4 2 2 3" xfId="47207"/>
    <cellStyle name="常规 7 2 3 2 4 2 3" xfId="47208"/>
    <cellStyle name="常规 7 2 3 2 4 2 3 2" xfId="47209"/>
    <cellStyle name="常规 7 2 3 2 4 2 4" xfId="47210"/>
    <cellStyle name="常规 7 2 3 2 4 3" xfId="47211"/>
    <cellStyle name="常规 7 2 3 2 4 3 2" xfId="47212"/>
    <cellStyle name="常规 7 2 3 2 4 3 2 2" xfId="47213"/>
    <cellStyle name="常规 7 2 3 2 4 3 3" xfId="47214"/>
    <cellStyle name="常规 7 2 3 2 4 4" xfId="47215"/>
    <cellStyle name="常规 7 2 3 2 4 4 2" xfId="47216"/>
    <cellStyle name="常规 7 2 3 2 4 5" xfId="47217"/>
    <cellStyle name="常规 7 2 3 2 5" xfId="47218"/>
    <cellStyle name="常规 7 2 3 2 5 2" xfId="47219"/>
    <cellStyle name="常规 7 2 3 2 5 2 2" xfId="47220"/>
    <cellStyle name="常规 7 2 3 2 5 2 2 2" xfId="47221"/>
    <cellStyle name="常规 7 2 3 2 5 2 3" xfId="47222"/>
    <cellStyle name="常规 7 2 3 2 5 3" xfId="47223"/>
    <cellStyle name="常规 7 2 3 2 5 3 2" xfId="47224"/>
    <cellStyle name="常规 7 2 3 2 5 4" xfId="47225"/>
    <cellStyle name="常规 7 2 3 2 6" xfId="47226"/>
    <cellStyle name="常规 7 2 3 2 6 2" xfId="47227"/>
    <cellStyle name="常规 7 2 3 2 6 2 2" xfId="47228"/>
    <cellStyle name="常规 7 2 3 2 6 3" xfId="47229"/>
    <cellStyle name="常规 7 2 3 2 7" xfId="47230"/>
    <cellStyle name="常规 7 2 3 2 7 2" xfId="47231"/>
    <cellStyle name="常规 7 2 3 2 8" xfId="47232"/>
    <cellStyle name="常规 7 2 3 2 9" xfId="47233"/>
    <cellStyle name="常规 7 2 3 20" xfId="54720"/>
    <cellStyle name="常规 7 2 3 21" xfId="54823"/>
    <cellStyle name="常规 7 2 3 22" xfId="54946"/>
    <cellStyle name="常规 7 2 3 3" xfId="47234"/>
    <cellStyle name="常规 7 2 3 3 2" xfId="47235"/>
    <cellStyle name="常规 7 2 3 3 2 2" xfId="47236"/>
    <cellStyle name="常规 7 2 3 3 2 2 2" xfId="47237"/>
    <cellStyle name="常规 7 2 3 3 2 2 2 2" xfId="47238"/>
    <cellStyle name="常规 7 2 3 3 2 2 2 2 2" xfId="47239"/>
    <cellStyle name="常规 7 2 3 3 2 2 2 3" xfId="47240"/>
    <cellStyle name="常规 7 2 3 3 2 2 3" xfId="47241"/>
    <cellStyle name="常规 7 2 3 3 2 2 3 2" xfId="47242"/>
    <cellStyle name="常规 7 2 3 3 2 2 4" xfId="47243"/>
    <cellStyle name="常规 7 2 3 3 2 3" xfId="47244"/>
    <cellStyle name="常规 7 2 3 3 2 3 2" xfId="47245"/>
    <cellStyle name="常规 7 2 3 3 2 3 2 2" xfId="47246"/>
    <cellStyle name="常规 7 2 3 3 2 3 3" xfId="47247"/>
    <cellStyle name="常规 7 2 3 3 2 4" xfId="47248"/>
    <cellStyle name="常规 7 2 3 3 2 4 2" xfId="47249"/>
    <cellStyle name="常规 7 2 3 3 2 5" xfId="47250"/>
    <cellStyle name="常规 7 2 3 3 3" xfId="47251"/>
    <cellStyle name="常规 7 2 3 3 3 2" xfId="47252"/>
    <cellStyle name="常规 7 2 3 3 3 2 2" xfId="47253"/>
    <cellStyle name="常规 7 2 3 3 3 2 2 2" xfId="47254"/>
    <cellStyle name="常规 7 2 3 3 3 2 2 2 2" xfId="47255"/>
    <cellStyle name="常规 7 2 3 3 3 2 2 3" xfId="47256"/>
    <cellStyle name="常规 7 2 3 3 3 2 3" xfId="47257"/>
    <cellStyle name="常规 7 2 3 3 3 2 3 2" xfId="47258"/>
    <cellStyle name="常规 7 2 3 3 3 2 4" xfId="47259"/>
    <cellStyle name="常规 7 2 3 3 3 3" xfId="47260"/>
    <cellStyle name="常规 7 2 3 3 3 3 2" xfId="47261"/>
    <cellStyle name="常规 7 2 3 3 3 3 2 2" xfId="47262"/>
    <cellStyle name="常规 7 2 3 3 3 3 3" xfId="47263"/>
    <cellStyle name="常规 7 2 3 3 3 4" xfId="47264"/>
    <cellStyle name="常规 7 2 3 3 3 4 2" xfId="47265"/>
    <cellStyle name="常规 7 2 3 3 3 5" xfId="47266"/>
    <cellStyle name="常规 7 2 3 3 4" xfId="47267"/>
    <cellStyle name="常规 7 2 3 3 4 2" xfId="47268"/>
    <cellStyle name="常规 7 2 3 3 4 2 2" xfId="47269"/>
    <cellStyle name="常规 7 2 3 3 4 2 2 2" xfId="47270"/>
    <cellStyle name="常规 7 2 3 3 4 2 3" xfId="47271"/>
    <cellStyle name="常规 7 2 3 3 4 3" xfId="47272"/>
    <cellStyle name="常规 7 2 3 3 4 3 2" xfId="47273"/>
    <cellStyle name="常规 7 2 3 3 4 4" xfId="47274"/>
    <cellStyle name="常规 7 2 3 3 5" xfId="47275"/>
    <cellStyle name="常规 7 2 3 3 5 2" xfId="47276"/>
    <cellStyle name="常规 7 2 3 3 5 2 2" xfId="47277"/>
    <cellStyle name="常规 7 2 3 3 5 3" xfId="47278"/>
    <cellStyle name="常规 7 2 3 3 6" xfId="47279"/>
    <cellStyle name="常规 7 2 3 3 6 2" xfId="47280"/>
    <cellStyle name="常规 7 2 3 3 7" xfId="47281"/>
    <cellStyle name="常规 7 2 3 4" xfId="47282"/>
    <cellStyle name="常规 7 2 3 4 2" xfId="47283"/>
    <cellStyle name="常规 7 2 3 4 2 2" xfId="47284"/>
    <cellStyle name="常规 7 2 3 4 2 2 2" xfId="47285"/>
    <cellStyle name="常规 7 2 3 4 2 2 2 2" xfId="47286"/>
    <cellStyle name="常规 7 2 3 4 2 2 3" xfId="47287"/>
    <cellStyle name="常规 7 2 3 4 2 3" xfId="47288"/>
    <cellStyle name="常规 7 2 3 4 2 3 2" xfId="47289"/>
    <cellStyle name="常规 7 2 3 4 2 4" xfId="47290"/>
    <cellStyle name="常规 7 2 3 4 3" xfId="47291"/>
    <cellStyle name="常规 7 2 3 4 3 2" xfId="47292"/>
    <cellStyle name="常规 7 2 3 4 3 2 2" xfId="47293"/>
    <cellStyle name="常规 7 2 3 4 3 3" xfId="47294"/>
    <cellStyle name="常规 7 2 3 4 4" xfId="47295"/>
    <cellStyle name="常规 7 2 3 4 4 2" xfId="47296"/>
    <cellStyle name="常规 7 2 3 4 5" xfId="47297"/>
    <cellStyle name="常规 7 2 3 5" xfId="47298"/>
    <cellStyle name="常规 7 2 3 5 2" xfId="47299"/>
    <cellStyle name="常规 7 2 3 5 2 2" xfId="47300"/>
    <cellStyle name="常规 7 2 3 5 2 2 2" xfId="47301"/>
    <cellStyle name="常规 7 2 3 5 2 2 2 2" xfId="47302"/>
    <cellStyle name="常规 7 2 3 5 2 2 3" xfId="47303"/>
    <cellStyle name="常规 7 2 3 5 2 3" xfId="47304"/>
    <cellStyle name="常规 7 2 3 5 2 3 2" xfId="47305"/>
    <cellStyle name="常规 7 2 3 5 2 4" xfId="47306"/>
    <cellStyle name="常规 7 2 3 5 3" xfId="47307"/>
    <cellStyle name="常规 7 2 3 5 3 2" xfId="47308"/>
    <cellStyle name="常规 7 2 3 5 3 2 2" xfId="47309"/>
    <cellStyle name="常规 7 2 3 5 3 3" xfId="47310"/>
    <cellStyle name="常规 7 2 3 5 4" xfId="47311"/>
    <cellStyle name="常规 7 2 3 5 4 2" xfId="47312"/>
    <cellStyle name="常规 7 2 3 5 5" xfId="47313"/>
    <cellStyle name="常规 7 2 3 6" xfId="47314"/>
    <cellStyle name="常规 7 2 3 6 2" xfId="47315"/>
    <cellStyle name="常规 7 2 3 6 2 2" xfId="47316"/>
    <cellStyle name="常规 7 2 3 6 2 2 2" xfId="47317"/>
    <cellStyle name="常规 7 2 3 6 2 3" xfId="47318"/>
    <cellStyle name="常规 7 2 3 6 3" xfId="47319"/>
    <cellStyle name="常规 7 2 3 6 3 2" xfId="47320"/>
    <cellStyle name="常规 7 2 3 6 4" xfId="47321"/>
    <cellStyle name="常规 7 2 3 7" xfId="47322"/>
    <cellStyle name="常规 7 2 3 7 2" xfId="47323"/>
    <cellStyle name="常规 7 2 3 7 2 2" xfId="47324"/>
    <cellStyle name="常规 7 2 3 7 3" xfId="47325"/>
    <cellStyle name="常规 7 2 3 8" xfId="47326"/>
    <cellStyle name="常规 7 2 3 8 2" xfId="47327"/>
    <cellStyle name="常规 7 2 3 9" xfId="47328"/>
    <cellStyle name="常规 7 2 4" xfId="47329"/>
    <cellStyle name="常规 7 2 4 2" xfId="47330"/>
    <cellStyle name="常规 7 2 4 2 2" xfId="47331"/>
    <cellStyle name="常规 7 2 4 2 2 2" xfId="47332"/>
    <cellStyle name="常规 7 2 4 2 2 2 2" xfId="47333"/>
    <cellStyle name="常规 7 2 4 2 2 2 2 2" xfId="47334"/>
    <cellStyle name="常规 7 2 4 2 2 2 2 2 2" xfId="47335"/>
    <cellStyle name="常规 7 2 4 2 2 2 2 2 2 2" xfId="47336"/>
    <cellStyle name="常规 7 2 4 2 2 2 2 2 3" xfId="47337"/>
    <cellStyle name="常规 7 2 4 2 2 2 2 3" xfId="47338"/>
    <cellStyle name="常规 7 2 4 2 2 2 2 3 2" xfId="47339"/>
    <cellStyle name="常规 7 2 4 2 2 2 2 4" xfId="47340"/>
    <cellStyle name="常规 7 2 4 2 2 2 3" xfId="47341"/>
    <cellStyle name="常规 7 2 4 2 2 2 3 2" xfId="47342"/>
    <cellStyle name="常规 7 2 4 2 2 2 3 2 2" xfId="47343"/>
    <cellStyle name="常规 7 2 4 2 2 2 3 3" xfId="47344"/>
    <cellStyle name="常规 7 2 4 2 2 2 4" xfId="47345"/>
    <cellStyle name="常规 7 2 4 2 2 2 4 2" xfId="47346"/>
    <cellStyle name="常规 7 2 4 2 2 2 5" xfId="47347"/>
    <cellStyle name="常规 7 2 4 2 2 3" xfId="47348"/>
    <cellStyle name="常规 7 2 4 2 2 3 2" xfId="47349"/>
    <cellStyle name="常规 7 2 4 2 2 3 2 2" xfId="47350"/>
    <cellStyle name="常规 7 2 4 2 2 3 2 2 2" xfId="47351"/>
    <cellStyle name="常规 7 2 4 2 2 3 2 2 2 2" xfId="47352"/>
    <cellStyle name="常规 7 2 4 2 2 3 2 2 3" xfId="47353"/>
    <cellStyle name="常规 7 2 4 2 2 3 2 3" xfId="47354"/>
    <cellStyle name="常规 7 2 4 2 2 3 2 3 2" xfId="47355"/>
    <cellStyle name="常规 7 2 4 2 2 3 2 4" xfId="47356"/>
    <cellStyle name="常规 7 2 4 2 2 3 3" xfId="47357"/>
    <cellStyle name="常规 7 2 4 2 2 3 3 2" xfId="47358"/>
    <cellStyle name="常规 7 2 4 2 2 3 3 2 2" xfId="47359"/>
    <cellStyle name="常规 7 2 4 2 2 3 3 3" xfId="47360"/>
    <cellStyle name="常规 7 2 4 2 2 3 4" xfId="47361"/>
    <cellStyle name="常规 7 2 4 2 2 3 4 2" xfId="47362"/>
    <cellStyle name="常规 7 2 4 2 2 3 5" xfId="47363"/>
    <cellStyle name="常规 7 2 4 2 2 4" xfId="47364"/>
    <cellStyle name="常规 7 2 4 2 2 4 2" xfId="47365"/>
    <cellStyle name="常规 7 2 4 2 2 4 2 2" xfId="47366"/>
    <cellStyle name="常规 7 2 4 2 2 4 2 2 2" xfId="47367"/>
    <cellStyle name="常规 7 2 4 2 2 4 2 3" xfId="47368"/>
    <cellStyle name="常规 7 2 4 2 2 4 3" xfId="47369"/>
    <cellStyle name="常规 7 2 4 2 2 4 3 2" xfId="47370"/>
    <cellStyle name="常规 7 2 4 2 2 4 4" xfId="47371"/>
    <cellStyle name="常规 7 2 4 2 2 5" xfId="47372"/>
    <cellStyle name="常规 7 2 4 2 2 5 2" xfId="47373"/>
    <cellStyle name="常规 7 2 4 2 2 5 2 2" xfId="47374"/>
    <cellStyle name="常规 7 2 4 2 2 5 3" xfId="47375"/>
    <cellStyle name="常规 7 2 4 2 2 6" xfId="47376"/>
    <cellStyle name="常规 7 2 4 2 2 6 2" xfId="47377"/>
    <cellStyle name="常规 7 2 4 2 2 7" xfId="47378"/>
    <cellStyle name="常规 7 2 4 2 3" xfId="47379"/>
    <cellStyle name="常规 7 2 4 2 3 2" xfId="47380"/>
    <cellStyle name="常规 7 2 4 2 3 2 2" xfId="47381"/>
    <cellStyle name="常规 7 2 4 2 3 2 2 2" xfId="47382"/>
    <cellStyle name="常规 7 2 4 2 3 2 2 2 2" xfId="47383"/>
    <cellStyle name="常规 7 2 4 2 3 2 2 3" xfId="47384"/>
    <cellStyle name="常规 7 2 4 2 3 2 3" xfId="47385"/>
    <cellStyle name="常规 7 2 4 2 3 2 3 2" xfId="47386"/>
    <cellStyle name="常规 7 2 4 2 3 2 4" xfId="47387"/>
    <cellStyle name="常规 7 2 4 2 3 3" xfId="47388"/>
    <cellStyle name="常规 7 2 4 2 3 3 2" xfId="47389"/>
    <cellStyle name="常规 7 2 4 2 3 3 2 2" xfId="47390"/>
    <cellStyle name="常规 7 2 4 2 3 3 3" xfId="47391"/>
    <cellStyle name="常规 7 2 4 2 3 4" xfId="47392"/>
    <cellStyle name="常规 7 2 4 2 3 4 2" xfId="47393"/>
    <cellStyle name="常规 7 2 4 2 3 5" xfId="47394"/>
    <cellStyle name="常规 7 2 4 2 4" xfId="47395"/>
    <cellStyle name="常规 7 2 4 2 4 2" xfId="47396"/>
    <cellStyle name="常规 7 2 4 2 4 2 2" xfId="47397"/>
    <cellStyle name="常规 7 2 4 2 4 2 2 2" xfId="47398"/>
    <cellStyle name="常规 7 2 4 2 4 2 2 2 2" xfId="47399"/>
    <cellStyle name="常规 7 2 4 2 4 2 2 3" xfId="47400"/>
    <cellStyle name="常规 7 2 4 2 4 2 3" xfId="47401"/>
    <cellStyle name="常规 7 2 4 2 4 2 3 2" xfId="47402"/>
    <cellStyle name="常规 7 2 4 2 4 2 4" xfId="47403"/>
    <cellStyle name="常规 7 2 4 2 4 3" xfId="47404"/>
    <cellStyle name="常规 7 2 4 2 4 3 2" xfId="47405"/>
    <cellStyle name="常规 7 2 4 2 4 3 2 2" xfId="47406"/>
    <cellStyle name="常规 7 2 4 2 4 3 3" xfId="47407"/>
    <cellStyle name="常规 7 2 4 2 4 4" xfId="47408"/>
    <cellStyle name="常规 7 2 4 2 4 4 2" xfId="47409"/>
    <cellStyle name="常规 7 2 4 2 4 5" xfId="47410"/>
    <cellStyle name="常规 7 2 4 2 5" xfId="47411"/>
    <cellStyle name="常规 7 2 4 2 5 2" xfId="47412"/>
    <cellStyle name="常规 7 2 4 2 5 2 2" xfId="47413"/>
    <cellStyle name="常规 7 2 4 2 5 2 2 2" xfId="47414"/>
    <cellStyle name="常规 7 2 4 2 5 2 3" xfId="47415"/>
    <cellStyle name="常规 7 2 4 2 5 3" xfId="47416"/>
    <cellStyle name="常规 7 2 4 2 5 3 2" xfId="47417"/>
    <cellStyle name="常规 7 2 4 2 5 4" xfId="47418"/>
    <cellStyle name="常规 7 2 4 2 6" xfId="47419"/>
    <cellStyle name="常规 7 2 4 2 6 2" xfId="47420"/>
    <cellStyle name="常规 7 2 4 2 6 2 2" xfId="47421"/>
    <cellStyle name="常规 7 2 4 2 6 3" xfId="47422"/>
    <cellStyle name="常规 7 2 4 2 7" xfId="47423"/>
    <cellStyle name="常规 7 2 4 2 7 2" xfId="47424"/>
    <cellStyle name="常规 7 2 4 2 8" xfId="47425"/>
    <cellStyle name="常规 7 2 4 3" xfId="47426"/>
    <cellStyle name="常规 7 2 4 3 2" xfId="47427"/>
    <cellStyle name="常规 7 2 4 3 2 2" xfId="47428"/>
    <cellStyle name="常规 7 2 4 3 2 2 2" xfId="47429"/>
    <cellStyle name="常规 7 2 4 3 2 2 2 2" xfId="47430"/>
    <cellStyle name="常规 7 2 4 3 2 2 2 2 2" xfId="47431"/>
    <cellStyle name="常规 7 2 4 3 2 2 2 3" xfId="47432"/>
    <cellStyle name="常规 7 2 4 3 2 2 3" xfId="47433"/>
    <cellStyle name="常规 7 2 4 3 2 2 3 2" xfId="47434"/>
    <cellStyle name="常规 7 2 4 3 2 2 4" xfId="47435"/>
    <cellStyle name="常规 7 2 4 3 2 3" xfId="47436"/>
    <cellStyle name="常规 7 2 4 3 2 3 2" xfId="47437"/>
    <cellStyle name="常规 7 2 4 3 2 3 2 2" xfId="47438"/>
    <cellStyle name="常规 7 2 4 3 2 3 3" xfId="47439"/>
    <cellStyle name="常规 7 2 4 3 2 4" xfId="47440"/>
    <cellStyle name="常规 7 2 4 3 2 4 2" xfId="47441"/>
    <cellStyle name="常规 7 2 4 3 2 5" xfId="47442"/>
    <cellStyle name="常规 7 2 4 3 3" xfId="47443"/>
    <cellStyle name="常规 7 2 4 3 3 2" xfId="47444"/>
    <cellStyle name="常规 7 2 4 3 3 2 2" xfId="47445"/>
    <cellStyle name="常规 7 2 4 3 3 2 2 2" xfId="47446"/>
    <cellStyle name="常规 7 2 4 3 3 2 2 2 2" xfId="47447"/>
    <cellStyle name="常规 7 2 4 3 3 2 2 3" xfId="47448"/>
    <cellStyle name="常规 7 2 4 3 3 2 3" xfId="47449"/>
    <cellStyle name="常规 7 2 4 3 3 2 3 2" xfId="47450"/>
    <cellStyle name="常规 7 2 4 3 3 2 4" xfId="47451"/>
    <cellStyle name="常规 7 2 4 3 3 3" xfId="47452"/>
    <cellStyle name="常规 7 2 4 3 3 3 2" xfId="47453"/>
    <cellStyle name="常规 7 2 4 3 3 3 2 2" xfId="47454"/>
    <cellStyle name="常规 7 2 4 3 3 3 3" xfId="47455"/>
    <cellStyle name="常规 7 2 4 3 3 4" xfId="47456"/>
    <cellStyle name="常规 7 2 4 3 3 4 2" xfId="47457"/>
    <cellStyle name="常规 7 2 4 3 3 5" xfId="47458"/>
    <cellStyle name="常规 7 2 4 3 4" xfId="47459"/>
    <cellStyle name="常规 7 2 4 3 4 2" xfId="47460"/>
    <cellStyle name="常规 7 2 4 3 4 2 2" xfId="47461"/>
    <cellStyle name="常规 7 2 4 3 4 2 2 2" xfId="47462"/>
    <cellStyle name="常规 7 2 4 3 4 2 3" xfId="47463"/>
    <cellStyle name="常规 7 2 4 3 4 3" xfId="47464"/>
    <cellStyle name="常规 7 2 4 3 4 3 2" xfId="47465"/>
    <cellStyle name="常规 7 2 4 3 4 4" xfId="47466"/>
    <cellStyle name="常规 7 2 4 3 5" xfId="47467"/>
    <cellStyle name="常规 7 2 4 3 5 2" xfId="47468"/>
    <cellStyle name="常规 7 2 4 3 5 2 2" xfId="47469"/>
    <cellStyle name="常规 7 2 4 3 5 3" xfId="47470"/>
    <cellStyle name="常规 7 2 4 3 6" xfId="47471"/>
    <cellStyle name="常规 7 2 4 3 6 2" xfId="47472"/>
    <cellStyle name="常规 7 2 4 3 7" xfId="47473"/>
    <cellStyle name="常规 7 2 4 4" xfId="47474"/>
    <cellStyle name="常规 7 2 4 4 2" xfId="47475"/>
    <cellStyle name="常规 7 2 4 4 2 2" xfId="47476"/>
    <cellStyle name="常规 7 2 4 4 2 2 2" xfId="47477"/>
    <cellStyle name="常规 7 2 4 4 2 2 2 2" xfId="47478"/>
    <cellStyle name="常规 7 2 4 4 2 2 3" xfId="47479"/>
    <cellStyle name="常规 7 2 4 4 2 3" xfId="47480"/>
    <cellStyle name="常规 7 2 4 4 2 3 2" xfId="47481"/>
    <cellStyle name="常规 7 2 4 4 2 4" xfId="47482"/>
    <cellStyle name="常规 7 2 4 4 3" xfId="47483"/>
    <cellStyle name="常规 7 2 4 4 3 2" xfId="47484"/>
    <cellStyle name="常规 7 2 4 4 3 2 2" xfId="47485"/>
    <cellStyle name="常规 7 2 4 4 3 3" xfId="47486"/>
    <cellStyle name="常规 7 2 4 4 4" xfId="47487"/>
    <cellStyle name="常规 7 2 4 4 4 2" xfId="47488"/>
    <cellStyle name="常规 7 2 4 4 5" xfId="47489"/>
    <cellStyle name="常规 7 2 4 5" xfId="47490"/>
    <cellStyle name="常规 7 2 4 5 2" xfId="47491"/>
    <cellStyle name="常规 7 2 4 5 2 2" xfId="47492"/>
    <cellStyle name="常规 7 2 4 5 2 2 2" xfId="47493"/>
    <cellStyle name="常规 7 2 4 5 2 2 2 2" xfId="47494"/>
    <cellStyle name="常规 7 2 4 5 2 2 3" xfId="47495"/>
    <cellStyle name="常规 7 2 4 5 2 3" xfId="47496"/>
    <cellStyle name="常规 7 2 4 5 2 3 2" xfId="47497"/>
    <cellStyle name="常规 7 2 4 5 2 4" xfId="47498"/>
    <cellStyle name="常规 7 2 4 5 3" xfId="47499"/>
    <cellStyle name="常规 7 2 4 5 3 2" xfId="47500"/>
    <cellStyle name="常规 7 2 4 5 3 2 2" xfId="47501"/>
    <cellStyle name="常规 7 2 4 5 3 3" xfId="47502"/>
    <cellStyle name="常规 7 2 4 5 4" xfId="47503"/>
    <cellStyle name="常规 7 2 4 5 4 2" xfId="47504"/>
    <cellStyle name="常规 7 2 4 5 5" xfId="47505"/>
    <cellStyle name="常规 7 2 4 6" xfId="47506"/>
    <cellStyle name="常规 7 2 4 6 2" xfId="47507"/>
    <cellStyle name="常规 7 2 4 6 2 2" xfId="47508"/>
    <cellStyle name="常规 7 2 4 6 2 2 2" xfId="47509"/>
    <cellStyle name="常规 7 2 4 6 2 3" xfId="47510"/>
    <cellStyle name="常规 7 2 4 6 3" xfId="47511"/>
    <cellStyle name="常规 7 2 4 6 3 2" xfId="47512"/>
    <cellStyle name="常规 7 2 4 6 4" xfId="47513"/>
    <cellStyle name="常规 7 2 4 7" xfId="47514"/>
    <cellStyle name="常规 7 2 4 7 2" xfId="47515"/>
    <cellStyle name="常规 7 2 4 7 2 2" xfId="47516"/>
    <cellStyle name="常规 7 2 4 7 3" xfId="47517"/>
    <cellStyle name="常规 7 2 4 8" xfId="47518"/>
    <cellStyle name="常规 7 2 4 8 2" xfId="47519"/>
    <cellStyle name="常规 7 2 4 9" xfId="47520"/>
    <cellStyle name="常规 7 2 5" xfId="47521"/>
    <cellStyle name="常规 7 2 5 2" xfId="47522"/>
    <cellStyle name="常规 7 2 5 2 2" xfId="47523"/>
    <cellStyle name="常规 7 2 5 2 2 2" xfId="47524"/>
    <cellStyle name="常规 7 2 5 2 2 2 2" xfId="47525"/>
    <cellStyle name="常规 7 2 5 2 2 2 2 2" xfId="47526"/>
    <cellStyle name="常规 7 2 5 2 2 2 2 2 2" xfId="47527"/>
    <cellStyle name="常规 7 2 5 2 2 2 2 3" xfId="47528"/>
    <cellStyle name="常规 7 2 5 2 2 2 3" xfId="47529"/>
    <cellStyle name="常规 7 2 5 2 2 2 3 2" xfId="47530"/>
    <cellStyle name="常规 7 2 5 2 2 2 4" xfId="47531"/>
    <cellStyle name="常规 7 2 5 2 2 3" xfId="47532"/>
    <cellStyle name="常规 7 2 5 2 2 3 2" xfId="47533"/>
    <cellStyle name="常规 7 2 5 2 2 3 2 2" xfId="47534"/>
    <cellStyle name="常规 7 2 5 2 2 3 3" xfId="47535"/>
    <cellStyle name="常规 7 2 5 2 2 4" xfId="47536"/>
    <cellStyle name="常规 7 2 5 2 2 4 2" xfId="47537"/>
    <cellStyle name="常规 7 2 5 2 2 5" xfId="47538"/>
    <cellStyle name="常规 7 2 5 2 3" xfId="47539"/>
    <cellStyle name="常规 7 2 5 2 3 2" xfId="47540"/>
    <cellStyle name="常规 7 2 5 2 3 2 2" xfId="47541"/>
    <cellStyle name="常规 7 2 5 2 3 2 2 2" xfId="47542"/>
    <cellStyle name="常规 7 2 5 2 3 2 2 2 2" xfId="47543"/>
    <cellStyle name="常规 7 2 5 2 3 2 2 3" xfId="47544"/>
    <cellStyle name="常规 7 2 5 2 3 2 3" xfId="47545"/>
    <cellStyle name="常规 7 2 5 2 3 2 3 2" xfId="47546"/>
    <cellStyle name="常规 7 2 5 2 3 2 4" xfId="47547"/>
    <cellStyle name="常规 7 2 5 2 3 3" xfId="47548"/>
    <cellStyle name="常规 7 2 5 2 3 3 2" xfId="47549"/>
    <cellStyle name="常规 7 2 5 2 3 3 2 2" xfId="47550"/>
    <cellStyle name="常规 7 2 5 2 3 3 3" xfId="47551"/>
    <cellStyle name="常规 7 2 5 2 3 4" xfId="47552"/>
    <cellStyle name="常规 7 2 5 2 3 4 2" xfId="47553"/>
    <cellStyle name="常规 7 2 5 2 3 5" xfId="47554"/>
    <cellStyle name="常规 7 2 5 2 4" xfId="47555"/>
    <cellStyle name="常规 7 2 5 2 4 2" xfId="47556"/>
    <cellStyle name="常规 7 2 5 2 4 2 2" xfId="47557"/>
    <cellStyle name="常规 7 2 5 2 4 2 2 2" xfId="47558"/>
    <cellStyle name="常规 7 2 5 2 4 2 3" xfId="47559"/>
    <cellStyle name="常规 7 2 5 2 4 3" xfId="47560"/>
    <cellStyle name="常规 7 2 5 2 4 3 2" xfId="47561"/>
    <cellStyle name="常规 7 2 5 2 4 4" xfId="47562"/>
    <cellStyle name="常规 7 2 5 2 5" xfId="47563"/>
    <cellStyle name="常规 7 2 5 2 5 2" xfId="47564"/>
    <cellStyle name="常规 7 2 5 2 5 2 2" xfId="47565"/>
    <cellStyle name="常规 7 2 5 2 5 3" xfId="47566"/>
    <cellStyle name="常规 7 2 5 2 6" xfId="47567"/>
    <cellStyle name="常规 7 2 5 2 6 2" xfId="47568"/>
    <cellStyle name="常规 7 2 5 2 7" xfId="47569"/>
    <cellStyle name="常规 7 2 5 3" xfId="47570"/>
    <cellStyle name="常规 7 2 5 3 2" xfId="47571"/>
    <cellStyle name="常规 7 2 5 3 2 2" xfId="47572"/>
    <cellStyle name="常规 7 2 5 3 2 2 2" xfId="47573"/>
    <cellStyle name="常规 7 2 5 3 2 2 2 2" xfId="47574"/>
    <cellStyle name="常规 7 2 5 3 2 2 3" xfId="47575"/>
    <cellStyle name="常规 7 2 5 3 2 3" xfId="47576"/>
    <cellStyle name="常规 7 2 5 3 2 3 2" xfId="47577"/>
    <cellStyle name="常规 7 2 5 3 2 4" xfId="47578"/>
    <cellStyle name="常规 7 2 5 3 3" xfId="47579"/>
    <cellStyle name="常规 7 2 5 3 3 2" xfId="47580"/>
    <cellStyle name="常规 7 2 5 3 3 2 2" xfId="47581"/>
    <cellStyle name="常规 7 2 5 3 3 3" xfId="47582"/>
    <cellStyle name="常规 7 2 5 3 4" xfId="47583"/>
    <cellStyle name="常规 7 2 5 3 4 2" xfId="47584"/>
    <cellStyle name="常规 7 2 5 3 5" xfId="47585"/>
    <cellStyle name="常规 7 2 5 4" xfId="47586"/>
    <cellStyle name="常规 7 2 5 4 2" xfId="47587"/>
    <cellStyle name="常规 7 2 5 4 2 2" xfId="47588"/>
    <cellStyle name="常规 7 2 5 4 2 2 2" xfId="47589"/>
    <cellStyle name="常规 7 2 5 4 2 2 2 2" xfId="47590"/>
    <cellStyle name="常规 7 2 5 4 2 2 3" xfId="47591"/>
    <cellStyle name="常规 7 2 5 4 2 3" xfId="47592"/>
    <cellStyle name="常规 7 2 5 4 2 3 2" xfId="47593"/>
    <cellStyle name="常规 7 2 5 4 2 4" xfId="47594"/>
    <cellStyle name="常规 7 2 5 4 3" xfId="47595"/>
    <cellStyle name="常规 7 2 5 4 3 2" xfId="47596"/>
    <cellStyle name="常规 7 2 5 4 3 2 2" xfId="47597"/>
    <cellStyle name="常规 7 2 5 4 3 3" xfId="47598"/>
    <cellStyle name="常规 7 2 5 4 4" xfId="47599"/>
    <cellStyle name="常规 7 2 5 4 4 2" xfId="47600"/>
    <cellStyle name="常规 7 2 5 4 5" xfId="47601"/>
    <cellStyle name="常规 7 2 5 5" xfId="47602"/>
    <cellStyle name="常规 7 2 5 5 2" xfId="47603"/>
    <cellStyle name="常规 7 2 5 5 2 2" xfId="47604"/>
    <cellStyle name="常规 7 2 5 5 2 2 2" xfId="47605"/>
    <cellStyle name="常规 7 2 5 5 2 3" xfId="47606"/>
    <cellStyle name="常规 7 2 5 5 3" xfId="47607"/>
    <cellStyle name="常规 7 2 5 5 3 2" xfId="47608"/>
    <cellStyle name="常规 7 2 5 5 4" xfId="47609"/>
    <cellStyle name="常规 7 2 5 6" xfId="47610"/>
    <cellStyle name="常规 7 2 5 6 2" xfId="47611"/>
    <cellStyle name="常规 7 2 5 6 2 2" xfId="47612"/>
    <cellStyle name="常规 7 2 5 6 3" xfId="47613"/>
    <cellStyle name="常规 7 2 5 7" xfId="47614"/>
    <cellStyle name="常规 7 2 5 7 2" xfId="47615"/>
    <cellStyle name="常规 7 2 5 8" xfId="47616"/>
    <cellStyle name="常规 7 2 6" xfId="47617"/>
    <cellStyle name="常规 7 2 6 2" xfId="47618"/>
    <cellStyle name="常规 7 2 6 2 2" xfId="47619"/>
    <cellStyle name="常规 7 2 6 2 2 2" xfId="47620"/>
    <cellStyle name="常规 7 2 6 2 2 2 2" xfId="47621"/>
    <cellStyle name="常规 7 2 6 2 2 2 2 2" xfId="47622"/>
    <cellStyle name="常规 7 2 6 2 2 2 3" xfId="47623"/>
    <cellStyle name="常规 7 2 6 2 2 3" xfId="47624"/>
    <cellStyle name="常规 7 2 6 2 2 3 2" xfId="47625"/>
    <cellStyle name="常规 7 2 6 2 2 4" xfId="47626"/>
    <cellStyle name="常规 7 2 6 2 3" xfId="47627"/>
    <cellStyle name="常规 7 2 6 2 3 2" xfId="47628"/>
    <cellStyle name="常规 7 2 6 2 3 2 2" xfId="47629"/>
    <cellStyle name="常规 7 2 6 2 3 3" xfId="47630"/>
    <cellStyle name="常规 7 2 6 2 4" xfId="47631"/>
    <cellStyle name="常规 7 2 6 2 4 2" xfId="47632"/>
    <cellStyle name="常规 7 2 6 2 5" xfId="47633"/>
    <cellStyle name="常规 7 2 6 3" xfId="47634"/>
    <cellStyle name="常规 7 2 6 3 2" xfId="47635"/>
    <cellStyle name="常规 7 2 6 3 2 2" xfId="47636"/>
    <cellStyle name="常规 7 2 6 3 2 2 2" xfId="47637"/>
    <cellStyle name="常规 7 2 6 3 2 2 2 2" xfId="47638"/>
    <cellStyle name="常规 7 2 6 3 2 2 3" xfId="47639"/>
    <cellStyle name="常规 7 2 6 3 2 3" xfId="47640"/>
    <cellStyle name="常规 7 2 6 3 2 3 2" xfId="47641"/>
    <cellStyle name="常规 7 2 6 3 2 4" xfId="47642"/>
    <cellStyle name="常规 7 2 6 3 3" xfId="47643"/>
    <cellStyle name="常规 7 2 6 3 3 2" xfId="47644"/>
    <cellStyle name="常规 7 2 6 3 3 2 2" xfId="47645"/>
    <cellStyle name="常规 7 2 6 3 3 3" xfId="47646"/>
    <cellStyle name="常规 7 2 6 3 4" xfId="47647"/>
    <cellStyle name="常规 7 2 6 3 4 2" xfId="47648"/>
    <cellStyle name="常规 7 2 6 3 5" xfId="47649"/>
    <cellStyle name="常规 7 2 6 4" xfId="47650"/>
    <cellStyle name="常规 7 2 6 4 2" xfId="47651"/>
    <cellStyle name="常规 7 2 6 4 2 2" xfId="47652"/>
    <cellStyle name="常规 7 2 6 4 2 2 2" xfId="47653"/>
    <cellStyle name="常规 7 2 6 4 2 3" xfId="47654"/>
    <cellStyle name="常规 7 2 6 4 3" xfId="47655"/>
    <cellStyle name="常规 7 2 6 4 3 2" xfId="47656"/>
    <cellStyle name="常规 7 2 6 4 4" xfId="47657"/>
    <cellStyle name="常规 7 2 6 5" xfId="47658"/>
    <cellStyle name="常规 7 2 6 5 2" xfId="47659"/>
    <cellStyle name="常规 7 2 6 5 2 2" xfId="47660"/>
    <cellStyle name="常规 7 2 6 5 3" xfId="47661"/>
    <cellStyle name="常规 7 2 6 6" xfId="47662"/>
    <cellStyle name="常规 7 2 6 6 2" xfId="47663"/>
    <cellStyle name="常规 7 2 6 7" xfId="47664"/>
    <cellStyle name="常规 7 2 7" xfId="47665"/>
    <cellStyle name="常规 7 2 7 2" xfId="47666"/>
    <cellStyle name="常规 7 2 7 2 2" xfId="47667"/>
    <cellStyle name="常规 7 2 7 2 2 2" xfId="47668"/>
    <cellStyle name="常规 7 2 7 2 2 2 2" xfId="47669"/>
    <cellStyle name="常规 7 2 7 2 2 3" xfId="47670"/>
    <cellStyle name="常规 7 2 7 2 3" xfId="47671"/>
    <cellStyle name="常规 7 2 7 2 3 2" xfId="47672"/>
    <cellStyle name="常规 7 2 7 2 4" xfId="47673"/>
    <cellStyle name="常规 7 2 7 3" xfId="47674"/>
    <cellStyle name="常规 7 2 7 3 2" xfId="47675"/>
    <cellStyle name="常规 7 2 7 3 2 2" xfId="47676"/>
    <cellStyle name="常规 7 2 7 3 3" xfId="47677"/>
    <cellStyle name="常规 7 2 7 4" xfId="47678"/>
    <cellStyle name="常规 7 2 7 4 2" xfId="47679"/>
    <cellStyle name="常规 7 2 7 5" xfId="47680"/>
    <cellStyle name="常规 7 2 8" xfId="47681"/>
    <cellStyle name="常规 7 2 8 2" xfId="47682"/>
    <cellStyle name="常规 7 2 8 2 2" xfId="47683"/>
    <cellStyle name="常规 7 2 8 2 2 2" xfId="47684"/>
    <cellStyle name="常规 7 2 8 2 2 2 2" xfId="47685"/>
    <cellStyle name="常规 7 2 8 2 2 3" xfId="47686"/>
    <cellStyle name="常规 7 2 8 2 3" xfId="47687"/>
    <cellStyle name="常规 7 2 8 2 3 2" xfId="47688"/>
    <cellStyle name="常规 7 2 8 2 4" xfId="47689"/>
    <cellStyle name="常规 7 2 8 3" xfId="47690"/>
    <cellStyle name="常规 7 2 8 3 2" xfId="47691"/>
    <cellStyle name="常规 7 2 8 3 2 2" xfId="47692"/>
    <cellStyle name="常规 7 2 8 3 3" xfId="47693"/>
    <cellStyle name="常规 7 2 8 4" xfId="47694"/>
    <cellStyle name="常规 7 2 8 4 2" xfId="47695"/>
    <cellStyle name="常规 7 2 8 5" xfId="47696"/>
    <cellStyle name="常规 7 2 9" xfId="47697"/>
    <cellStyle name="常规 7 2 9 2" xfId="47698"/>
    <cellStyle name="常规 7 2 9 2 2" xfId="47699"/>
    <cellStyle name="常规 7 2 9 2 2 2" xfId="47700"/>
    <cellStyle name="常规 7 2 9 2 3" xfId="47701"/>
    <cellStyle name="常规 7 2 9 3" xfId="47702"/>
    <cellStyle name="常规 7 2 9 3 2" xfId="47703"/>
    <cellStyle name="常规 7 2 9 4" xfId="47704"/>
    <cellStyle name="常规 7 20" xfId="54778"/>
    <cellStyle name="常规 7 21" xfId="54810"/>
    <cellStyle name="常规 7 3" xfId="47705"/>
    <cellStyle name="常规 7 3 10" xfId="47706"/>
    <cellStyle name="常规 7 3 10 2" xfId="47707"/>
    <cellStyle name="常规 7 3 11" xfId="47708"/>
    <cellStyle name="常规 7 3 12" xfId="47709"/>
    <cellStyle name="常规 7 3 12 2" xfId="54779"/>
    <cellStyle name="常规 7 3 12 3" xfId="55130"/>
    <cellStyle name="常规 7 3 12 3 2" xfId="55131"/>
    <cellStyle name="常规 7 3 12 3 3" xfId="54967"/>
    <cellStyle name="常规 7 3 2" xfId="47710"/>
    <cellStyle name="常规 7 3 2 2" xfId="47711"/>
    <cellStyle name="常规 7 3 2 2 2" xfId="47712"/>
    <cellStyle name="常规 7 3 2 2 2 2" xfId="47713"/>
    <cellStyle name="常规 7 3 2 2 2 2 2" xfId="47714"/>
    <cellStyle name="常规 7 3 2 2 2 2 2 2" xfId="47715"/>
    <cellStyle name="常规 7 3 2 2 2 2 2 2 2" xfId="47716"/>
    <cellStyle name="常规 7 3 2 2 2 2 2 2 2 2" xfId="47717"/>
    <cellStyle name="常规 7 3 2 2 2 2 2 2 3" xfId="47718"/>
    <cellStyle name="常规 7 3 2 2 2 2 2 3" xfId="47719"/>
    <cellStyle name="常规 7 3 2 2 2 2 2 3 2" xfId="47720"/>
    <cellStyle name="常规 7 3 2 2 2 2 2 4" xfId="47721"/>
    <cellStyle name="常规 7 3 2 2 2 2 3" xfId="47722"/>
    <cellStyle name="常规 7 3 2 2 2 2 3 2" xfId="47723"/>
    <cellStyle name="常规 7 3 2 2 2 2 3 2 2" xfId="47724"/>
    <cellStyle name="常规 7 3 2 2 2 2 3 3" xfId="47725"/>
    <cellStyle name="常规 7 3 2 2 2 2 4" xfId="47726"/>
    <cellStyle name="常规 7 3 2 2 2 2 4 2" xfId="47727"/>
    <cellStyle name="常规 7 3 2 2 2 2 5" xfId="47728"/>
    <cellStyle name="常规 7 3 2 2 2 3" xfId="47729"/>
    <cellStyle name="常规 7 3 2 2 2 3 2" xfId="47730"/>
    <cellStyle name="常规 7 3 2 2 2 3 2 2" xfId="47731"/>
    <cellStyle name="常规 7 3 2 2 2 3 2 2 2" xfId="47732"/>
    <cellStyle name="常规 7 3 2 2 2 3 2 2 2 2" xfId="47733"/>
    <cellStyle name="常规 7 3 2 2 2 3 2 2 3" xfId="47734"/>
    <cellStyle name="常规 7 3 2 2 2 3 2 3" xfId="47735"/>
    <cellStyle name="常规 7 3 2 2 2 3 2 3 2" xfId="47736"/>
    <cellStyle name="常规 7 3 2 2 2 3 2 4" xfId="47737"/>
    <cellStyle name="常规 7 3 2 2 2 3 3" xfId="47738"/>
    <cellStyle name="常规 7 3 2 2 2 3 3 2" xfId="47739"/>
    <cellStyle name="常规 7 3 2 2 2 3 3 2 2" xfId="47740"/>
    <cellStyle name="常规 7 3 2 2 2 3 3 3" xfId="47741"/>
    <cellStyle name="常规 7 3 2 2 2 3 4" xfId="47742"/>
    <cellStyle name="常规 7 3 2 2 2 3 4 2" xfId="47743"/>
    <cellStyle name="常规 7 3 2 2 2 3 5" xfId="47744"/>
    <cellStyle name="常规 7 3 2 2 2 4" xfId="47745"/>
    <cellStyle name="常规 7 3 2 2 2 4 2" xfId="47746"/>
    <cellStyle name="常规 7 3 2 2 2 4 2 2" xfId="47747"/>
    <cellStyle name="常规 7 3 2 2 2 4 2 2 2" xfId="47748"/>
    <cellStyle name="常规 7 3 2 2 2 4 2 3" xfId="47749"/>
    <cellStyle name="常规 7 3 2 2 2 4 3" xfId="47750"/>
    <cellStyle name="常规 7 3 2 2 2 4 3 2" xfId="47751"/>
    <cellStyle name="常规 7 3 2 2 2 4 4" xfId="47752"/>
    <cellStyle name="常规 7 3 2 2 2 5" xfId="47753"/>
    <cellStyle name="常规 7 3 2 2 2 5 2" xfId="47754"/>
    <cellStyle name="常规 7 3 2 2 2 5 2 2" xfId="47755"/>
    <cellStyle name="常规 7 3 2 2 2 5 3" xfId="47756"/>
    <cellStyle name="常规 7 3 2 2 2 6" xfId="47757"/>
    <cellStyle name="常规 7 3 2 2 2 6 2" xfId="47758"/>
    <cellStyle name="常规 7 3 2 2 2 7" xfId="47759"/>
    <cellStyle name="常规 7 3 2 2 3" xfId="47760"/>
    <cellStyle name="常规 7 3 2 2 3 2" xfId="47761"/>
    <cellStyle name="常规 7 3 2 2 3 2 2" xfId="47762"/>
    <cellStyle name="常规 7 3 2 2 3 2 2 2" xfId="47763"/>
    <cellStyle name="常规 7 3 2 2 3 2 2 2 2" xfId="47764"/>
    <cellStyle name="常规 7 3 2 2 3 2 2 3" xfId="47765"/>
    <cellStyle name="常规 7 3 2 2 3 2 3" xfId="47766"/>
    <cellStyle name="常规 7 3 2 2 3 2 3 2" xfId="47767"/>
    <cellStyle name="常规 7 3 2 2 3 2 4" xfId="47768"/>
    <cellStyle name="常规 7 3 2 2 3 3" xfId="47769"/>
    <cellStyle name="常规 7 3 2 2 3 3 2" xfId="47770"/>
    <cellStyle name="常规 7 3 2 2 3 3 2 2" xfId="47771"/>
    <cellStyle name="常规 7 3 2 2 3 3 3" xfId="47772"/>
    <cellStyle name="常规 7 3 2 2 3 4" xfId="47773"/>
    <cellStyle name="常规 7 3 2 2 3 4 2" xfId="47774"/>
    <cellStyle name="常规 7 3 2 2 3 5" xfId="47775"/>
    <cellStyle name="常规 7 3 2 2 4" xfId="47776"/>
    <cellStyle name="常规 7 3 2 2 4 2" xfId="47777"/>
    <cellStyle name="常规 7 3 2 2 4 2 2" xfId="47778"/>
    <cellStyle name="常规 7 3 2 2 4 2 2 2" xfId="47779"/>
    <cellStyle name="常规 7 3 2 2 4 2 2 2 2" xfId="47780"/>
    <cellStyle name="常规 7 3 2 2 4 2 2 3" xfId="47781"/>
    <cellStyle name="常规 7 3 2 2 4 2 3" xfId="47782"/>
    <cellStyle name="常规 7 3 2 2 4 2 3 2" xfId="47783"/>
    <cellStyle name="常规 7 3 2 2 4 2 4" xfId="47784"/>
    <cellStyle name="常规 7 3 2 2 4 3" xfId="47785"/>
    <cellStyle name="常规 7 3 2 2 4 3 2" xfId="47786"/>
    <cellStyle name="常规 7 3 2 2 4 3 2 2" xfId="47787"/>
    <cellStyle name="常规 7 3 2 2 4 3 3" xfId="47788"/>
    <cellStyle name="常规 7 3 2 2 4 4" xfId="47789"/>
    <cellStyle name="常规 7 3 2 2 4 4 2" xfId="47790"/>
    <cellStyle name="常规 7 3 2 2 4 5" xfId="47791"/>
    <cellStyle name="常规 7 3 2 2 5" xfId="47792"/>
    <cellStyle name="常规 7 3 2 2 5 2" xfId="47793"/>
    <cellStyle name="常规 7 3 2 2 5 2 2" xfId="47794"/>
    <cellStyle name="常规 7 3 2 2 5 2 2 2" xfId="47795"/>
    <cellStyle name="常规 7 3 2 2 5 2 3" xfId="47796"/>
    <cellStyle name="常规 7 3 2 2 5 3" xfId="47797"/>
    <cellStyle name="常规 7 3 2 2 5 3 2" xfId="47798"/>
    <cellStyle name="常规 7 3 2 2 5 4" xfId="47799"/>
    <cellStyle name="常规 7 3 2 2 6" xfId="47800"/>
    <cellStyle name="常规 7 3 2 2 6 2" xfId="47801"/>
    <cellStyle name="常规 7 3 2 2 6 2 2" xfId="47802"/>
    <cellStyle name="常规 7 3 2 2 6 3" xfId="47803"/>
    <cellStyle name="常规 7 3 2 2 7" xfId="47804"/>
    <cellStyle name="常规 7 3 2 2 7 2" xfId="47805"/>
    <cellStyle name="常规 7 3 2 2 8" xfId="47806"/>
    <cellStyle name="常规 7 3 2 3" xfId="47807"/>
    <cellStyle name="常规 7 3 2 3 2" xfId="47808"/>
    <cellStyle name="常规 7 3 2 3 2 2" xfId="47809"/>
    <cellStyle name="常规 7 3 2 3 2 2 2" xfId="47810"/>
    <cellStyle name="常规 7 3 2 3 2 2 2 2" xfId="47811"/>
    <cellStyle name="常规 7 3 2 3 2 2 2 2 2" xfId="47812"/>
    <cellStyle name="常规 7 3 2 3 2 2 2 3" xfId="47813"/>
    <cellStyle name="常规 7 3 2 3 2 2 3" xfId="47814"/>
    <cellStyle name="常规 7 3 2 3 2 2 3 2" xfId="47815"/>
    <cellStyle name="常规 7 3 2 3 2 2 4" xfId="47816"/>
    <cellStyle name="常规 7 3 2 3 2 3" xfId="47817"/>
    <cellStyle name="常规 7 3 2 3 2 3 2" xfId="47818"/>
    <cellStyle name="常规 7 3 2 3 2 3 2 2" xfId="47819"/>
    <cellStyle name="常规 7 3 2 3 2 3 3" xfId="47820"/>
    <cellStyle name="常规 7 3 2 3 2 4" xfId="47821"/>
    <cellStyle name="常规 7 3 2 3 2 4 2" xfId="47822"/>
    <cellStyle name="常规 7 3 2 3 2 5" xfId="47823"/>
    <cellStyle name="常规 7 3 2 3 3" xfId="47824"/>
    <cellStyle name="常规 7 3 2 3 3 2" xfId="47825"/>
    <cellStyle name="常规 7 3 2 3 3 2 2" xfId="47826"/>
    <cellStyle name="常规 7 3 2 3 3 2 2 2" xfId="47827"/>
    <cellStyle name="常规 7 3 2 3 3 2 2 2 2" xfId="47828"/>
    <cellStyle name="常规 7 3 2 3 3 2 2 3" xfId="47829"/>
    <cellStyle name="常规 7 3 2 3 3 2 3" xfId="47830"/>
    <cellStyle name="常规 7 3 2 3 3 2 3 2" xfId="47831"/>
    <cellStyle name="常规 7 3 2 3 3 2 4" xfId="47832"/>
    <cellStyle name="常规 7 3 2 3 3 3" xfId="47833"/>
    <cellStyle name="常规 7 3 2 3 3 3 2" xfId="47834"/>
    <cellStyle name="常规 7 3 2 3 3 3 2 2" xfId="47835"/>
    <cellStyle name="常规 7 3 2 3 3 3 3" xfId="47836"/>
    <cellStyle name="常规 7 3 2 3 3 4" xfId="47837"/>
    <cellStyle name="常规 7 3 2 3 3 4 2" xfId="47838"/>
    <cellStyle name="常规 7 3 2 3 3 5" xfId="47839"/>
    <cellStyle name="常规 7 3 2 3 4" xfId="47840"/>
    <cellStyle name="常规 7 3 2 3 4 2" xfId="47841"/>
    <cellStyle name="常规 7 3 2 3 4 2 2" xfId="47842"/>
    <cellStyle name="常规 7 3 2 3 4 2 2 2" xfId="47843"/>
    <cellStyle name="常规 7 3 2 3 4 2 3" xfId="47844"/>
    <cellStyle name="常规 7 3 2 3 4 3" xfId="47845"/>
    <cellStyle name="常规 7 3 2 3 4 3 2" xfId="47846"/>
    <cellStyle name="常规 7 3 2 3 4 4" xfId="47847"/>
    <cellStyle name="常规 7 3 2 3 5" xfId="47848"/>
    <cellStyle name="常规 7 3 2 3 5 2" xfId="47849"/>
    <cellStyle name="常规 7 3 2 3 5 2 2" xfId="47850"/>
    <cellStyle name="常规 7 3 2 3 5 3" xfId="47851"/>
    <cellStyle name="常规 7 3 2 3 6" xfId="47852"/>
    <cellStyle name="常规 7 3 2 3 6 2" xfId="47853"/>
    <cellStyle name="常规 7 3 2 3 7" xfId="47854"/>
    <cellStyle name="常规 7 3 2 4" xfId="47855"/>
    <cellStyle name="常规 7 3 2 4 2" xfId="47856"/>
    <cellStyle name="常规 7 3 2 4 2 2" xfId="47857"/>
    <cellStyle name="常规 7 3 2 4 2 2 2" xfId="47858"/>
    <cellStyle name="常规 7 3 2 4 2 2 2 2" xfId="47859"/>
    <cellStyle name="常规 7 3 2 4 2 2 3" xfId="47860"/>
    <cellStyle name="常规 7 3 2 4 2 3" xfId="47861"/>
    <cellStyle name="常规 7 3 2 4 2 3 2" xfId="47862"/>
    <cellStyle name="常规 7 3 2 4 2 4" xfId="47863"/>
    <cellStyle name="常规 7 3 2 4 3" xfId="47864"/>
    <cellStyle name="常规 7 3 2 4 3 2" xfId="47865"/>
    <cellStyle name="常规 7 3 2 4 3 2 2" xfId="47866"/>
    <cellStyle name="常规 7 3 2 4 3 3" xfId="47867"/>
    <cellStyle name="常规 7 3 2 4 4" xfId="47868"/>
    <cellStyle name="常规 7 3 2 4 4 2" xfId="47869"/>
    <cellStyle name="常规 7 3 2 4 5" xfId="47870"/>
    <cellStyle name="常规 7 3 2 5" xfId="47871"/>
    <cellStyle name="常规 7 3 2 5 2" xfId="47872"/>
    <cellStyle name="常规 7 3 2 5 2 2" xfId="47873"/>
    <cellStyle name="常规 7 3 2 5 2 2 2" xfId="47874"/>
    <cellStyle name="常规 7 3 2 5 2 2 2 2" xfId="47875"/>
    <cellStyle name="常规 7 3 2 5 2 2 3" xfId="47876"/>
    <cellStyle name="常规 7 3 2 5 2 3" xfId="47877"/>
    <cellStyle name="常规 7 3 2 5 2 3 2" xfId="47878"/>
    <cellStyle name="常规 7 3 2 5 2 4" xfId="47879"/>
    <cellStyle name="常规 7 3 2 5 3" xfId="47880"/>
    <cellStyle name="常规 7 3 2 5 3 2" xfId="47881"/>
    <cellStyle name="常规 7 3 2 5 3 2 2" xfId="47882"/>
    <cellStyle name="常规 7 3 2 5 3 3" xfId="47883"/>
    <cellStyle name="常规 7 3 2 5 4" xfId="47884"/>
    <cellStyle name="常规 7 3 2 5 4 2" xfId="47885"/>
    <cellStyle name="常规 7 3 2 5 5" xfId="47886"/>
    <cellStyle name="常规 7 3 2 6" xfId="47887"/>
    <cellStyle name="常规 7 3 2 6 2" xfId="47888"/>
    <cellStyle name="常规 7 3 2 6 2 2" xfId="47889"/>
    <cellStyle name="常规 7 3 2 6 2 2 2" xfId="47890"/>
    <cellStyle name="常规 7 3 2 6 2 3" xfId="47891"/>
    <cellStyle name="常规 7 3 2 6 3" xfId="47892"/>
    <cellStyle name="常规 7 3 2 6 3 2" xfId="47893"/>
    <cellStyle name="常规 7 3 2 6 4" xfId="47894"/>
    <cellStyle name="常规 7 3 2 7" xfId="47895"/>
    <cellStyle name="常规 7 3 2 7 2" xfId="47896"/>
    <cellStyle name="常规 7 3 2 7 2 2" xfId="47897"/>
    <cellStyle name="常规 7 3 2 7 3" xfId="47898"/>
    <cellStyle name="常规 7 3 2 8" xfId="47899"/>
    <cellStyle name="常规 7 3 2 8 2" xfId="47900"/>
    <cellStyle name="常规 7 3 2 9" xfId="47901"/>
    <cellStyle name="常规 7 3 3" xfId="47902"/>
    <cellStyle name="常规 7 3 3 2" xfId="47903"/>
    <cellStyle name="常规 7 3 3 2 2" xfId="47904"/>
    <cellStyle name="常规 7 3 3 2 2 2" xfId="47905"/>
    <cellStyle name="常规 7 3 3 2 2 2 2" xfId="47906"/>
    <cellStyle name="常规 7 3 3 2 2 2 2 2" xfId="47907"/>
    <cellStyle name="常规 7 3 3 2 2 2 2 2 2" xfId="47908"/>
    <cellStyle name="常规 7 3 3 2 2 2 2 2 2 2" xfId="47909"/>
    <cellStyle name="常规 7 3 3 2 2 2 2 2 3" xfId="47910"/>
    <cellStyle name="常规 7 3 3 2 2 2 2 3" xfId="47911"/>
    <cellStyle name="常规 7 3 3 2 2 2 2 3 2" xfId="47912"/>
    <cellStyle name="常规 7 3 3 2 2 2 2 4" xfId="47913"/>
    <cellStyle name="常规 7 3 3 2 2 2 3" xfId="47914"/>
    <cellStyle name="常规 7 3 3 2 2 2 3 2" xfId="47915"/>
    <cellStyle name="常规 7 3 3 2 2 2 3 2 2" xfId="47916"/>
    <cellStyle name="常规 7 3 3 2 2 2 3 3" xfId="47917"/>
    <cellStyle name="常规 7 3 3 2 2 2 4" xfId="47918"/>
    <cellStyle name="常规 7 3 3 2 2 2 4 2" xfId="47919"/>
    <cellStyle name="常规 7 3 3 2 2 2 5" xfId="47920"/>
    <cellStyle name="常规 7 3 3 2 2 3" xfId="47921"/>
    <cellStyle name="常规 7 3 3 2 2 3 2" xfId="47922"/>
    <cellStyle name="常规 7 3 3 2 2 3 2 2" xfId="47923"/>
    <cellStyle name="常规 7 3 3 2 2 3 2 2 2" xfId="47924"/>
    <cellStyle name="常规 7 3 3 2 2 3 2 2 2 2" xfId="47925"/>
    <cellStyle name="常规 7 3 3 2 2 3 2 2 3" xfId="47926"/>
    <cellStyle name="常规 7 3 3 2 2 3 2 3" xfId="47927"/>
    <cellStyle name="常规 7 3 3 2 2 3 2 3 2" xfId="47928"/>
    <cellStyle name="常规 7 3 3 2 2 3 2 4" xfId="47929"/>
    <cellStyle name="常规 7 3 3 2 2 3 3" xfId="47930"/>
    <cellStyle name="常规 7 3 3 2 2 3 3 2" xfId="47931"/>
    <cellStyle name="常规 7 3 3 2 2 3 3 2 2" xfId="47932"/>
    <cellStyle name="常规 7 3 3 2 2 3 3 3" xfId="47933"/>
    <cellStyle name="常规 7 3 3 2 2 3 4" xfId="47934"/>
    <cellStyle name="常规 7 3 3 2 2 3 4 2" xfId="47935"/>
    <cellStyle name="常规 7 3 3 2 2 3 5" xfId="47936"/>
    <cellStyle name="常规 7 3 3 2 2 4" xfId="47937"/>
    <cellStyle name="常规 7 3 3 2 2 4 2" xfId="47938"/>
    <cellStyle name="常规 7 3 3 2 2 4 2 2" xfId="47939"/>
    <cellStyle name="常规 7 3 3 2 2 4 2 2 2" xfId="47940"/>
    <cellStyle name="常规 7 3 3 2 2 4 2 3" xfId="47941"/>
    <cellStyle name="常规 7 3 3 2 2 4 3" xfId="47942"/>
    <cellStyle name="常规 7 3 3 2 2 4 3 2" xfId="47943"/>
    <cellStyle name="常规 7 3 3 2 2 4 4" xfId="47944"/>
    <cellStyle name="常规 7 3 3 2 2 5" xfId="47945"/>
    <cellStyle name="常规 7 3 3 2 2 5 2" xfId="47946"/>
    <cellStyle name="常规 7 3 3 2 2 5 2 2" xfId="47947"/>
    <cellStyle name="常规 7 3 3 2 2 5 3" xfId="47948"/>
    <cellStyle name="常规 7 3 3 2 2 6" xfId="47949"/>
    <cellStyle name="常规 7 3 3 2 2 6 2" xfId="47950"/>
    <cellStyle name="常规 7 3 3 2 2 7" xfId="47951"/>
    <cellStyle name="常规 7 3 3 2 3" xfId="47952"/>
    <cellStyle name="常规 7 3 3 2 3 2" xfId="47953"/>
    <cellStyle name="常规 7 3 3 2 3 2 2" xfId="47954"/>
    <cellStyle name="常规 7 3 3 2 3 2 2 2" xfId="47955"/>
    <cellStyle name="常规 7 3 3 2 3 2 2 2 2" xfId="47956"/>
    <cellStyle name="常规 7 3 3 2 3 2 2 3" xfId="47957"/>
    <cellStyle name="常规 7 3 3 2 3 2 3" xfId="47958"/>
    <cellStyle name="常规 7 3 3 2 3 2 3 2" xfId="47959"/>
    <cellStyle name="常规 7 3 3 2 3 2 4" xfId="47960"/>
    <cellStyle name="常规 7 3 3 2 3 3" xfId="47961"/>
    <cellStyle name="常规 7 3 3 2 3 3 2" xfId="47962"/>
    <cellStyle name="常规 7 3 3 2 3 3 2 2" xfId="47963"/>
    <cellStyle name="常规 7 3 3 2 3 3 3" xfId="47964"/>
    <cellStyle name="常规 7 3 3 2 3 4" xfId="47965"/>
    <cellStyle name="常规 7 3 3 2 3 4 2" xfId="47966"/>
    <cellStyle name="常规 7 3 3 2 3 5" xfId="47967"/>
    <cellStyle name="常规 7 3 3 2 4" xfId="47968"/>
    <cellStyle name="常规 7 3 3 2 4 2" xfId="47969"/>
    <cellStyle name="常规 7 3 3 2 4 2 2" xfId="47970"/>
    <cellStyle name="常规 7 3 3 2 4 2 2 2" xfId="47971"/>
    <cellStyle name="常规 7 3 3 2 4 2 2 2 2" xfId="47972"/>
    <cellStyle name="常规 7 3 3 2 4 2 2 3" xfId="47973"/>
    <cellStyle name="常规 7 3 3 2 4 2 3" xfId="47974"/>
    <cellStyle name="常规 7 3 3 2 4 2 3 2" xfId="47975"/>
    <cellStyle name="常规 7 3 3 2 4 2 4" xfId="47976"/>
    <cellStyle name="常规 7 3 3 2 4 3" xfId="47977"/>
    <cellStyle name="常规 7 3 3 2 4 3 2" xfId="47978"/>
    <cellStyle name="常规 7 3 3 2 4 3 2 2" xfId="47979"/>
    <cellStyle name="常规 7 3 3 2 4 3 3" xfId="47980"/>
    <cellStyle name="常规 7 3 3 2 4 4" xfId="47981"/>
    <cellStyle name="常规 7 3 3 2 4 4 2" xfId="47982"/>
    <cellStyle name="常规 7 3 3 2 4 5" xfId="47983"/>
    <cellStyle name="常规 7 3 3 2 5" xfId="47984"/>
    <cellStyle name="常规 7 3 3 2 5 2" xfId="47985"/>
    <cellStyle name="常规 7 3 3 2 5 2 2" xfId="47986"/>
    <cellStyle name="常规 7 3 3 2 5 2 2 2" xfId="47987"/>
    <cellStyle name="常规 7 3 3 2 5 2 3" xfId="47988"/>
    <cellStyle name="常规 7 3 3 2 5 3" xfId="47989"/>
    <cellStyle name="常规 7 3 3 2 5 3 2" xfId="47990"/>
    <cellStyle name="常规 7 3 3 2 5 4" xfId="47991"/>
    <cellStyle name="常规 7 3 3 2 6" xfId="47992"/>
    <cellStyle name="常规 7 3 3 2 6 2" xfId="47993"/>
    <cellStyle name="常规 7 3 3 2 6 2 2" xfId="47994"/>
    <cellStyle name="常规 7 3 3 2 6 3" xfId="47995"/>
    <cellStyle name="常规 7 3 3 2 7" xfId="47996"/>
    <cellStyle name="常规 7 3 3 2 7 2" xfId="47997"/>
    <cellStyle name="常规 7 3 3 2 8" xfId="47998"/>
    <cellStyle name="常规 7 3 3 3" xfId="47999"/>
    <cellStyle name="常规 7 3 3 3 2" xfId="48000"/>
    <cellStyle name="常规 7 3 3 3 2 2" xfId="48001"/>
    <cellStyle name="常规 7 3 3 3 2 2 2" xfId="48002"/>
    <cellStyle name="常规 7 3 3 3 2 2 2 2" xfId="48003"/>
    <cellStyle name="常规 7 3 3 3 2 2 2 2 2" xfId="48004"/>
    <cellStyle name="常规 7 3 3 3 2 2 2 3" xfId="48005"/>
    <cellStyle name="常规 7 3 3 3 2 2 3" xfId="48006"/>
    <cellStyle name="常规 7 3 3 3 2 2 3 2" xfId="48007"/>
    <cellStyle name="常规 7 3 3 3 2 2 4" xfId="48008"/>
    <cellStyle name="常规 7 3 3 3 2 3" xfId="48009"/>
    <cellStyle name="常规 7 3 3 3 2 3 2" xfId="48010"/>
    <cellStyle name="常规 7 3 3 3 2 3 2 2" xfId="48011"/>
    <cellStyle name="常规 7 3 3 3 2 3 3" xfId="48012"/>
    <cellStyle name="常规 7 3 3 3 2 4" xfId="48013"/>
    <cellStyle name="常规 7 3 3 3 2 4 2" xfId="48014"/>
    <cellStyle name="常规 7 3 3 3 2 5" xfId="48015"/>
    <cellStyle name="常规 7 3 3 3 3" xfId="48016"/>
    <cellStyle name="常规 7 3 3 3 3 2" xfId="48017"/>
    <cellStyle name="常规 7 3 3 3 3 2 2" xfId="48018"/>
    <cellStyle name="常规 7 3 3 3 3 2 2 2" xfId="48019"/>
    <cellStyle name="常规 7 3 3 3 3 2 2 2 2" xfId="48020"/>
    <cellStyle name="常规 7 3 3 3 3 2 2 3" xfId="48021"/>
    <cellStyle name="常规 7 3 3 3 3 2 3" xfId="48022"/>
    <cellStyle name="常规 7 3 3 3 3 2 3 2" xfId="48023"/>
    <cellStyle name="常规 7 3 3 3 3 2 4" xfId="48024"/>
    <cellStyle name="常规 7 3 3 3 3 3" xfId="48025"/>
    <cellStyle name="常规 7 3 3 3 3 3 2" xfId="48026"/>
    <cellStyle name="常规 7 3 3 3 3 3 2 2" xfId="48027"/>
    <cellStyle name="常规 7 3 3 3 3 3 3" xfId="48028"/>
    <cellStyle name="常规 7 3 3 3 3 4" xfId="48029"/>
    <cellStyle name="常规 7 3 3 3 3 4 2" xfId="48030"/>
    <cellStyle name="常规 7 3 3 3 3 5" xfId="48031"/>
    <cellStyle name="常规 7 3 3 3 4" xfId="48032"/>
    <cellStyle name="常规 7 3 3 3 4 2" xfId="48033"/>
    <cellStyle name="常规 7 3 3 3 4 2 2" xfId="48034"/>
    <cellStyle name="常规 7 3 3 3 4 2 2 2" xfId="48035"/>
    <cellStyle name="常规 7 3 3 3 4 2 3" xfId="48036"/>
    <cellStyle name="常规 7 3 3 3 4 3" xfId="48037"/>
    <cellStyle name="常规 7 3 3 3 4 3 2" xfId="48038"/>
    <cellStyle name="常规 7 3 3 3 4 4" xfId="48039"/>
    <cellStyle name="常规 7 3 3 3 5" xfId="48040"/>
    <cellStyle name="常规 7 3 3 3 5 2" xfId="48041"/>
    <cellStyle name="常规 7 3 3 3 5 2 2" xfId="48042"/>
    <cellStyle name="常规 7 3 3 3 5 3" xfId="48043"/>
    <cellStyle name="常规 7 3 3 3 6" xfId="48044"/>
    <cellStyle name="常规 7 3 3 3 6 2" xfId="48045"/>
    <cellStyle name="常规 7 3 3 3 7" xfId="48046"/>
    <cellStyle name="常规 7 3 3 4" xfId="48047"/>
    <cellStyle name="常规 7 3 3 4 2" xfId="48048"/>
    <cellStyle name="常规 7 3 3 4 2 2" xfId="48049"/>
    <cellStyle name="常规 7 3 3 4 2 2 2" xfId="48050"/>
    <cellStyle name="常规 7 3 3 4 2 2 2 2" xfId="48051"/>
    <cellStyle name="常规 7 3 3 4 2 2 3" xfId="48052"/>
    <cellStyle name="常规 7 3 3 4 2 3" xfId="48053"/>
    <cellStyle name="常规 7 3 3 4 2 3 2" xfId="48054"/>
    <cellStyle name="常规 7 3 3 4 2 4" xfId="48055"/>
    <cellStyle name="常规 7 3 3 4 3" xfId="48056"/>
    <cellStyle name="常规 7 3 3 4 3 2" xfId="48057"/>
    <cellStyle name="常规 7 3 3 4 3 2 2" xfId="48058"/>
    <cellStyle name="常规 7 3 3 4 3 3" xfId="48059"/>
    <cellStyle name="常规 7 3 3 4 4" xfId="48060"/>
    <cellStyle name="常规 7 3 3 4 4 2" xfId="48061"/>
    <cellStyle name="常规 7 3 3 4 5" xfId="48062"/>
    <cellStyle name="常规 7 3 3 5" xfId="48063"/>
    <cellStyle name="常规 7 3 3 5 2" xfId="48064"/>
    <cellStyle name="常规 7 3 3 5 2 2" xfId="48065"/>
    <cellStyle name="常规 7 3 3 5 2 2 2" xfId="48066"/>
    <cellStyle name="常规 7 3 3 5 2 2 2 2" xfId="48067"/>
    <cellStyle name="常规 7 3 3 5 2 2 3" xfId="48068"/>
    <cellStyle name="常规 7 3 3 5 2 3" xfId="48069"/>
    <cellStyle name="常规 7 3 3 5 2 3 2" xfId="48070"/>
    <cellStyle name="常规 7 3 3 5 2 4" xfId="48071"/>
    <cellStyle name="常规 7 3 3 5 3" xfId="48072"/>
    <cellStyle name="常规 7 3 3 5 3 2" xfId="48073"/>
    <cellStyle name="常规 7 3 3 5 3 2 2" xfId="48074"/>
    <cellStyle name="常规 7 3 3 5 3 3" xfId="48075"/>
    <cellStyle name="常规 7 3 3 5 4" xfId="48076"/>
    <cellStyle name="常规 7 3 3 5 4 2" xfId="48077"/>
    <cellStyle name="常规 7 3 3 5 5" xfId="48078"/>
    <cellStyle name="常规 7 3 3 6" xfId="48079"/>
    <cellStyle name="常规 7 3 3 6 2" xfId="48080"/>
    <cellStyle name="常规 7 3 3 6 2 2" xfId="48081"/>
    <cellStyle name="常规 7 3 3 6 2 2 2" xfId="48082"/>
    <cellStyle name="常规 7 3 3 6 2 3" xfId="48083"/>
    <cellStyle name="常规 7 3 3 6 3" xfId="48084"/>
    <cellStyle name="常规 7 3 3 6 3 2" xfId="48085"/>
    <cellStyle name="常规 7 3 3 6 4" xfId="48086"/>
    <cellStyle name="常规 7 3 3 7" xfId="48087"/>
    <cellStyle name="常规 7 3 3 7 2" xfId="48088"/>
    <cellStyle name="常规 7 3 3 7 2 2" xfId="48089"/>
    <cellStyle name="常规 7 3 3 7 3" xfId="48090"/>
    <cellStyle name="常规 7 3 3 8" xfId="48091"/>
    <cellStyle name="常规 7 3 3 8 2" xfId="48092"/>
    <cellStyle name="常规 7 3 3 9" xfId="48093"/>
    <cellStyle name="常规 7 3 4" xfId="48094"/>
    <cellStyle name="常规 7 3 4 2" xfId="48095"/>
    <cellStyle name="常规 7 3 4 2 2" xfId="48096"/>
    <cellStyle name="常规 7 3 4 2 2 2" xfId="48097"/>
    <cellStyle name="常规 7 3 4 2 2 2 2" xfId="48098"/>
    <cellStyle name="常规 7 3 4 2 2 2 2 2" xfId="48099"/>
    <cellStyle name="常规 7 3 4 2 2 2 2 2 2" xfId="48100"/>
    <cellStyle name="常规 7 3 4 2 2 2 2 3" xfId="48101"/>
    <cellStyle name="常规 7 3 4 2 2 2 3" xfId="48102"/>
    <cellStyle name="常规 7 3 4 2 2 2 3 2" xfId="48103"/>
    <cellStyle name="常规 7 3 4 2 2 2 4" xfId="48104"/>
    <cellStyle name="常规 7 3 4 2 2 3" xfId="48105"/>
    <cellStyle name="常规 7 3 4 2 2 3 2" xfId="48106"/>
    <cellStyle name="常规 7 3 4 2 2 3 2 2" xfId="48107"/>
    <cellStyle name="常规 7 3 4 2 2 3 3" xfId="48108"/>
    <cellStyle name="常规 7 3 4 2 2 4" xfId="48109"/>
    <cellStyle name="常规 7 3 4 2 2 4 2" xfId="48110"/>
    <cellStyle name="常规 7 3 4 2 2 5" xfId="48111"/>
    <cellStyle name="常规 7 3 4 2 3" xfId="48112"/>
    <cellStyle name="常规 7 3 4 2 3 2" xfId="48113"/>
    <cellStyle name="常规 7 3 4 2 3 2 2" xfId="48114"/>
    <cellStyle name="常规 7 3 4 2 3 2 2 2" xfId="48115"/>
    <cellStyle name="常规 7 3 4 2 3 2 2 2 2" xfId="48116"/>
    <cellStyle name="常规 7 3 4 2 3 2 2 3" xfId="48117"/>
    <cellStyle name="常规 7 3 4 2 3 2 3" xfId="48118"/>
    <cellStyle name="常规 7 3 4 2 3 2 3 2" xfId="48119"/>
    <cellStyle name="常规 7 3 4 2 3 2 4" xfId="48120"/>
    <cellStyle name="常规 7 3 4 2 3 3" xfId="48121"/>
    <cellStyle name="常规 7 3 4 2 3 3 2" xfId="48122"/>
    <cellStyle name="常规 7 3 4 2 3 3 2 2" xfId="48123"/>
    <cellStyle name="常规 7 3 4 2 3 3 3" xfId="48124"/>
    <cellStyle name="常规 7 3 4 2 3 4" xfId="48125"/>
    <cellStyle name="常规 7 3 4 2 3 4 2" xfId="48126"/>
    <cellStyle name="常规 7 3 4 2 3 5" xfId="48127"/>
    <cellStyle name="常规 7 3 4 2 4" xfId="48128"/>
    <cellStyle name="常规 7 3 4 2 4 2" xfId="48129"/>
    <cellStyle name="常规 7 3 4 2 4 2 2" xfId="48130"/>
    <cellStyle name="常规 7 3 4 2 4 2 2 2" xfId="48131"/>
    <cellStyle name="常规 7 3 4 2 4 2 3" xfId="48132"/>
    <cellStyle name="常规 7 3 4 2 4 3" xfId="48133"/>
    <cellStyle name="常规 7 3 4 2 4 3 2" xfId="48134"/>
    <cellStyle name="常规 7 3 4 2 4 4" xfId="48135"/>
    <cellStyle name="常规 7 3 4 2 5" xfId="48136"/>
    <cellStyle name="常规 7 3 4 2 5 2" xfId="48137"/>
    <cellStyle name="常规 7 3 4 2 5 2 2" xfId="48138"/>
    <cellStyle name="常规 7 3 4 2 5 3" xfId="48139"/>
    <cellStyle name="常规 7 3 4 2 6" xfId="48140"/>
    <cellStyle name="常规 7 3 4 2 6 2" xfId="48141"/>
    <cellStyle name="常规 7 3 4 2 7" xfId="48142"/>
    <cellStyle name="常规 7 3 4 3" xfId="48143"/>
    <cellStyle name="常规 7 3 4 3 2" xfId="48144"/>
    <cellStyle name="常规 7 3 4 3 2 2" xfId="48145"/>
    <cellStyle name="常规 7 3 4 3 2 2 2" xfId="48146"/>
    <cellStyle name="常规 7 3 4 3 2 2 2 2" xfId="48147"/>
    <cellStyle name="常规 7 3 4 3 2 2 3" xfId="48148"/>
    <cellStyle name="常规 7 3 4 3 2 3" xfId="48149"/>
    <cellStyle name="常规 7 3 4 3 2 3 2" xfId="48150"/>
    <cellStyle name="常规 7 3 4 3 2 4" xfId="48151"/>
    <cellStyle name="常规 7 3 4 3 3" xfId="48152"/>
    <cellStyle name="常规 7 3 4 3 3 2" xfId="48153"/>
    <cellStyle name="常规 7 3 4 3 3 2 2" xfId="48154"/>
    <cellStyle name="常规 7 3 4 3 3 3" xfId="48155"/>
    <cellStyle name="常规 7 3 4 3 4" xfId="48156"/>
    <cellStyle name="常规 7 3 4 3 4 2" xfId="48157"/>
    <cellStyle name="常规 7 3 4 3 5" xfId="48158"/>
    <cellStyle name="常规 7 3 4 4" xfId="48159"/>
    <cellStyle name="常规 7 3 4 4 2" xfId="48160"/>
    <cellStyle name="常规 7 3 4 4 2 2" xfId="48161"/>
    <cellStyle name="常规 7 3 4 4 2 2 2" xfId="48162"/>
    <cellStyle name="常规 7 3 4 4 2 2 2 2" xfId="48163"/>
    <cellStyle name="常规 7 3 4 4 2 2 3" xfId="48164"/>
    <cellStyle name="常规 7 3 4 4 2 3" xfId="48165"/>
    <cellStyle name="常规 7 3 4 4 2 3 2" xfId="48166"/>
    <cellStyle name="常规 7 3 4 4 2 4" xfId="48167"/>
    <cellStyle name="常规 7 3 4 4 3" xfId="48168"/>
    <cellStyle name="常规 7 3 4 4 3 2" xfId="48169"/>
    <cellStyle name="常规 7 3 4 4 3 2 2" xfId="48170"/>
    <cellStyle name="常规 7 3 4 4 3 3" xfId="48171"/>
    <cellStyle name="常规 7 3 4 4 4" xfId="48172"/>
    <cellStyle name="常规 7 3 4 4 4 2" xfId="48173"/>
    <cellStyle name="常规 7 3 4 4 5" xfId="48174"/>
    <cellStyle name="常规 7 3 4 5" xfId="48175"/>
    <cellStyle name="常规 7 3 4 5 2" xfId="48176"/>
    <cellStyle name="常规 7 3 4 5 2 2" xfId="48177"/>
    <cellStyle name="常规 7 3 4 5 2 2 2" xfId="48178"/>
    <cellStyle name="常规 7 3 4 5 2 3" xfId="48179"/>
    <cellStyle name="常规 7 3 4 5 3" xfId="48180"/>
    <cellStyle name="常规 7 3 4 5 3 2" xfId="48181"/>
    <cellStyle name="常规 7 3 4 5 4" xfId="48182"/>
    <cellStyle name="常规 7 3 4 6" xfId="48183"/>
    <cellStyle name="常规 7 3 4 6 2" xfId="48184"/>
    <cellStyle name="常规 7 3 4 6 2 2" xfId="48185"/>
    <cellStyle name="常规 7 3 4 6 3" xfId="48186"/>
    <cellStyle name="常规 7 3 4 7" xfId="48187"/>
    <cellStyle name="常规 7 3 4 7 2" xfId="48188"/>
    <cellStyle name="常规 7 3 4 8" xfId="48189"/>
    <cellStyle name="常规 7 3 5" xfId="48190"/>
    <cellStyle name="常规 7 3 5 2" xfId="48191"/>
    <cellStyle name="常规 7 3 5 2 2" xfId="48192"/>
    <cellStyle name="常规 7 3 5 2 2 2" xfId="48193"/>
    <cellStyle name="常规 7 3 5 2 2 2 2" xfId="48194"/>
    <cellStyle name="常规 7 3 5 2 2 2 2 2" xfId="48195"/>
    <cellStyle name="常规 7 3 5 2 2 2 3" xfId="48196"/>
    <cellStyle name="常规 7 3 5 2 2 3" xfId="48197"/>
    <cellStyle name="常规 7 3 5 2 2 3 2" xfId="48198"/>
    <cellStyle name="常规 7 3 5 2 2 4" xfId="48199"/>
    <cellStyle name="常规 7 3 5 2 3" xfId="48200"/>
    <cellStyle name="常规 7 3 5 2 3 2" xfId="48201"/>
    <cellStyle name="常规 7 3 5 2 3 2 2" xfId="48202"/>
    <cellStyle name="常规 7 3 5 2 3 3" xfId="48203"/>
    <cellStyle name="常规 7 3 5 2 4" xfId="48204"/>
    <cellStyle name="常规 7 3 5 2 4 2" xfId="48205"/>
    <cellStyle name="常规 7 3 5 2 5" xfId="48206"/>
    <cellStyle name="常规 7 3 5 3" xfId="48207"/>
    <cellStyle name="常规 7 3 5 3 2" xfId="48208"/>
    <cellStyle name="常规 7 3 5 3 2 2" xfId="48209"/>
    <cellStyle name="常规 7 3 5 3 2 2 2" xfId="48210"/>
    <cellStyle name="常规 7 3 5 3 2 2 2 2" xfId="48211"/>
    <cellStyle name="常规 7 3 5 3 2 2 3" xfId="48212"/>
    <cellStyle name="常规 7 3 5 3 2 3" xfId="48213"/>
    <cellStyle name="常规 7 3 5 3 2 3 2" xfId="48214"/>
    <cellStyle name="常规 7 3 5 3 2 4" xfId="48215"/>
    <cellStyle name="常规 7 3 5 3 3" xfId="48216"/>
    <cellStyle name="常规 7 3 5 3 3 2" xfId="48217"/>
    <cellStyle name="常规 7 3 5 3 3 2 2" xfId="48218"/>
    <cellStyle name="常规 7 3 5 3 3 3" xfId="48219"/>
    <cellStyle name="常规 7 3 5 3 4" xfId="48220"/>
    <cellStyle name="常规 7 3 5 3 4 2" xfId="48221"/>
    <cellStyle name="常规 7 3 5 3 5" xfId="48222"/>
    <cellStyle name="常规 7 3 5 4" xfId="48223"/>
    <cellStyle name="常规 7 3 5 4 2" xfId="48224"/>
    <cellStyle name="常规 7 3 5 4 2 2" xfId="48225"/>
    <cellStyle name="常规 7 3 5 4 2 2 2" xfId="48226"/>
    <cellStyle name="常规 7 3 5 4 2 3" xfId="48227"/>
    <cellStyle name="常规 7 3 5 4 3" xfId="48228"/>
    <cellStyle name="常规 7 3 5 4 3 2" xfId="48229"/>
    <cellStyle name="常规 7 3 5 4 4" xfId="48230"/>
    <cellStyle name="常规 7 3 5 5" xfId="48231"/>
    <cellStyle name="常规 7 3 5 5 2" xfId="48232"/>
    <cellStyle name="常规 7 3 5 5 2 2" xfId="48233"/>
    <cellStyle name="常规 7 3 5 5 3" xfId="48234"/>
    <cellStyle name="常规 7 3 5 6" xfId="48235"/>
    <cellStyle name="常规 7 3 5 6 2" xfId="48236"/>
    <cellStyle name="常规 7 3 5 7" xfId="48237"/>
    <cellStyle name="常规 7 3 6" xfId="48238"/>
    <cellStyle name="常规 7 3 6 2" xfId="48239"/>
    <cellStyle name="常规 7 3 6 2 2" xfId="48240"/>
    <cellStyle name="常规 7 3 6 2 2 2" xfId="48241"/>
    <cellStyle name="常规 7 3 6 2 2 2 2" xfId="48242"/>
    <cellStyle name="常规 7 3 6 2 2 3" xfId="48243"/>
    <cellStyle name="常规 7 3 6 2 3" xfId="48244"/>
    <cellStyle name="常规 7 3 6 2 3 2" xfId="48245"/>
    <cellStyle name="常规 7 3 6 2 4" xfId="48246"/>
    <cellStyle name="常规 7 3 6 3" xfId="48247"/>
    <cellStyle name="常规 7 3 6 3 2" xfId="48248"/>
    <cellStyle name="常规 7 3 6 3 2 2" xfId="48249"/>
    <cellStyle name="常规 7 3 6 3 3" xfId="48250"/>
    <cellStyle name="常规 7 3 6 4" xfId="48251"/>
    <cellStyle name="常规 7 3 6 4 2" xfId="48252"/>
    <cellStyle name="常规 7 3 6 5" xfId="48253"/>
    <cellStyle name="常规 7 3 7" xfId="48254"/>
    <cellStyle name="常规 7 3 7 2" xfId="48255"/>
    <cellStyle name="常规 7 3 7 2 2" xfId="48256"/>
    <cellStyle name="常规 7 3 7 2 2 2" xfId="48257"/>
    <cellStyle name="常规 7 3 7 2 2 2 2" xfId="48258"/>
    <cellStyle name="常规 7 3 7 2 2 3" xfId="48259"/>
    <cellStyle name="常规 7 3 7 2 3" xfId="48260"/>
    <cellStyle name="常规 7 3 7 2 3 2" xfId="48261"/>
    <cellStyle name="常规 7 3 7 2 4" xfId="48262"/>
    <cellStyle name="常规 7 3 7 3" xfId="48263"/>
    <cellStyle name="常规 7 3 7 3 2" xfId="48264"/>
    <cellStyle name="常规 7 3 7 3 2 2" xfId="48265"/>
    <cellStyle name="常规 7 3 7 3 3" xfId="48266"/>
    <cellStyle name="常规 7 3 7 4" xfId="48267"/>
    <cellStyle name="常规 7 3 7 4 2" xfId="48268"/>
    <cellStyle name="常规 7 3 7 5" xfId="48269"/>
    <cellStyle name="常规 7 3 8" xfId="48270"/>
    <cellStyle name="常规 7 3 8 2" xfId="48271"/>
    <cellStyle name="常规 7 3 8 2 2" xfId="48272"/>
    <cellStyle name="常规 7 3 8 2 2 2" xfId="48273"/>
    <cellStyle name="常规 7 3 8 2 3" xfId="48274"/>
    <cellStyle name="常规 7 3 8 3" xfId="48275"/>
    <cellStyle name="常规 7 3 8 3 2" xfId="48276"/>
    <cellStyle name="常规 7 3 8 4" xfId="48277"/>
    <cellStyle name="常规 7 3 9" xfId="48278"/>
    <cellStyle name="常规 7 3 9 2" xfId="48279"/>
    <cellStyle name="常规 7 3 9 2 2" xfId="48280"/>
    <cellStyle name="常规 7 3 9 3" xfId="48281"/>
    <cellStyle name="常规 7 4" xfId="48282"/>
    <cellStyle name="常规 7 4 2" xfId="48283"/>
    <cellStyle name="常规 7 4 2 2" xfId="48284"/>
    <cellStyle name="常规 7 4 2 2 2" xfId="48285"/>
    <cellStyle name="常规 7 4 2 2 2 2" xfId="48286"/>
    <cellStyle name="常规 7 4 2 2 2 2 2" xfId="48287"/>
    <cellStyle name="常规 7 4 2 2 2 2 2 2" xfId="48288"/>
    <cellStyle name="常规 7 4 2 2 2 2 2 2 2" xfId="48289"/>
    <cellStyle name="常规 7 4 2 2 2 2 2 3" xfId="48290"/>
    <cellStyle name="常规 7 4 2 2 2 2 3" xfId="48291"/>
    <cellStyle name="常规 7 4 2 2 2 2 3 2" xfId="48292"/>
    <cellStyle name="常规 7 4 2 2 2 2 4" xfId="48293"/>
    <cellStyle name="常规 7 4 2 2 2 3" xfId="48294"/>
    <cellStyle name="常规 7 4 2 2 2 3 2" xfId="48295"/>
    <cellStyle name="常规 7 4 2 2 2 3 2 2" xfId="48296"/>
    <cellStyle name="常规 7 4 2 2 2 3 3" xfId="48297"/>
    <cellStyle name="常规 7 4 2 2 2 4" xfId="48298"/>
    <cellStyle name="常规 7 4 2 2 2 4 2" xfId="48299"/>
    <cellStyle name="常规 7 4 2 2 2 5" xfId="48300"/>
    <cellStyle name="常规 7 4 2 2 3" xfId="48301"/>
    <cellStyle name="常规 7 4 2 2 3 2" xfId="48302"/>
    <cellStyle name="常规 7 4 2 2 3 2 2" xfId="48303"/>
    <cellStyle name="常规 7 4 2 2 3 2 2 2" xfId="48304"/>
    <cellStyle name="常规 7 4 2 2 3 2 2 2 2" xfId="48305"/>
    <cellStyle name="常规 7 4 2 2 3 2 2 3" xfId="48306"/>
    <cellStyle name="常规 7 4 2 2 3 2 3" xfId="48307"/>
    <cellStyle name="常规 7 4 2 2 3 2 3 2" xfId="48308"/>
    <cellStyle name="常规 7 4 2 2 3 2 4" xfId="48309"/>
    <cellStyle name="常规 7 4 2 2 3 3" xfId="48310"/>
    <cellStyle name="常规 7 4 2 2 3 3 2" xfId="48311"/>
    <cellStyle name="常规 7 4 2 2 3 3 2 2" xfId="48312"/>
    <cellStyle name="常规 7 4 2 2 3 3 3" xfId="48313"/>
    <cellStyle name="常规 7 4 2 2 3 4" xfId="48314"/>
    <cellStyle name="常规 7 4 2 2 3 4 2" xfId="48315"/>
    <cellStyle name="常规 7 4 2 2 3 5" xfId="48316"/>
    <cellStyle name="常规 7 4 2 2 4" xfId="48317"/>
    <cellStyle name="常规 7 4 2 2 4 2" xfId="48318"/>
    <cellStyle name="常规 7 4 2 2 4 2 2" xfId="48319"/>
    <cellStyle name="常规 7 4 2 2 4 2 2 2" xfId="48320"/>
    <cellStyle name="常规 7 4 2 2 4 2 3" xfId="48321"/>
    <cellStyle name="常规 7 4 2 2 4 3" xfId="48322"/>
    <cellStyle name="常规 7 4 2 2 4 3 2" xfId="48323"/>
    <cellStyle name="常规 7 4 2 2 4 4" xfId="48324"/>
    <cellStyle name="常规 7 4 2 2 5" xfId="48325"/>
    <cellStyle name="常规 7 4 2 2 5 2" xfId="48326"/>
    <cellStyle name="常规 7 4 2 2 5 2 2" xfId="48327"/>
    <cellStyle name="常规 7 4 2 2 5 3" xfId="48328"/>
    <cellStyle name="常规 7 4 2 2 6" xfId="48329"/>
    <cellStyle name="常规 7 4 2 2 6 2" xfId="48330"/>
    <cellStyle name="常规 7 4 2 2 7" xfId="48331"/>
    <cellStyle name="常规 7 4 2 3" xfId="48332"/>
    <cellStyle name="常规 7 4 2 3 2" xfId="48333"/>
    <cellStyle name="常规 7 4 2 3 2 2" xfId="48334"/>
    <cellStyle name="常规 7 4 2 3 2 2 2" xfId="48335"/>
    <cellStyle name="常规 7 4 2 3 2 2 2 2" xfId="48336"/>
    <cellStyle name="常规 7 4 2 3 2 2 3" xfId="48337"/>
    <cellStyle name="常规 7 4 2 3 2 3" xfId="48338"/>
    <cellStyle name="常规 7 4 2 3 2 3 2" xfId="48339"/>
    <cellStyle name="常规 7 4 2 3 2 4" xfId="48340"/>
    <cellStyle name="常规 7 4 2 3 3" xfId="48341"/>
    <cellStyle name="常规 7 4 2 3 3 2" xfId="48342"/>
    <cellStyle name="常规 7 4 2 3 3 2 2" xfId="48343"/>
    <cellStyle name="常规 7 4 2 3 3 3" xfId="48344"/>
    <cellStyle name="常规 7 4 2 3 4" xfId="48345"/>
    <cellStyle name="常规 7 4 2 3 4 2" xfId="48346"/>
    <cellStyle name="常规 7 4 2 3 5" xfId="48347"/>
    <cellStyle name="常规 7 4 2 4" xfId="48348"/>
    <cellStyle name="常规 7 4 2 4 2" xfId="48349"/>
    <cellStyle name="常规 7 4 2 4 2 2" xfId="48350"/>
    <cellStyle name="常规 7 4 2 4 2 2 2" xfId="48351"/>
    <cellStyle name="常规 7 4 2 4 2 2 2 2" xfId="48352"/>
    <cellStyle name="常规 7 4 2 4 2 2 3" xfId="48353"/>
    <cellStyle name="常规 7 4 2 4 2 3" xfId="48354"/>
    <cellStyle name="常规 7 4 2 4 2 3 2" xfId="48355"/>
    <cellStyle name="常规 7 4 2 4 2 4" xfId="48356"/>
    <cellStyle name="常规 7 4 2 4 3" xfId="48357"/>
    <cellStyle name="常规 7 4 2 4 3 2" xfId="48358"/>
    <cellStyle name="常规 7 4 2 4 3 2 2" xfId="48359"/>
    <cellStyle name="常规 7 4 2 4 3 3" xfId="48360"/>
    <cellStyle name="常规 7 4 2 4 4" xfId="48361"/>
    <cellStyle name="常规 7 4 2 4 4 2" xfId="48362"/>
    <cellStyle name="常规 7 4 2 4 5" xfId="48363"/>
    <cellStyle name="常规 7 4 2 5" xfId="48364"/>
    <cellStyle name="常规 7 4 2 5 2" xfId="48365"/>
    <cellStyle name="常规 7 4 2 5 2 2" xfId="48366"/>
    <cellStyle name="常规 7 4 2 5 2 2 2" xfId="48367"/>
    <cellStyle name="常规 7 4 2 5 2 3" xfId="48368"/>
    <cellStyle name="常规 7 4 2 5 3" xfId="48369"/>
    <cellStyle name="常规 7 4 2 5 3 2" xfId="48370"/>
    <cellStyle name="常规 7 4 2 5 4" xfId="48371"/>
    <cellStyle name="常规 7 4 2 6" xfId="48372"/>
    <cellStyle name="常规 7 4 2 6 2" xfId="48373"/>
    <cellStyle name="常规 7 4 2 6 2 2" xfId="48374"/>
    <cellStyle name="常规 7 4 2 6 3" xfId="48375"/>
    <cellStyle name="常规 7 4 2 7" xfId="48376"/>
    <cellStyle name="常规 7 4 2 7 2" xfId="48377"/>
    <cellStyle name="常规 7 4 2 8" xfId="48378"/>
    <cellStyle name="常规 7 4 3" xfId="48379"/>
    <cellStyle name="常规 7 4 3 2" xfId="48380"/>
    <cellStyle name="常规 7 4 3 2 2" xfId="48381"/>
    <cellStyle name="常规 7 4 3 2 2 2" xfId="48382"/>
    <cellStyle name="常规 7 4 3 2 2 2 2" xfId="48383"/>
    <cellStyle name="常规 7 4 3 2 2 2 2 2" xfId="48384"/>
    <cellStyle name="常规 7 4 3 2 2 2 3" xfId="48385"/>
    <cellStyle name="常规 7 4 3 2 2 3" xfId="48386"/>
    <cellStyle name="常规 7 4 3 2 2 3 2" xfId="48387"/>
    <cellStyle name="常规 7 4 3 2 2 4" xfId="48388"/>
    <cellStyle name="常规 7 4 3 2 3" xfId="48389"/>
    <cellStyle name="常规 7 4 3 2 3 2" xfId="48390"/>
    <cellStyle name="常规 7 4 3 2 3 2 2" xfId="48391"/>
    <cellStyle name="常规 7 4 3 2 3 3" xfId="48392"/>
    <cellStyle name="常规 7 4 3 2 4" xfId="48393"/>
    <cellStyle name="常规 7 4 3 2 4 2" xfId="48394"/>
    <cellStyle name="常规 7 4 3 2 5" xfId="48395"/>
    <cellStyle name="常规 7 4 3 3" xfId="48396"/>
    <cellStyle name="常规 7 4 3 3 2" xfId="48397"/>
    <cellStyle name="常规 7 4 3 3 2 2" xfId="48398"/>
    <cellStyle name="常规 7 4 3 3 2 2 2" xfId="48399"/>
    <cellStyle name="常规 7 4 3 3 2 2 2 2" xfId="48400"/>
    <cellStyle name="常规 7 4 3 3 2 2 3" xfId="48401"/>
    <cellStyle name="常规 7 4 3 3 2 3" xfId="48402"/>
    <cellStyle name="常规 7 4 3 3 2 3 2" xfId="48403"/>
    <cellStyle name="常规 7 4 3 3 2 4" xfId="48404"/>
    <cellStyle name="常规 7 4 3 3 3" xfId="48405"/>
    <cellStyle name="常规 7 4 3 3 3 2" xfId="48406"/>
    <cellStyle name="常规 7 4 3 3 3 2 2" xfId="48407"/>
    <cellStyle name="常规 7 4 3 3 3 3" xfId="48408"/>
    <cellStyle name="常规 7 4 3 3 4" xfId="48409"/>
    <cellStyle name="常规 7 4 3 3 4 2" xfId="48410"/>
    <cellStyle name="常规 7 4 3 3 5" xfId="48411"/>
    <cellStyle name="常规 7 4 3 4" xfId="48412"/>
    <cellStyle name="常规 7 4 3 4 2" xfId="48413"/>
    <cellStyle name="常规 7 4 3 4 2 2" xfId="48414"/>
    <cellStyle name="常规 7 4 3 4 2 2 2" xfId="48415"/>
    <cellStyle name="常规 7 4 3 4 2 3" xfId="48416"/>
    <cellStyle name="常规 7 4 3 4 3" xfId="48417"/>
    <cellStyle name="常规 7 4 3 4 3 2" xfId="48418"/>
    <cellStyle name="常规 7 4 3 4 4" xfId="48419"/>
    <cellStyle name="常规 7 4 3 5" xfId="48420"/>
    <cellStyle name="常规 7 4 3 5 2" xfId="48421"/>
    <cellStyle name="常规 7 4 3 5 2 2" xfId="48422"/>
    <cellStyle name="常规 7 4 3 5 3" xfId="48423"/>
    <cellStyle name="常规 7 4 3 6" xfId="48424"/>
    <cellStyle name="常规 7 4 3 6 2" xfId="48425"/>
    <cellStyle name="常规 7 4 3 7" xfId="48426"/>
    <cellStyle name="常规 7 4 4" xfId="48427"/>
    <cellStyle name="常规 7 4 4 2" xfId="48428"/>
    <cellStyle name="常规 7 4 4 2 2" xfId="48429"/>
    <cellStyle name="常规 7 4 4 2 2 2" xfId="48430"/>
    <cellStyle name="常规 7 4 4 2 2 2 2" xfId="48431"/>
    <cellStyle name="常规 7 4 4 2 2 3" xfId="48432"/>
    <cellStyle name="常规 7 4 4 2 3" xfId="48433"/>
    <cellStyle name="常规 7 4 4 2 3 2" xfId="48434"/>
    <cellStyle name="常规 7 4 4 2 4" xfId="48435"/>
    <cellStyle name="常规 7 4 4 3" xfId="48436"/>
    <cellStyle name="常规 7 4 4 3 2" xfId="48437"/>
    <cellStyle name="常规 7 4 4 3 2 2" xfId="48438"/>
    <cellStyle name="常规 7 4 4 3 3" xfId="48439"/>
    <cellStyle name="常规 7 4 4 4" xfId="48440"/>
    <cellStyle name="常规 7 4 4 4 2" xfId="48441"/>
    <cellStyle name="常规 7 4 4 5" xfId="48442"/>
    <cellStyle name="常规 7 4 5" xfId="48443"/>
    <cellStyle name="常规 7 4 5 2" xfId="48444"/>
    <cellStyle name="常规 7 4 5 2 2" xfId="48445"/>
    <cellStyle name="常规 7 4 5 2 2 2" xfId="48446"/>
    <cellStyle name="常规 7 4 5 2 2 2 2" xfId="48447"/>
    <cellStyle name="常规 7 4 5 2 2 3" xfId="48448"/>
    <cellStyle name="常规 7 4 5 2 3" xfId="48449"/>
    <cellStyle name="常规 7 4 5 2 3 2" xfId="48450"/>
    <cellStyle name="常规 7 4 5 2 4" xfId="48451"/>
    <cellStyle name="常规 7 4 5 3" xfId="48452"/>
    <cellStyle name="常规 7 4 5 3 2" xfId="48453"/>
    <cellStyle name="常规 7 4 5 3 2 2" xfId="48454"/>
    <cellStyle name="常规 7 4 5 3 3" xfId="48455"/>
    <cellStyle name="常规 7 4 5 4" xfId="48456"/>
    <cellStyle name="常规 7 4 5 4 2" xfId="48457"/>
    <cellStyle name="常规 7 4 5 5" xfId="48458"/>
    <cellStyle name="常规 7 4 6" xfId="48459"/>
    <cellStyle name="常规 7 4 6 2" xfId="48460"/>
    <cellStyle name="常规 7 4 6 2 2" xfId="48461"/>
    <cellStyle name="常规 7 4 6 2 2 2" xfId="48462"/>
    <cellStyle name="常规 7 4 6 2 3" xfId="48463"/>
    <cellStyle name="常规 7 4 6 3" xfId="48464"/>
    <cellStyle name="常规 7 4 6 3 2" xfId="48465"/>
    <cellStyle name="常规 7 4 6 4" xfId="48466"/>
    <cellStyle name="常规 7 4 7" xfId="48467"/>
    <cellStyle name="常规 7 4 7 2" xfId="48468"/>
    <cellStyle name="常规 7 4 7 2 2" xfId="48469"/>
    <cellStyle name="常规 7 4 7 3" xfId="48470"/>
    <cellStyle name="常规 7 4 8" xfId="48471"/>
    <cellStyle name="常规 7 4 8 2" xfId="48472"/>
    <cellStyle name="常规 7 4 9" xfId="48473"/>
    <cellStyle name="常规 7 5" xfId="48474"/>
    <cellStyle name="常规 7 5 2" xfId="48475"/>
    <cellStyle name="常规 7 5 2 2" xfId="48476"/>
    <cellStyle name="常规 7 5 2 2 2" xfId="48477"/>
    <cellStyle name="常规 7 5 2 2 2 2" xfId="48478"/>
    <cellStyle name="常规 7 5 2 2 2 2 2" xfId="48479"/>
    <cellStyle name="常规 7 5 2 2 2 2 2 2" xfId="48480"/>
    <cellStyle name="常规 7 5 2 2 2 2 2 2 2" xfId="48481"/>
    <cellStyle name="常规 7 5 2 2 2 2 2 3" xfId="48482"/>
    <cellStyle name="常规 7 5 2 2 2 2 3" xfId="48483"/>
    <cellStyle name="常规 7 5 2 2 2 2 3 2" xfId="48484"/>
    <cellStyle name="常规 7 5 2 2 2 2 4" xfId="48485"/>
    <cellStyle name="常规 7 5 2 2 2 3" xfId="48486"/>
    <cellStyle name="常规 7 5 2 2 2 3 2" xfId="48487"/>
    <cellStyle name="常规 7 5 2 2 2 3 2 2" xfId="48488"/>
    <cellStyle name="常规 7 5 2 2 2 3 3" xfId="48489"/>
    <cellStyle name="常规 7 5 2 2 2 4" xfId="48490"/>
    <cellStyle name="常规 7 5 2 2 2 4 2" xfId="48491"/>
    <cellStyle name="常规 7 5 2 2 2 5" xfId="48492"/>
    <cellStyle name="常规 7 5 2 2 3" xfId="48493"/>
    <cellStyle name="常规 7 5 2 2 3 2" xfId="48494"/>
    <cellStyle name="常规 7 5 2 2 3 2 2" xfId="48495"/>
    <cellStyle name="常规 7 5 2 2 3 2 2 2" xfId="48496"/>
    <cellStyle name="常规 7 5 2 2 3 2 2 2 2" xfId="48497"/>
    <cellStyle name="常规 7 5 2 2 3 2 2 3" xfId="48498"/>
    <cellStyle name="常规 7 5 2 2 3 2 3" xfId="48499"/>
    <cellStyle name="常规 7 5 2 2 3 2 3 2" xfId="48500"/>
    <cellStyle name="常规 7 5 2 2 3 2 4" xfId="48501"/>
    <cellStyle name="常规 7 5 2 2 3 3" xfId="48502"/>
    <cellStyle name="常规 7 5 2 2 3 3 2" xfId="48503"/>
    <cellStyle name="常规 7 5 2 2 3 3 2 2" xfId="48504"/>
    <cellStyle name="常规 7 5 2 2 3 3 3" xfId="48505"/>
    <cellStyle name="常规 7 5 2 2 3 4" xfId="48506"/>
    <cellStyle name="常规 7 5 2 2 3 4 2" xfId="48507"/>
    <cellStyle name="常规 7 5 2 2 3 5" xfId="48508"/>
    <cellStyle name="常规 7 5 2 2 4" xfId="48509"/>
    <cellStyle name="常规 7 5 2 2 4 2" xfId="48510"/>
    <cellStyle name="常规 7 5 2 2 4 2 2" xfId="48511"/>
    <cellStyle name="常规 7 5 2 2 4 2 2 2" xfId="48512"/>
    <cellStyle name="常规 7 5 2 2 4 2 3" xfId="48513"/>
    <cellStyle name="常规 7 5 2 2 4 3" xfId="48514"/>
    <cellStyle name="常规 7 5 2 2 4 3 2" xfId="48515"/>
    <cellStyle name="常规 7 5 2 2 4 4" xfId="48516"/>
    <cellStyle name="常规 7 5 2 2 5" xfId="48517"/>
    <cellStyle name="常规 7 5 2 2 5 2" xfId="48518"/>
    <cellStyle name="常规 7 5 2 2 5 2 2" xfId="48519"/>
    <cellStyle name="常规 7 5 2 2 5 3" xfId="48520"/>
    <cellStyle name="常规 7 5 2 2 6" xfId="48521"/>
    <cellStyle name="常规 7 5 2 2 6 2" xfId="48522"/>
    <cellStyle name="常规 7 5 2 2 7" xfId="48523"/>
    <cellStyle name="常规 7 5 2 3" xfId="48524"/>
    <cellStyle name="常规 7 5 2 3 2" xfId="48525"/>
    <cellStyle name="常规 7 5 2 3 2 2" xfId="48526"/>
    <cellStyle name="常规 7 5 2 3 2 2 2" xfId="48527"/>
    <cellStyle name="常规 7 5 2 3 2 2 2 2" xfId="48528"/>
    <cellStyle name="常规 7 5 2 3 2 2 3" xfId="48529"/>
    <cellStyle name="常规 7 5 2 3 2 3" xfId="48530"/>
    <cellStyle name="常规 7 5 2 3 2 3 2" xfId="48531"/>
    <cellStyle name="常规 7 5 2 3 2 4" xfId="48532"/>
    <cellStyle name="常规 7 5 2 3 3" xfId="48533"/>
    <cellStyle name="常规 7 5 2 3 3 2" xfId="48534"/>
    <cellStyle name="常规 7 5 2 3 3 2 2" xfId="48535"/>
    <cellStyle name="常规 7 5 2 3 3 3" xfId="48536"/>
    <cellStyle name="常规 7 5 2 3 4" xfId="48537"/>
    <cellStyle name="常规 7 5 2 3 4 2" xfId="48538"/>
    <cellStyle name="常规 7 5 2 3 5" xfId="48539"/>
    <cellStyle name="常规 7 5 2 4" xfId="48540"/>
    <cellStyle name="常规 7 5 2 4 2" xfId="48541"/>
    <cellStyle name="常规 7 5 2 4 2 2" xfId="48542"/>
    <cellStyle name="常规 7 5 2 4 2 2 2" xfId="48543"/>
    <cellStyle name="常规 7 5 2 4 2 2 2 2" xfId="48544"/>
    <cellStyle name="常规 7 5 2 4 2 2 3" xfId="48545"/>
    <cellStyle name="常规 7 5 2 4 2 3" xfId="48546"/>
    <cellStyle name="常规 7 5 2 4 2 3 2" xfId="48547"/>
    <cellStyle name="常规 7 5 2 4 2 4" xfId="48548"/>
    <cellStyle name="常规 7 5 2 4 3" xfId="48549"/>
    <cellStyle name="常规 7 5 2 4 3 2" xfId="48550"/>
    <cellStyle name="常规 7 5 2 4 3 2 2" xfId="48551"/>
    <cellStyle name="常规 7 5 2 4 3 3" xfId="48552"/>
    <cellStyle name="常规 7 5 2 4 4" xfId="48553"/>
    <cellStyle name="常规 7 5 2 4 4 2" xfId="48554"/>
    <cellStyle name="常规 7 5 2 4 5" xfId="48555"/>
    <cellStyle name="常规 7 5 2 5" xfId="48556"/>
    <cellStyle name="常规 7 5 2 5 2" xfId="48557"/>
    <cellStyle name="常规 7 5 2 5 2 2" xfId="48558"/>
    <cellStyle name="常规 7 5 2 5 2 2 2" xfId="48559"/>
    <cellStyle name="常规 7 5 2 5 2 3" xfId="48560"/>
    <cellStyle name="常规 7 5 2 5 3" xfId="48561"/>
    <cellStyle name="常规 7 5 2 5 3 2" xfId="48562"/>
    <cellStyle name="常规 7 5 2 5 4" xfId="48563"/>
    <cellStyle name="常规 7 5 2 6" xfId="48564"/>
    <cellStyle name="常规 7 5 2 6 2" xfId="48565"/>
    <cellStyle name="常规 7 5 2 6 2 2" xfId="48566"/>
    <cellStyle name="常规 7 5 2 6 3" xfId="48567"/>
    <cellStyle name="常规 7 5 2 7" xfId="48568"/>
    <cellStyle name="常规 7 5 2 7 2" xfId="48569"/>
    <cellStyle name="常规 7 5 2 8" xfId="48570"/>
    <cellStyle name="常规 7 5 3" xfId="48571"/>
    <cellStyle name="常规 7 5 3 2" xfId="48572"/>
    <cellStyle name="常规 7 5 3 2 2" xfId="48573"/>
    <cellStyle name="常规 7 5 3 2 2 2" xfId="48574"/>
    <cellStyle name="常规 7 5 3 2 2 2 2" xfId="48575"/>
    <cellStyle name="常规 7 5 3 2 2 2 2 2" xfId="48576"/>
    <cellStyle name="常规 7 5 3 2 2 2 3" xfId="48577"/>
    <cellStyle name="常规 7 5 3 2 2 3" xfId="48578"/>
    <cellStyle name="常规 7 5 3 2 2 3 2" xfId="48579"/>
    <cellStyle name="常规 7 5 3 2 2 4" xfId="48580"/>
    <cellStyle name="常规 7 5 3 2 3" xfId="48581"/>
    <cellStyle name="常规 7 5 3 2 3 2" xfId="48582"/>
    <cellStyle name="常规 7 5 3 2 3 2 2" xfId="48583"/>
    <cellStyle name="常规 7 5 3 2 3 3" xfId="48584"/>
    <cellStyle name="常规 7 5 3 2 4" xfId="48585"/>
    <cellStyle name="常规 7 5 3 2 4 2" xfId="48586"/>
    <cellStyle name="常规 7 5 3 2 5" xfId="48587"/>
    <cellStyle name="常规 7 5 3 3" xfId="48588"/>
    <cellStyle name="常规 7 5 3 3 2" xfId="48589"/>
    <cellStyle name="常规 7 5 3 3 2 2" xfId="48590"/>
    <cellStyle name="常规 7 5 3 3 2 2 2" xfId="48591"/>
    <cellStyle name="常规 7 5 3 3 2 2 2 2" xfId="48592"/>
    <cellStyle name="常规 7 5 3 3 2 2 3" xfId="48593"/>
    <cellStyle name="常规 7 5 3 3 2 3" xfId="48594"/>
    <cellStyle name="常规 7 5 3 3 2 3 2" xfId="48595"/>
    <cellStyle name="常规 7 5 3 3 2 4" xfId="48596"/>
    <cellStyle name="常规 7 5 3 3 3" xfId="48597"/>
    <cellStyle name="常规 7 5 3 3 3 2" xfId="48598"/>
    <cellStyle name="常规 7 5 3 3 3 2 2" xfId="48599"/>
    <cellStyle name="常规 7 5 3 3 3 3" xfId="48600"/>
    <cellStyle name="常规 7 5 3 3 4" xfId="48601"/>
    <cellStyle name="常规 7 5 3 3 4 2" xfId="48602"/>
    <cellStyle name="常规 7 5 3 3 5" xfId="48603"/>
    <cellStyle name="常规 7 5 3 4" xfId="48604"/>
    <cellStyle name="常规 7 5 3 4 2" xfId="48605"/>
    <cellStyle name="常规 7 5 3 4 2 2" xfId="48606"/>
    <cellStyle name="常规 7 5 3 4 2 2 2" xfId="48607"/>
    <cellStyle name="常规 7 5 3 4 2 3" xfId="48608"/>
    <cellStyle name="常规 7 5 3 4 3" xfId="48609"/>
    <cellStyle name="常规 7 5 3 4 3 2" xfId="48610"/>
    <cellStyle name="常规 7 5 3 4 4" xfId="48611"/>
    <cellStyle name="常规 7 5 3 5" xfId="48612"/>
    <cellStyle name="常规 7 5 3 5 2" xfId="48613"/>
    <cellStyle name="常规 7 5 3 5 2 2" xfId="48614"/>
    <cellStyle name="常规 7 5 3 5 3" xfId="48615"/>
    <cellStyle name="常规 7 5 3 6" xfId="48616"/>
    <cellStyle name="常规 7 5 3 6 2" xfId="48617"/>
    <cellStyle name="常规 7 5 3 7" xfId="48618"/>
    <cellStyle name="常规 7 5 4" xfId="48619"/>
    <cellStyle name="常规 7 5 4 2" xfId="48620"/>
    <cellStyle name="常规 7 5 4 2 2" xfId="48621"/>
    <cellStyle name="常规 7 5 4 2 2 2" xfId="48622"/>
    <cellStyle name="常规 7 5 4 2 2 2 2" xfId="48623"/>
    <cellStyle name="常规 7 5 4 2 2 3" xfId="48624"/>
    <cellStyle name="常规 7 5 4 2 3" xfId="48625"/>
    <cellStyle name="常规 7 5 4 2 3 2" xfId="48626"/>
    <cellStyle name="常规 7 5 4 2 4" xfId="48627"/>
    <cellStyle name="常规 7 5 4 3" xfId="48628"/>
    <cellStyle name="常规 7 5 4 3 2" xfId="48629"/>
    <cellStyle name="常规 7 5 4 3 2 2" xfId="48630"/>
    <cellStyle name="常规 7 5 4 3 3" xfId="48631"/>
    <cellStyle name="常规 7 5 4 4" xfId="48632"/>
    <cellStyle name="常规 7 5 4 4 2" xfId="48633"/>
    <cellStyle name="常规 7 5 4 5" xfId="48634"/>
    <cellStyle name="常规 7 5 5" xfId="48635"/>
    <cellStyle name="常规 7 5 5 2" xfId="48636"/>
    <cellStyle name="常规 7 5 5 2 2" xfId="48637"/>
    <cellStyle name="常规 7 5 5 2 2 2" xfId="48638"/>
    <cellStyle name="常规 7 5 5 2 2 2 2" xfId="48639"/>
    <cellStyle name="常规 7 5 5 2 2 3" xfId="48640"/>
    <cellStyle name="常规 7 5 5 2 3" xfId="48641"/>
    <cellStyle name="常规 7 5 5 2 3 2" xfId="48642"/>
    <cellStyle name="常规 7 5 5 2 4" xfId="48643"/>
    <cellStyle name="常规 7 5 5 3" xfId="48644"/>
    <cellStyle name="常规 7 5 5 3 2" xfId="48645"/>
    <cellStyle name="常规 7 5 5 3 2 2" xfId="48646"/>
    <cellStyle name="常规 7 5 5 3 3" xfId="48647"/>
    <cellStyle name="常规 7 5 5 4" xfId="48648"/>
    <cellStyle name="常规 7 5 5 4 2" xfId="48649"/>
    <cellStyle name="常规 7 5 5 5" xfId="48650"/>
    <cellStyle name="常规 7 5 6" xfId="48651"/>
    <cellStyle name="常规 7 5 6 2" xfId="48652"/>
    <cellStyle name="常规 7 5 6 2 2" xfId="48653"/>
    <cellStyle name="常规 7 5 6 2 2 2" xfId="48654"/>
    <cellStyle name="常规 7 5 6 2 3" xfId="48655"/>
    <cellStyle name="常规 7 5 6 3" xfId="48656"/>
    <cellStyle name="常规 7 5 6 3 2" xfId="48657"/>
    <cellStyle name="常规 7 5 6 4" xfId="48658"/>
    <cellStyle name="常规 7 5 7" xfId="48659"/>
    <cellStyle name="常规 7 5 7 2" xfId="48660"/>
    <cellStyle name="常规 7 5 7 2 2" xfId="48661"/>
    <cellStyle name="常规 7 5 7 3" xfId="48662"/>
    <cellStyle name="常规 7 5 8" xfId="48663"/>
    <cellStyle name="常规 7 5 8 2" xfId="48664"/>
    <cellStyle name="常规 7 5 9" xfId="48665"/>
    <cellStyle name="常规 7 6" xfId="48666"/>
    <cellStyle name="常规 7 6 2" xfId="48667"/>
    <cellStyle name="常规 7 7" xfId="48668"/>
    <cellStyle name="常规 7 7 2" xfId="48669"/>
    <cellStyle name="常规 7 7 2 2" xfId="48670"/>
    <cellStyle name="常规 7 7 2 2 2" xfId="48671"/>
    <cellStyle name="常规 7 7 2 2 2 2" xfId="48672"/>
    <cellStyle name="常规 7 7 2 2 2 2 2" xfId="48673"/>
    <cellStyle name="常规 7 7 2 2 2 2 2 2" xfId="48674"/>
    <cellStyle name="常规 7 7 2 2 2 2 3" xfId="48675"/>
    <cellStyle name="常规 7 7 2 2 2 3" xfId="48676"/>
    <cellStyle name="常规 7 7 2 2 2 3 2" xfId="48677"/>
    <cellStyle name="常规 7 7 2 2 2 4" xfId="48678"/>
    <cellStyle name="常规 7 7 2 2 3" xfId="48679"/>
    <cellStyle name="常规 7 7 2 2 3 2" xfId="48680"/>
    <cellStyle name="常规 7 7 2 2 3 2 2" xfId="48681"/>
    <cellStyle name="常规 7 7 2 2 3 3" xfId="48682"/>
    <cellStyle name="常规 7 7 2 2 4" xfId="48683"/>
    <cellStyle name="常规 7 7 2 2 4 2" xfId="48684"/>
    <cellStyle name="常规 7 7 2 2 5" xfId="48685"/>
    <cellStyle name="常规 7 7 2 3" xfId="48686"/>
    <cellStyle name="常规 7 7 2 3 2" xfId="48687"/>
    <cellStyle name="常规 7 7 2 3 2 2" xfId="48688"/>
    <cellStyle name="常规 7 7 2 3 2 2 2" xfId="48689"/>
    <cellStyle name="常规 7 7 2 3 2 2 2 2" xfId="48690"/>
    <cellStyle name="常规 7 7 2 3 2 2 3" xfId="48691"/>
    <cellStyle name="常规 7 7 2 3 2 3" xfId="48692"/>
    <cellStyle name="常规 7 7 2 3 2 3 2" xfId="48693"/>
    <cellStyle name="常规 7 7 2 3 2 4" xfId="48694"/>
    <cellStyle name="常规 7 7 2 3 3" xfId="48695"/>
    <cellStyle name="常规 7 7 2 3 3 2" xfId="48696"/>
    <cellStyle name="常规 7 7 2 3 3 2 2" xfId="48697"/>
    <cellStyle name="常规 7 7 2 3 3 3" xfId="48698"/>
    <cellStyle name="常规 7 7 2 3 4" xfId="48699"/>
    <cellStyle name="常规 7 7 2 3 4 2" xfId="48700"/>
    <cellStyle name="常规 7 7 2 3 5" xfId="48701"/>
    <cellStyle name="常规 7 7 2 4" xfId="48702"/>
    <cellStyle name="常规 7 7 2 4 2" xfId="48703"/>
    <cellStyle name="常规 7 7 2 4 2 2" xfId="48704"/>
    <cellStyle name="常规 7 7 2 4 2 2 2" xfId="48705"/>
    <cellStyle name="常规 7 7 2 4 2 3" xfId="48706"/>
    <cellStyle name="常规 7 7 2 4 3" xfId="48707"/>
    <cellStyle name="常规 7 7 2 4 3 2" xfId="48708"/>
    <cellStyle name="常规 7 7 2 4 4" xfId="48709"/>
    <cellStyle name="常规 7 7 2 5" xfId="48710"/>
    <cellStyle name="常规 7 7 2 5 2" xfId="48711"/>
    <cellStyle name="常规 7 7 2 5 2 2" xfId="48712"/>
    <cellStyle name="常规 7 7 2 5 3" xfId="48713"/>
    <cellStyle name="常规 7 7 2 6" xfId="48714"/>
    <cellStyle name="常规 7 7 2 6 2" xfId="48715"/>
    <cellStyle name="常规 7 7 2 7" xfId="48716"/>
    <cellStyle name="常规 7 7 3" xfId="48717"/>
    <cellStyle name="常规 7 7 3 2" xfId="48718"/>
    <cellStyle name="常规 7 7 3 2 2" xfId="48719"/>
    <cellStyle name="常规 7 7 3 2 2 2" xfId="48720"/>
    <cellStyle name="常规 7 7 3 2 2 2 2" xfId="48721"/>
    <cellStyle name="常规 7 7 3 2 2 3" xfId="48722"/>
    <cellStyle name="常规 7 7 3 2 3" xfId="48723"/>
    <cellStyle name="常规 7 7 3 2 3 2" xfId="48724"/>
    <cellStyle name="常规 7 7 3 2 4" xfId="48725"/>
    <cellStyle name="常规 7 7 3 3" xfId="48726"/>
    <cellStyle name="常规 7 7 3 3 2" xfId="48727"/>
    <cellStyle name="常规 7 7 3 3 2 2" xfId="48728"/>
    <cellStyle name="常规 7 7 3 3 3" xfId="48729"/>
    <cellStyle name="常规 7 7 3 4" xfId="48730"/>
    <cellStyle name="常规 7 7 3 4 2" xfId="48731"/>
    <cellStyle name="常规 7 7 3 5" xfId="48732"/>
    <cellStyle name="常规 7 7 4" xfId="48733"/>
    <cellStyle name="常规 7 7 4 2" xfId="48734"/>
    <cellStyle name="常规 7 7 4 2 2" xfId="48735"/>
    <cellStyle name="常规 7 7 4 2 2 2" xfId="48736"/>
    <cellStyle name="常规 7 7 4 2 2 2 2" xfId="48737"/>
    <cellStyle name="常规 7 7 4 2 2 3" xfId="48738"/>
    <cellStyle name="常规 7 7 4 2 3" xfId="48739"/>
    <cellStyle name="常规 7 7 4 2 3 2" xfId="48740"/>
    <cellStyle name="常规 7 7 4 2 4" xfId="48741"/>
    <cellStyle name="常规 7 7 4 3" xfId="48742"/>
    <cellStyle name="常规 7 7 4 3 2" xfId="48743"/>
    <cellStyle name="常规 7 7 4 3 2 2" xfId="48744"/>
    <cellStyle name="常规 7 7 4 3 3" xfId="48745"/>
    <cellStyle name="常规 7 7 4 4" xfId="48746"/>
    <cellStyle name="常规 7 7 4 4 2" xfId="48747"/>
    <cellStyle name="常规 7 7 4 5" xfId="48748"/>
    <cellStyle name="常规 7 7 5" xfId="48749"/>
    <cellStyle name="常规 7 7 5 2" xfId="48750"/>
    <cellStyle name="常规 7 7 5 2 2" xfId="48751"/>
    <cellStyle name="常规 7 7 5 2 2 2" xfId="48752"/>
    <cellStyle name="常规 7 7 5 2 3" xfId="48753"/>
    <cellStyle name="常规 7 7 5 3" xfId="48754"/>
    <cellStyle name="常规 7 7 5 3 2" xfId="48755"/>
    <cellStyle name="常规 7 7 5 4" xfId="48756"/>
    <cellStyle name="常规 7 7 6" xfId="48757"/>
    <cellStyle name="常规 7 7 6 2" xfId="48758"/>
    <cellStyle name="常规 7 7 6 2 2" xfId="48759"/>
    <cellStyle name="常规 7 7 6 3" xfId="48760"/>
    <cellStyle name="常规 7 7 7" xfId="48761"/>
    <cellStyle name="常规 7 7 7 2" xfId="48762"/>
    <cellStyle name="常规 7 7 8" xfId="48763"/>
    <cellStyle name="常规 7 8" xfId="48764"/>
    <cellStyle name="常规 7 8 2" xfId="48765"/>
    <cellStyle name="常规 7 8 2 2" xfId="48766"/>
    <cellStyle name="常规 7 8 2 2 2" xfId="48767"/>
    <cellStyle name="常规 7 8 2 2 2 2" xfId="48768"/>
    <cellStyle name="常规 7 8 2 2 2 2 2" xfId="48769"/>
    <cellStyle name="常规 7 8 2 2 2 3" xfId="48770"/>
    <cellStyle name="常规 7 8 2 2 3" xfId="48771"/>
    <cellStyle name="常规 7 8 2 2 3 2" xfId="48772"/>
    <cellStyle name="常规 7 8 2 2 4" xfId="48773"/>
    <cellStyle name="常规 7 8 2 3" xfId="48774"/>
    <cellStyle name="常规 7 8 2 3 2" xfId="48775"/>
    <cellStyle name="常规 7 8 2 3 2 2" xfId="48776"/>
    <cellStyle name="常规 7 8 2 3 3" xfId="48777"/>
    <cellStyle name="常规 7 8 2 4" xfId="48778"/>
    <cellStyle name="常规 7 8 2 4 2" xfId="48779"/>
    <cellStyle name="常规 7 8 2 5" xfId="48780"/>
    <cellStyle name="常规 7 8 3" xfId="48781"/>
    <cellStyle name="常规 7 8 3 2" xfId="48782"/>
    <cellStyle name="常规 7 8 3 2 2" xfId="48783"/>
    <cellStyle name="常规 7 8 3 2 2 2" xfId="48784"/>
    <cellStyle name="常规 7 8 3 2 2 2 2" xfId="48785"/>
    <cellStyle name="常规 7 8 3 2 2 3" xfId="48786"/>
    <cellStyle name="常规 7 8 3 2 3" xfId="48787"/>
    <cellStyle name="常规 7 8 3 2 3 2" xfId="48788"/>
    <cellStyle name="常规 7 8 3 2 4" xfId="48789"/>
    <cellStyle name="常规 7 8 3 3" xfId="48790"/>
    <cellStyle name="常规 7 8 3 3 2" xfId="48791"/>
    <cellStyle name="常规 7 8 3 3 2 2" xfId="48792"/>
    <cellStyle name="常规 7 8 3 3 3" xfId="48793"/>
    <cellStyle name="常规 7 8 3 4" xfId="48794"/>
    <cellStyle name="常规 7 8 3 4 2" xfId="48795"/>
    <cellStyle name="常规 7 8 3 5" xfId="48796"/>
    <cellStyle name="常规 7 8 4" xfId="48797"/>
    <cellStyle name="常规 7 8 4 2" xfId="48798"/>
    <cellStyle name="常规 7 8 4 2 2" xfId="48799"/>
    <cellStyle name="常规 7 8 4 2 2 2" xfId="48800"/>
    <cellStyle name="常规 7 8 4 2 3" xfId="48801"/>
    <cellStyle name="常规 7 8 4 3" xfId="48802"/>
    <cellStyle name="常规 7 8 4 3 2" xfId="48803"/>
    <cellStyle name="常规 7 8 4 4" xfId="48804"/>
    <cellStyle name="常规 7 8 5" xfId="48805"/>
    <cellStyle name="常规 7 8 5 2" xfId="48806"/>
    <cellStyle name="常规 7 8 5 2 2" xfId="48807"/>
    <cellStyle name="常规 7 8 5 3" xfId="48808"/>
    <cellStyle name="常规 7 8 6" xfId="48809"/>
    <cellStyle name="常规 7 8 6 2" xfId="48810"/>
    <cellStyle name="常规 7 8 7" xfId="48811"/>
    <cellStyle name="常规 7 9" xfId="48812"/>
    <cellStyle name="常规 7 9 2" xfId="48813"/>
    <cellStyle name="常规 7 9 2 2" xfId="48814"/>
    <cellStyle name="常规 7 9 2 2 2" xfId="48815"/>
    <cellStyle name="常规 7 9 2 2 2 2" xfId="48816"/>
    <cellStyle name="常规 7 9 2 2 3" xfId="48817"/>
    <cellStyle name="常规 7 9 2 3" xfId="48818"/>
    <cellStyle name="常规 7 9 2 3 2" xfId="48819"/>
    <cellStyle name="常规 7 9 2 4" xfId="48820"/>
    <cellStyle name="常规 7 9 3" xfId="48821"/>
    <cellStyle name="常规 7 9 3 2" xfId="48822"/>
    <cellStyle name="常规 7 9 3 2 2" xfId="48823"/>
    <cellStyle name="常规 7 9 3 3" xfId="48824"/>
    <cellStyle name="常规 7 9 4" xfId="48825"/>
    <cellStyle name="常规 7 9 4 2" xfId="48826"/>
    <cellStyle name="常规 7 9 5" xfId="48827"/>
    <cellStyle name="常规 70" xfId="48828"/>
    <cellStyle name="常规 70 10" xfId="48829"/>
    <cellStyle name="常规 70 10 2" xfId="48830"/>
    <cellStyle name="常规 70 11" xfId="48831"/>
    <cellStyle name="常规 70 12" xfId="48832"/>
    <cellStyle name="常规 70 2" xfId="48833"/>
    <cellStyle name="常规 70 2 2" xfId="48834"/>
    <cellStyle name="常规 70 2 2 2" xfId="48835"/>
    <cellStyle name="常规 70 2 2 2 2" xfId="48836"/>
    <cellStyle name="常规 70 2 2 2 2 2" xfId="48837"/>
    <cellStyle name="常规 70 2 2 2 2 2 2" xfId="48838"/>
    <cellStyle name="常规 70 2 2 2 2 2 2 2" xfId="48839"/>
    <cellStyle name="常规 70 2 2 2 2 2 3" xfId="48840"/>
    <cellStyle name="常规 70 2 2 2 2 3" xfId="48841"/>
    <cellStyle name="常规 70 2 2 2 2 3 2" xfId="48842"/>
    <cellStyle name="常规 70 2 2 2 2 4" xfId="48843"/>
    <cellStyle name="常规 70 2 2 2 3" xfId="48844"/>
    <cellStyle name="常规 70 2 2 2 3 2" xfId="48845"/>
    <cellStyle name="常规 70 2 2 2 3 2 2" xfId="48846"/>
    <cellStyle name="常规 70 2 2 2 3 3" xfId="48847"/>
    <cellStyle name="常规 70 2 2 2 4" xfId="48848"/>
    <cellStyle name="常规 70 2 2 2 4 2" xfId="48849"/>
    <cellStyle name="常规 70 2 2 2 5" xfId="48850"/>
    <cellStyle name="常规 70 2 2 3" xfId="48851"/>
    <cellStyle name="常规 70 2 2 3 2" xfId="48852"/>
    <cellStyle name="常规 70 2 2 3 2 2" xfId="48853"/>
    <cellStyle name="常规 70 2 2 3 2 2 2" xfId="48854"/>
    <cellStyle name="常规 70 2 2 3 2 2 2 2" xfId="48855"/>
    <cellStyle name="常规 70 2 2 3 2 2 3" xfId="48856"/>
    <cellStyle name="常规 70 2 2 3 2 3" xfId="48857"/>
    <cellStyle name="常规 70 2 2 3 2 3 2" xfId="48858"/>
    <cellStyle name="常规 70 2 2 3 2 4" xfId="48859"/>
    <cellStyle name="常规 70 2 2 3 3" xfId="48860"/>
    <cellStyle name="常规 70 2 2 3 3 2" xfId="48861"/>
    <cellStyle name="常规 70 2 2 3 3 2 2" xfId="48862"/>
    <cellStyle name="常规 70 2 2 3 3 3" xfId="48863"/>
    <cellStyle name="常规 70 2 2 3 4" xfId="48864"/>
    <cellStyle name="常规 70 2 2 3 4 2" xfId="48865"/>
    <cellStyle name="常规 70 2 2 3 5" xfId="48866"/>
    <cellStyle name="常规 70 2 2 4" xfId="48867"/>
    <cellStyle name="常规 70 2 2 4 2" xfId="48868"/>
    <cellStyle name="常规 70 2 2 4 2 2" xfId="48869"/>
    <cellStyle name="常规 70 2 2 4 2 2 2" xfId="48870"/>
    <cellStyle name="常规 70 2 2 4 2 3" xfId="48871"/>
    <cellStyle name="常规 70 2 2 4 3" xfId="48872"/>
    <cellStyle name="常规 70 2 2 4 3 2" xfId="48873"/>
    <cellStyle name="常规 70 2 2 4 4" xfId="48874"/>
    <cellStyle name="常规 70 2 2 5" xfId="48875"/>
    <cellStyle name="常规 70 2 2 5 2" xfId="48876"/>
    <cellStyle name="常规 70 2 2 5 2 2" xfId="48877"/>
    <cellStyle name="常规 70 2 2 5 3" xfId="48878"/>
    <cellStyle name="常规 70 2 2 6" xfId="48879"/>
    <cellStyle name="常规 70 2 2 6 2" xfId="48880"/>
    <cellStyle name="常规 70 2 2 7" xfId="48881"/>
    <cellStyle name="常规 70 2 3" xfId="48882"/>
    <cellStyle name="常规 70 2 3 2" xfId="48883"/>
    <cellStyle name="常规 70 2 3 2 2" xfId="48884"/>
    <cellStyle name="常规 70 2 3 2 2 2" xfId="48885"/>
    <cellStyle name="常规 70 2 3 2 2 2 2" xfId="48886"/>
    <cellStyle name="常规 70 2 3 2 2 3" xfId="48887"/>
    <cellStyle name="常规 70 2 3 2 3" xfId="48888"/>
    <cellStyle name="常规 70 2 3 2 3 2" xfId="48889"/>
    <cellStyle name="常规 70 2 3 2 4" xfId="48890"/>
    <cellStyle name="常规 70 2 3 3" xfId="48891"/>
    <cellStyle name="常规 70 2 3 3 2" xfId="48892"/>
    <cellStyle name="常规 70 2 3 3 2 2" xfId="48893"/>
    <cellStyle name="常规 70 2 3 3 3" xfId="48894"/>
    <cellStyle name="常规 70 2 3 4" xfId="48895"/>
    <cellStyle name="常规 70 2 3 4 2" xfId="48896"/>
    <cellStyle name="常规 70 2 3 5" xfId="48897"/>
    <cellStyle name="常规 70 2 4" xfId="48898"/>
    <cellStyle name="常规 70 2 4 2" xfId="48899"/>
    <cellStyle name="常规 70 2 4 2 2" xfId="48900"/>
    <cellStyle name="常规 70 2 4 2 2 2" xfId="48901"/>
    <cellStyle name="常规 70 2 4 2 2 2 2" xfId="48902"/>
    <cellStyle name="常规 70 2 4 2 2 3" xfId="48903"/>
    <cellStyle name="常规 70 2 4 2 3" xfId="48904"/>
    <cellStyle name="常规 70 2 4 2 3 2" xfId="48905"/>
    <cellStyle name="常规 70 2 4 2 4" xfId="48906"/>
    <cellStyle name="常规 70 2 4 3" xfId="48907"/>
    <cellStyle name="常规 70 2 4 3 2" xfId="48908"/>
    <cellStyle name="常规 70 2 4 3 2 2" xfId="48909"/>
    <cellStyle name="常规 70 2 4 3 3" xfId="48910"/>
    <cellStyle name="常规 70 2 4 4" xfId="48911"/>
    <cellStyle name="常规 70 2 4 4 2" xfId="48912"/>
    <cellStyle name="常规 70 2 4 5" xfId="48913"/>
    <cellStyle name="常规 70 2 5" xfId="48914"/>
    <cellStyle name="常规 70 2 5 2" xfId="48915"/>
    <cellStyle name="常规 70 2 5 2 2" xfId="48916"/>
    <cellStyle name="常规 70 2 5 2 2 2" xfId="48917"/>
    <cellStyle name="常规 70 2 5 2 3" xfId="48918"/>
    <cellStyle name="常规 70 2 5 3" xfId="48919"/>
    <cellStyle name="常规 70 2 5 3 2" xfId="48920"/>
    <cellStyle name="常规 70 2 5 4" xfId="48921"/>
    <cellStyle name="常规 70 2 6" xfId="48922"/>
    <cellStyle name="常规 70 2 6 2" xfId="48923"/>
    <cellStyle name="常规 70 2 6 2 2" xfId="48924"/>
    <cellStyle name="常规 70 2 6 3" xfId="48925"/>
    <cellStyle name="常规 70 2 7" xfId="48926"/>
    <cellStyle name="常规 70 2 7 2" xfId="48927"/>
    <cellStyle name="常规 70 2 8" xfId="48928"/>
    <cellStyle name="常规 70 3" xfId="48929"/>
    <cellStyle name="常规 70 3 2" xfId="48930"/>
    <cellStyle name="常规 70 3 2 2" xfId="48931"/>
    <cellStyle name="常规 70 3 2 2 2" xfId="48932"/>
    <cellStyle name="常规 70 3 2 2 2 2" xfId="48933"/>
    <cellStyle name="常规 70 3 2 2 2 2 2" xfId="48934"/>
    <cellStyle name="常规 70 3 2 2 2 3" xfId="48935"/>
    <cellStyle name="常规 70 3 2 2 3" xfId="48936"/>
    <cellStyle name="常规 70 3 2 2 3 2" xfId="48937"/>
    <cellStyle name="常规 70 3 2 2 4" xfId="48938"/>
    <cellStyle name="常规 70 3 2 3" xfId="48939"/>
    <cellStyle name="常规 70 3 2 3 2" xfId="48940"/>
    <cellStyle name="常规 70 3 2 3 2 2" xfId="48941"/>
    <cellStyle name="常规 70 3 2 3 3" xfId="48942"/>
    <cellStyle name="常规 70 3 2 4" xfId="48943"/>
    <cellStyle name="常规 70 3 2 4 2" xfId="48944"/>
    <cellStyle name="常规 70 3 2 5" xfId="48945"/>
    <cellStyle name="常规 70 3 3" xfId="48946"/>
    <cellStyle name="常规 70 3 3 2" xfId="48947"/>
    <cellStyle name="常规 70 3 3 2 2" xfId="48948"/>
    <cellStyle name="常规 70 3 3 2 2 2" xfId="48949"/>
    <cellStyle name="常规 70 3 3 2 2 2 2" xfId="48950"/>
    <cellStyle name="常规 70 3 3 2 2 3" xfId="48951"/>
    <cellStyle name="常规 70 3 3 2 3" xfId="48952"/>
    <cellStyle name="常规 70 3 3 2 3 2" xfId="48953"/>
    <cellStyle name="常规 70 3 3 2 4" xfId="48954"/>
    <cellStyle name="常规 70 3 3 3" xfId="48955"/>
    <cellStyle name="常规 70 3 3 3 2" xfId="48956"/>
    <cellStyle name="常规 70 3 3 3 2 2" xfId="48957"/>
    <cellStyle name="常规 70 3 3 3 3" xfId="48958"/>
    <cellStyle name="常规 70 3 3 4" xfId="48959"/>
    <cellStyle name="常规 70 3 3 4 2" xfId="48960"/>
    <cellStyle name="常规 70 3 3 5" xfId="48961"/>
    <cellStyle name="常规 70 3 4" xfId="48962"/>
    <cellStyle name="常规 70 3 4 2" xfId="48963"/>
    <cellStyle name="常规 70 3 4 2 2" xfId="48964"/>
    <cellStyle name="常规 70 3 4 2 2 2" xfId="48965"/>
    <cellStyle name="常规 70 3 4 2 3" xfId="48966"/>
    <cellStyle name="常规 70 3 4 3" xfId="48967"/>
    <cellStyle name="常规 70 3 4 3 2" xfId="48968"/>
    <cellStyle name="常规 70 3 4 4" xfId="48969"/>
    <cellStyle name="常规 70 3 5" xfId="48970"/>
    <cellStyle name="常规 70 3 5 2" xfId="48971"/>
    <cellStyle name="常规 70 3 5 2 2" xfId="48972"/>
    <cellStyle name="常规 70 3 5 3" xfId="48973"/>
    <cellStyle name="常规 70 3 6" xfId="48974"/>
    <cellStyle name="常规 70 3 6 2" xfId="48975"/>
    <cellStyle name="常规 70 3 7" xfId="48976"/>
    <cellStyle name="常规 70 4" xfId="48977"/>
    <cellStyle name="常规 70 4 2" xfId="48978"/>
    <cellStyle name="常规 70 4 2 2" xfId="48979"/>
    <cellStyle name="常规 70 4 2 2 2" xfId="48980"/>
    <cellStyle name="常规 70 4 2 2 2 2" xfId="48981"/>
    <cellStyle name="常规 70 4 2 2 3" xfId="48982"/>
    <cellStyle name="常规 70 4 2 3" xfId="48983"/>
    <cellStyle name="常规 70 4 2 3 2" xfId="48984"/>
    <cellStyle name="常规 70 4 2 4" xfId="48985"/>
    <cellStyle name="常规 70 4 3" xfId="48986"/>
    <cellStyle name="常规 70 4 3 2" xfId="48987"/>
    <cellStyle name="常规 70 4 3 2 2" xfId="48988"/>
    <cellStyle name="常规 70 4 3 3" xfId="48989"/>
    <cellStyle name="常规 70 4 4" xfId="48990"/>
    <cellStyle name="常规 70 4 4 2" xfId="48991"/>
    <cellStyle name="常规 70 4 5" xfId="48992"/>
    <cellStyle name="常规 70 5" xfId="48993"/>
    <cellStyle name="常规 70 5 2" xfId="48994"/>
    <cellStyle name="常规 70 5 2 2" xfId="48995"/>
    <cellStyle name="常规 70 5 2 2 2" xfId="48996"/>
    <cellStyle name="常规 70 5 2 2 2 2" xfId="48997"/>
    <cellStyle name="常规 70 5 2 2 3" xfId="48998"/>
    <cellStyle name="常规 70 5 2 3" xfId="48999"/>
    <cellStyle name="常规 70 5 2 3 2" xfId="49000"/>
    <cellStyle name="常规 70 5 2 4" xfId="49001"/>
    <cellStyle name="常规 70 5 3" xfId="49002"/>
    <cellStyle name="常规 70 5 3 2" xfId="49003"/>
    <cellStyle name="常规 70 5 3 2 2" xfId="49004"/>
    <cellStyle name="常规 70 5 3 3" xfId="49005"/>
    <cellStyle name="常规 70 5 4" xfId="49006"/>
    <cellStyle name="常规 70 5 4 2" xfId="49007"/>
    <cellStyle name="常规 70 5 5" xfId="49008"/>
    <cellStyle name="常规 70 6" xfId="49009"/>
    <cellStyle name="常规 70 6 2" xfId="49010"/>
    <cellStyle name="常规 70 6 2 2" xfId="49011"/>
    <cellStyle name="常规 70 6 2 2 2" xfId="49012"/>
    <cellStyle name="常规 70 6 2 2 2 2" xfId="49013"/>
    <cellStyle name="常规 70 6 2 2 3" xfId="49014"/>
    <cellStyle name="常规 70 6 2 3" xfId="49015"/>
    <cellStyle name="常规 70 6 2 3 2" xfId="49016"/>
    <cellStyle name="常规 70 6 2 4" xfId="49017"/>
    <cellStyle name="常规 70 6 3" xfId="49018"/>
    <cellStyle name="常规 70 6 3 2" xfId="49019"/>
    <cellStyle name="常规 70 6 3 2 2" xfId="49020"/>
    <cellStyle name="常规 70 6 3 3" xfId="49021"/>
    <cellStyle name="常规 70 6 4" xfId="49022"/>
    <cellStyle name="常规 70 6 4 2" xfId="49023"/>
    <cellStyle name="常规 70 6 5" xfId="49024"/>
    <cellStyle name="常规 70 7" xfId="49025"/>
    <cellStyle name="常规 70 7 2" xfId="49026"/>
    <cellStyle name="常规 70 7 2 2" xfId="49027"/>
    <cellStyle name="常规 70 7 2 2 2" xfId="49028"/>
    <cellStyle name="常规 70 7 2 2 2 2" xfId="49029"/>
    <cellStyle name="常规 70 7 2 2 3" xfId="49030"/>
    <cellStyle name="常规 70 7 2 3" xfId="49031"/>
    <cellStyle name="常规 70 7 2 3 2" xfId="49032"/>
    <cellStyle name="常规 70 7 2 4" xfId="49033"/>
    <cellStyle name="常规 70 7 3" xfId="49034"/>
    <cellStyle name="常规 70 7 3 2" xfId="49035"/>
    <cellStyle name="常规 70 7 3 2 2" xfId="49036"/>
    <cellStyle name="常规 70 7 3 3" xfId="49037"/>
    <cellStyle name="常规 70 7 4" xfId="49038"/>
    <cellStyle name="常规 70 7 4 2" xfId="49039"/>
    <cellStyle name="常规 70 7 5" xfId="49040"/>
    <cellStyle name="常规 70 8" xfId="49041"/>
    <cellStyle name="常规 70 8 2" xfId="49042"/>
    <cellStyle name="常规 70 8 2 2" xfId="49043"/>
    <cellStyle name="常规 70 8 2 2 2" xfId="49044"/>
    <cellStyle name="常规 70 8 2 3" xfId="49045"/>
    <cellStyle name="常规 70 8 3" xfId="49046"/>
    <cellStyle name="常规 70 8 3 2" xfId="49047"/>
    <cellStyle name="常规 70 8 4" xfId="49048"/>
    <cellStyle name="常规 70 9" xfId="49049"/>
    <cellStyle name="常规 70 9 2" xfId="49050"/>
    <cellStyle name="常规 70 9 2 2" xfId="49051"/>
    <cellStyle name="常规 70 9 3" xfId="49052"/>
    <cellStyle name="常规 71" xfId="49053"/>
    <cellStyle name="常规 71 10" xfId="49054"/>
    <cellStyle name="常规 71 10 2" xfId="49055"/>
    <cellStyle name="常规 71 11" xfId="49056"/>
    <cellStyle name="常规 71 12" xfId="49057"/>
    <cellStyle name="常规 71 2" xfId="49058"/>
    <cellStyle name="常规 71 2 2" xfId="49059"/>
    <cellStyle name="常规 71 2 2 2" xfId="49060"/>
    <cellStyle name="常规 71 2 2 2 2" xfId="49061"/>
    <cellStyle name="常规 71 2 2 2 2 2" xfId="49062"/>
    <cellStyle name="常规 71 2 2 2 2 2 2" xfId="49063"/>
    <cellStyle name="常规 71 2 2 2 2 2 2 2" xfId="49064"/>
    <cellStyle name="常规 71 2 2 2 2 2 3" xfId="49065"/>
    <cellStyle name="常规 71 2 2 2 2 3" xfId="49066"/>
    <cellStyle name="常规 71 2 2 2 2 3 2" xfId="49067"/>
    <cellStyle name="常规 71 2 2 2 2 4" xfId="49068"/>
    <cellStyle name="常规 71 2 2 2 3" xfId="49069"/>
    <cellStyle name="常规 71 2 2 2 3 2" xfId="49070"/>
    <cellStyle name="常规 71 2 2 2 3 2 2" xfId="49071"/>
    <cellStyle name="常规 71 2 2 2 3 3" xfId="49072"/>
    <cellStyle name="常规 71 2 2 2 4" xfId="49073"/>
    <cellStyle name="常规 71 2 2 2 4 2" xfId="49074"/>
    <cellStyle name="常规 71 2 2 2 5" xfId="49075"/>
    <cellStyle name="常规 71 2 2 3" xfId="49076"/>
    <cellStyle name="常规 71 2 2 3 2" xfId="49077"/>
    <cellStyle name="常规 71 2 2 3 2 2" xfId="49078"/>
    <cellStyle name="常规 71 2 2 3 2 2 2" xfId="49079"/>
    <cellStyle name="常规 71 2 2 3 2 2 2 2" xfId="49080"/>
    <cellStyle name="常规 71 2 2 3 2 2 3" xfId="49081"/>
    <cellStyle name="常规 71 2 2 3 2 3" xfId="49082"/>
    <cellStyle name="常规 71 2 2 3 2 3 2" xfId="49083"/>
    <cellStyle name="常规 71 2 2 3 2 4" xfId="49084"/>
    <cellStyle name="常规 71 2 2 3 3" xfId="49085"/>
    <cellStyle name="常规 71 2 2 3 3 2" xfId="49086"/>
    <cellStyle name="常规 71 2 2 3 3 2 2" xfId="49087"/>
    <cellStyle name="常规 71 2 2 3 3 3" xfId="49088"/>
    <cellStyle name="常规 71 2 2 3 4" xfId="49089"/>
    <cellStyle name="常规 71 2 2 3 4 2" xfId="49090"/>
    <cellStyle name="常规 71 2 2 3 5" xfId="49091"/>
    <cellStyle name="常规 71 2 2 4" xfId="49092"/>
    <cellStyle name="常规 71 2 2 4 2" xfId="49093"/>
    <cellStyle name="常规 71 2 2 4 2 2" xfId="49094"/>
    <cellStyle name="常规 71 2 2 4 2 2 2" xfId="49095"/>
    <cellStyle name="常规 71 2 2 4 2 3" xfId="49096"/>
    <cellStyle name="常规 71 2 2 4 3" xfId="49097"/>
    <cellStyle name="常规 71 2 2 4 3 2" xfId="49098"/>
    <cellStyle name="常规 71 2 2 4 4" xfId="49099"/>
    <cellStyle name="常规 71 2 2 5" xfId="49100"/>
    <cellStyle name="常规 71 2 2 5 2" xfId="49101"/>
    <cellStyle name="常规 71 2 2 5 2 2" xfId="49102"/>
    <cellStyle name="常规 71 2 2 5 3" xfId="49103"/>
    <cellStyle name="常规 71 2 2 6" xfId="49104"/>
    <cellStyle name="常规 71 2 2 6 2" xfId="49105"/>
    <cellStyle name="常规 71 2 2 7" xfId="49106"/>
    <cellStyle name="常规 71 2 3" xfId="49107"/>
    <cellStyle name="常规 71 2 3 2" xfId="49108"/>
    <cellStyle name="常规 71 2 3 2 2" xfId="49109"/>
    <cellStyle name="常规 71 2 3 2 2 2" xfId="49110"/>
    <cellStyle name="常规 71 2 3 2 2 2 2" xfId="49111"/>
    <cellStyle name="常规 71 2 3 2 2 3" xfId="49112"/>
    <cellStyle name="常规 71 2 3 2 3" xfId="49113"/>
    <cellStyle name="常规 71 2 3 2 3 2" xfId="49114"/>
    <cellStyle name="常规 71 2 3 2 4" xfId="49115"/>
    <cellStyle name="常规 71 2 3 3" xfId="49116"/>
    <cellStyle name="常规 71 2 3 3 2" xfId="49117"/>
    <cellStyle name="常规 71 2 3 3 2 2" xfId="49118"/>
    <cellStyle name="常规 71 2 3 3 3" xfId="49119"/>
    <cellStyle name="常规 71 2 3 4" xfId="49120"/>
    <cellStyle name="常规 71 2 3 4 2" xfId="49121"/>
    <cellStyle name="常规 71 2 3 5" xfId="49122"/>
    <cellStyle name="常规 71 2 4" xfId="49123"/>
    <cellStyle name="常规 71 2 4 2" xfId="49124"/>
    <cellStyle name="常规 71 2 4 2 2" xfId="49125"/>
    <cellStyle name="常规 71 2 4 2 2 2" xfId="49126"/>
    <cellStyle name="常规 71 2 4 2 2 2 2" xfId="49127"/>
    <cellStyle name="常规 71 2 4 2 2 3" xfId="49128"/>
    <cellStyle name="常规 71 2 4 2 3" xfId="49129"/>
    <cellStyle name="常规 71 2 4 2 3 2" xfId="49130"/>
    <cellStyle name="常规 71 2 4 2 4" xfId="49131"/>
    <cellStyle name="常规 71 2 4 3" xfId="49132"/>
    <cellStyle name="常规 71 2 4 3 2" xfId="49133"/>
    <cellStyle name="常规 71 2 4 3 2 2" xfId="49134"/>
    <cellStyle name="常规 71 2 4 3 3" xfId="49135"/>
    <cellStyle name="常规 71 2 4 4" xfId="49136"/>
    <cellStyle name="常规 71 2 4 4 2" xfId="49137"/>
    <cellStyle name="常规 71 2 4 5" xfId="49138"/>
    <cellStyle name="常规 71 2 5" xfId="49139"/>
    <cellStyle name="常规 71 2 5 2" xfId="49140"/>
    <cellStyle name="常规 71 2 5 2 2" xfId="49141"/>
    <cellStyle name="常规 71 2 5 2 2 2" xfId="49142"/>
    <cellStyle name="常规 71 2 5 2 3" xfId="49143"/>
    <cellStyle name="常规 71 2 5 3" xfId="49144"/>
    <cellStyle name="常规 71 2 5 3 2" xfId="49145"/>
    <cellStyle name="常规 71 2 5 4" xfId="49146"/>
    <cellStyle name="常规 71 2 6" xfId="49147"/>
    <cellStyle name="常规 71 2 6 2" xfId="49148"/>
    <cellStyle name="常规 71 2 6 2 2" xfId="49149"/>
    <cellStyle name="常规 71 2 6 3" xfId="49150"/>
    <cellStyle name="常规 71 2 7" xfId="49151"/>
    <cellStyle name="常规 71 2 7 2" xfId="49152"/>
    <cellStyle name="常规 71 2 8" xfId="49153"/>
    <cellStyle name="常规 71 3" xfId="49154"/>
    <cellStyle name="常规 71 3 2" xfId="49155"/>
    <cellStyle name="常规 71 3 2 2" xfId="49156"/>
    <cellStyle name="常规 71 3 2 2 2" xfId="49157"/>
    <cellStyle name="常规 71 3 2 2 2 2" xfId="49158"/>
    <cellStyle name="常规 71 3 2 2 2 2 2" xfId="49159"/>
    <cellStyle name="常规 71 3 2 2 2 3" xfId="49160"/>
    <cellStyle name="常规 71 3 2 2 3" xfId="49161"/>
    <cellStyle name="常规 71 3 2 2 3 2" xfId="49162"/>
    <cellStyle name="常规 71 3 2 2 4" xfId="49163"/>
    <cellStyle name="常规 71 3 2 3" xfId="49164"/>
    <cellStyle name="常规 71 3 2 3 2" xfId="49165"/>
    <cellStyle name="常规 71 3 2 3 2 2" xfId="49166"/>
    <cellStyle name="常规 71 3 2 3 3" xfId="49167"/>
    <cellStyle name="常规 71 3 2 4" xfId="49168"/>
    <cellStyle name="常规 71 3 2 4 2" xfId="49169"/>
    <cellStyle name="常规 71 3 2 5" xfId="49170"/>
    <cellStyle name="常规 71 3 3" xfId="49171"/>
    <cellStyle name="常规 71 3 3 2" xfId="49172"/>
    <cellStyle name="常规 71 3 3 2 2" xfId="49173"/>
    <cellStyle name="常规 71 3 3 2 2 2" xfId="49174"/>
    <cellStyle name="常规 71 3 3 2 2 2 2" xfId="49175"/>
    <cellStyle name="常规 71 3 3 2 2 3" xfId="49176"/>
    <cellStyle name="常规 71 3 3 2 3" xfId="49177"/>
    <cellStyle name="常规 71 3 3 2 3 2" xfId="49178"/>
    <cellStyle name="常规 71 3 3 2 4" xfId="49179"/>
    <cellStyle name="常规 71 3 3 3" xfId="49180"/>
    <cellStyle name="常规 71 3 3 3 2" xfId="49181"/>
    <cellStyle name="常规 71 3 3 3 2 2" xfId="49182"/>
    <cellStyle name="常规 71 3 3 3 3" xfId="49183"/>
    <cellStyle name="常规 71 3 3 4" xfId="49184"/>
    <cellStyle name="常规 71 3 3 4 2" xfId="49185"/>
    <cellStyle name="常规 71 3 3 5" xfId="49186"/>
    <cellStyle name="常规 71 3 4" xfId="49187"/>
    <cellStyle name="常规 71 3 4 2" xfId="49188"/>
    <cellStyle name="常规 71 3 4 2 2" xfId="49189"/>
    <cellStyle name="常规 71 3 4 2 2 2" xfId="49190"/>
    <cellStyle name="常规 71 3 4 2 3" xfId="49191"/>
    <cellStyle name="常规 71 3 4 3" xfId="49192"/>
    <cellStyle name="常规 71 3 4 3 2" xfId="49193"/>
    <cellStyle name="常规 71 3 4 4" xfId="49194"/>
    <cellStyle name="常规 71 3 5" xfId="49195"/>
    <cellStyle name="常规 71 3 5 2" xfId="49196"/>
    <cellStyle name="常规 71 3 5 2 2" xfId="49197"/>
    <cellStyle name="常规 71 3 5 3" xfId="49198"/>
    <cellStyle name="常规 71 3 6" xfId="49199"/>
    <cellStyle name="常规 71 3 6 2" xfId="49200"/>
    <cellStyle name="常规 71 3 7" xfId="49201"/>
    <cellStyle name="常规 71 4" xfId="49202"/>
    <cellStyle name="常规 71 4 2" xfId="49203"/>
    <cellStyle name="常规 71 4 2 2" xfId="49204"/>
    <cellStyle name="常规 71 4 2 2 2" xfId="49205"/>
    <cellStyle name="常规 71 4 2 2 2 2" xfId="49206"/>
    <cellStyle name="常规 71 4 2 2 3" xfId="49207"/>
    <cellStyle name="常规 71 4 2 3" xfId="49208"/>
    <cellStyle name="常规 71 4 2 3 2" xfId="49209"/>
    <cellStyle name="常规 71 4 2 4" xfId="49210"/>
    <cellStyle name="常规 71 4 3" xfId="49211"/>
    <cellStyle name="常规 71 4 3 2" xfId="49212"/>
    <cellStyle name="常规 71 4 3 2 2" xfId="49213"/>
    <cellStyle name="常规 71 4 3 3" xfId="49214"/>
    <cellStyle name="常规 71 4 4" xfId="49215"/>
    <cellStyle name="常规 71 4 4 2" xfId="49216"/>
    <cellStyle name="常规 71 4 5" xfId="49217"/>
    <cellStyle name="常规 71 5" xfId="49218"/>
    <cellStyle name="常规 71 5 2" xfId="49219"/>
    <cellStyle name="常规 71 5 2 2" xfId="49220"/>
    <cellStyle name="常规 71 5 2 2 2" xfId="49221"/>
    <cellStyle name="常规 71 5 2 2 2 2" xfId="49222"/>
    <cellStyle name="常规 71 5 2 2 3" xfId="49223"/>
    <cellStyle name="常规 71 5 2 3" xfId="49224"/>
    <cellStyle name="常规 71 5 2 3 2" xfId="49225"/>
    <cellStyle name="常规 71 5 2 4" xfId="49226"/>
    <cellStyle name="常规 71 5 3" xfId="49227"/>
    <cellStyle name="常规 71 5 3 2" xfId="49228"/>
    <cellStyle name="常规 71 5 3 2 2" xfId="49229"/>
    <cellStyle name="常规 71 5 3 3" xfId="49230"/>
    <cellStyle name="常规 71 5 4" xfId="49231"/>
    <cellStyle name="常规 71 5 4 2" xfId="49232"/>
    <cellStyle name="常规 71 5 5" xfId="49233"/>
    <cellStyle name="常规 71 6" xfId="49234"/>
    <cellStyle name="常规 71 6 2" xfId="49235"/>
    <cellStyle name="常规 71 6 2 2" xfId="49236"/>
    <cellStyle name="常规 71 6 2 2 2" xfId="49237"/>
    <cellStyle name="常规 71 6 2 2 2 2" xfId="49238"/>
    <cellStyle name="常规 71 6 2 2 3" xfId="49239"/>
    <cellStyle name="常规 71 6 2 3" xfId="49240"/>
    <cellStyle name="常规 71 6 2 3 2" xfId="49241"/>
    <cellStyle name="常规 71 6 2 4" xfId="49242"/>
    <cellStyle name="常规 71 6 3" xfId="49243"/>
    <cellStyle name="常规 71 6 3 2" xfId="49244"/>
    <cellStyle name="常规 71 6 3 2 2" xfId="49245"/>
    <cellStyle name="常规 71 6 3 3" xfId="49246"/>
    <cellStyle name="常规 71 6 4" xfId="49247"/>
    <cellStyle name="常规 71 6 4 2" xfId="49248"/>
    <cellStyle name="常规 71 6 5" xfId="49249"/>
    <cellStyle name="常规 71 7" xfId="49250"/>
    <cellStyle name="常规 71 7 2" xfId="49251"/>
    <cellStyle name="常规 71 7 2 2" xfId="49252"/>
    <cellStyle name="常规 71 7 2 2 2" xfId="49253"/>
    <cellStyle name="常规 71 7 2 2 2 2" xfId="49254"/>
    <cellStyle name="常规 71 7 2 2 3" xfId="49255"/>
    <cellStyle name="常规 71 7 2 3" xfId="49256"/>
    <cellStyle name="常规 71 7 2 3 2" xfId="49257"/>
    <cellStyle name="常规 71 7 2 4" xfId="49258"/>
    <cellStyle name="常规 71 7 3" xfId="49259"/>
    <cellStyle name="常规 71 7 3 2" xfId="49260"/>
    <cellStyle name="常规 71 7 3 2 2" xfId="49261"/>
    <cellStyle name="常规 71 7 3 3" xfId="49262"/>
    <cellStyle name="常规 71 7 4" xfId="49263"/>
    <cellStyle name="常规 71 7 4 2" xfId="49264"/>
    <cellStyle name="常规 71 7 5" xfId="49265"/>
    <cellStyle name="常规 71 8" xfId="49266"/>
    <cellStyle name="常规 71 8 2" xfId="49267"/>
    <cellStyle name="常规 71 8 2 2" xfId="49268"/>
    <cellStyle name="常规 71 8 2 2 2" xfId="49269"/>
    <cellStyle name="常规 71 8 2 3" xfId="49270"/>
    <cellStyle name="常规 71 8 3" xfId="49271"/>
    <cellStyle name="常规 71 8 3 2" xfId="49272"/>
    <cellStyle name="常规 71 8 4" xfId="49273"/>
    <cellStyle name="常规 71 9" xfId="49274"/>
    <cellStyle name="常规 71 9 2" xfId="49275"/>
    <cellStyle name="常规 71 9 2 2" xfId="49276"/>
    <cellStyle name="常规 71 9 3" xfId="49277"/>
    <cellStyle name="常规 72" xfId="49278"/>
    <cellStyle name="常规 72 2" xfId="49279"/>
    <cellStyle name="常规 72 2 2" xfId="49280"/>
    <cellStyle name="常规 72 2 2 2" xfId="49281"/>
    <cellStyle name="常规 72 2 2 2 2" xfId="49282"/>
    <cellStyle name="常规 72 2 2 2 2 2" xfId="49283"/>
    <cellStyle name="常规 72 2 2 2 3" xfId="49284"/>
    <cellStyle name="常规 72 2 2 3" xfId="49285"/>
    <cellStyle name="常规 72 2 2 3 2" xfId="49286"/>
    <cellStyle name="常规 72 2 2 4" xfId="49287"/>
    <cellStyle name="常规 72 2 3" xfId="49288"/>
    <cellStyle name="常规 72 2 3 2" xfId="49289"/>
    <cellStyle name="常规 72 2 3 2 2" xfId="49290"/>
    <cellStyle name="常规 72 2 3 3" xfId="49291"/>
    <cellStyle name="常规 72 2 4" xfId="49292"/>
    <cellStyle name="常规 72 2 4 2" xfId="49293"/>
    <cellStyle name="常规 72 2 5" xfId="49294"/>
    <cellStyle name="常规 72 3" xfId="49295"/>
    <cellStyle name="常规 72 3 2" xfId="49296"/>
    <cellStyle name="常规 72 3 2 2" xfId="49297"/>
    <cellStyle name="常规 72 3 2 2 2" xfId="49298"/>
    <cellStyle name="常规 72 3 2 2 2 2" xfId="49299"/>
    <cellStyle name="常规 72 3 2 2 3" xfId="49300"/>
    <cellStyle name="常规 72 3 2 3" xfId="49301"/>
    <cellStyle name="常规 72 3 2 3 2" xfId="49302"/>
    <cellStyle name="常规 72 3 2 4" xfId="49303"/>
    <cellStyle name="常规 72 3 3" xfId="49304"/>
    <cellStyle name="常规 72 3 3 2" xfId="49305"/>
    <cellStyle name="常规 72 3 3 2 2" xfId="49306"/>
    <cellStyle name="常规 72 3 3 3" xfId="49307"/>
    <cellStyle name="常规 72 3 4" xfId="49308"/>
    <cellStyle name="常规 72 3 4 2" xfId="49309"/>
    <cellStyle name="常规 72 3 5" xfId="49310"/>
    <cellStyle name="常规 72 4" xfId="49311"/>
    <cellStyle name="常规 72 4 2" xfId="49312"/>
    <cellStyle name="常规 72 4 2 2" xfId="49313"/>
    <cellStyle name="常规 72 4 2 2 2" xfId="49314"/>
    <cellStyle name="常规 72 4 2 3" xfId="49315"/>
    <cellStyle name="常规 72 4 3" xfId="49316"/>
    <cellStyle name="常规 72 4 3 2" xfId="49317"/>
    <cellStyle name="常规 72 4 4" xfId="49318"/>
    <cellStyle name="常规 72 5" xfId="49319"/>
    <cellStyle name="常规 72 5 2" xfId="49320"/>
    <cellStyle name="常规 72 5 2 2" xfId="49321"/>
    <cellStyle name="常规 72 5 3" xfId="49322"/>
    <cellStyle name="常规 72 6" xfId="49323"/>
    <cellStyle name="常规 72 6 2" xfId="49324"/>
    <cellStyle name="常规 72 7" xfId="49325"/>
    <cellStyle name="常规 72 8" xfId="49326"/>
    <cellStyle name="常规 73" xfId="49327"/>
    <cellStyle name="常规 73 2" xfId="49328"/>
    <cellStyle name="常规 73 2 2" xfId="49329"/>
    <cellStyle name="常规 73 2 2 2" xfId="49330"/>
    <cellStyle name="常规 73 2 2 2 2" xfId="49331"/>
    <cellStyle name="常规 73 2 2 3" xfId="49332"/>
    <cellStyle name="常规 73 2 3" xfId="49333"/>
    <cellStyle name="常规 73 2 3 2" xfId="49334"/>
    <cellStyle name="常规 73 2 4" xfId="49335"/>
    <cellStyle name="常规 73 3" xfId="49336"/>
    <cellStyle name="常规 73 3 2" xfId="49337"/>
    <cellStyle name="常规 73 3 2 2" xfId="49338"/>
    <cellStyle name="常规 73 3 3" xfId="49339"/>
    <cellStyle name="常规 73 4" xfId="49340"/>
    <cellStyle name="常规 73 4 2" xfId="49341"/>
    <cellStyle name="常规 73 5" xfId="49342"/>
    <cellStyle name="常规 73 6" xfId="49343"/>
    <cellStyle name="常规 74" xfId="49344"/>
    <cellStyle name="常规 74 2" xfId="49345"/>
    <cellStyle name="常规 74 2 2" xfId="49346"/>
    <cellStyle name="常规 74 2 2 2" xfId="49347"/>
    <cellStyle name="常规 74 2 2 2 2" xfId="49348"/>
    <cellStyle name="常规 74 2 2 3" xfId="49349"/>
    <cellStyle name="常规 74 2 3" xfId="49350"/>
    <cellStyle name="常规 74 2 3 2" xfId="49351"/>
    <cellStyle name="常规 74 2 4" xfId="49352"/>
    <cellStyle name="常规 74 3" xfId="49353"/>
    <cellStyle name="常规 74 3 2" xfId="49354"/>
    <cellStyle name="常规 74 3 2 2" xfId="49355"/>
    <cellStyle name="常规 74 3 3" xfId="49356"/>
    <cellStyle name="常规 74 4" xfId="49357"/>
    <cellStyle name="常规 74 4 2" xfId="49358"/>
    <cellStyle name="常规 74 5" xfId="49359"/>
    <cellStyle name="常规 75" xfId="49360"/>
    <cellStyle name="常规 76" xfId="49361"/>
    <cellStyle name="常规 76 2" xfId="49362"/>
    <cellStyle name="常规 76 3" xfId="49363"/>
    <cellStyle name="常规 76 3 2" xfId="49364"/>
    <cellStyle name="常规 76 3 2 2" xfId="54762"/>
    <cellStyle name="常规 76 3 2 3" xfId="54772"/>
    <cellStyle name="常规 76 4" xfId="49365"/>
    <cellStyle name="常规 76 4 2" xfId="54743"/>
    <cellStyle name="常规 76 4 2 2" xfId="54744"/>
    <cellStyle name="常规 76 5" xfId="54745"/>
    <cellStyle name="常规 76 5 2" xfId="54746"/>
    <cellStyle name="常规 77" xfId="49366"/>
    <cellStyle name="常规 78" xfId="49367"/>
    <cellStyle name="常规 78 2" xfId="54735"/>
    <cellStyle name="常规 78 3" xfId="54763"/>
    <cellStyle name="常规 78 4" xfId="55132"/>
    <cellStyle name="常规 78 5" xfId="55133"/>
    <cellStyle name="常规 79" xfId="49368"/>
    <cellStyle name="常规 8" xfId="49369"/>
    <cellStyle name="常规 8 10" xfId="49370"/>
    <cellStyle name="常规 8 10 2" xfId="49371"/>
    <cellStyle name="常规 8 10 2 2" xfId="49372"/>
    <cellStyle name="常规 8 10 3" xfId="49373"/>
    <cellStyle name="常规 8 11" xfId="49374"/>
    <cellStyle name="常规 8 11 2" xfId="49375"/>
    <cellStyle name="常规 8 12" xfId="49376"/>
    <cellStyle name="常规 8 13" xfId="49377"/>
    <cellStyle name="常规 8 2" xfId="49378"/>
    <cellStyle name="常规 8 2 2" xfId="49379"/>
    <cellStyle name="常规 8 2 2 2" xfId="49380"/>
    <cellStyle name="常规 8 2 2 2 2" xfId="49381"/>
    <cellStyle name="常规 8 2 2 2 2 2" xfId="49382"/>
    <cellStyle name="常规 8 2 2 2 2 2 2" xfId="49383"/>
    <cellStyle name="常规 8 2 2 2 2 2 2 2" xfId="49384"/>
    <cellStyle name="常规 8 2 2 2 2 2 3" xfId="49385"/>
    <cellStyle name="常规 8 2 2 2 2 3" xfId="49386"/>
    <cellStyle name="常规 8 2 2 2 2 3 2" xfId="49387"/>
    <cellStyle name="常规 8 2 2 2 2 4" xfId="49388"/>
    <cellStyle name="常规 8 2 2 2 3" xfId="49389"/>
    <cellStyle name="常规 8 2 2 2 3 2" xfId="49390"/>
    <cellStyle name="常规 8 2 2 2 3 2 2" xfId="49391"/>
    <cellStyle name="常规 8 2 2 2 3 3" xfId="49392"/>
    <cellStyle name="常规 8 2 2 2 4" xfId="49393"/>
    <cellStyle name="常规 8 2 2 2 4 2" xfId="49394"/>
    <cellStyle name="常规 8 2 2 2 5" xfId="49395"/>
    <cellStyle name="常规 8 2 2 3" xfId="49396"/>
    <cellStyle name="常规 8 2 2 3 2" xfId="49397"/>
    <cellStyle name="常规 8 2 2 3 2 2" xfId="49398"/>
    <cellStyle name="常规 8 2 2 3 2 2 2" xfId="49399"/>
    <cellStyle name="常规 8 2 2 3 2 2 2 2" xfId="49400"/>
    <cellStyle name="常规 8 2 2 3 2 2 3" xfId="49401"/>
    <cellStyle name="常规 8 2 2 3 2 3" xfId="49402"/>
    <cellStyle name="常规 8 2 2 3 2 3 2" xfId="49403"/>
    <cellStyle name="常规 8 2 2 3 2 4" xfId="49404"/>
    <cellStyle name="常规 8 2 2 3 3" xfId="49405"/>
    <cellStyle name="常规 8 2 2 3 3 2" xfId="49406"/>
    <cellStyle name="常规 8 2 2 3 3 2 2" xfId="49407"/>
    <cellStyle name="常规 8 2 2 3 3 3" xfId="49408"/>
    <cellStyle name="常规 8 2 2 3 4" xfId="49409"/>
    <cellStyle name="常规 8 2 2 3 4 2" xfId="49410"/>
    <cellStyle name="常规 8 2 2 3 5" xfId="49411"/>
    <cellStyle name="常规 8 2 2 4" xfId="49412"/>
    <cellStyle name="常规 8 2 2 4 2" xfId="49413"/>
    <cellStyle name="常规 8 2 2 4 2 2" xfId="49414"/>
    <cellStyle name="常规 8 2 2 4 2 2 2" xfId="49415"/>
    <cellStyle name="常规 8 2 2 4 2 3" xfId="49416"/>
    <cellStyle name="常规 8 2 2 4 3" xfId="49417"/>
    <cellStyle name="常规 8 2 2 4 3 2" xfId="49418"/>
    <cellStyle name="常规 8 2 2 4 4" xfId="49419"/>
    <cellStyle name="常规 8 2 2 5" xfId="49420"/>
    <cellStyle name="常规 8 2 2 5 2" xfId="49421"/>
    <cellStyle name="常规 8 2 2 5 2 2" xfId="49422"/>
    <cellStyle name="常规 8 2 2 5 3" xfId="49423"/>
    <cellStyle name="常规 8 2 2 6" xfId="49424"/>
    <cellStyle name="常规 8 2 2 6 2" xfId="49425"/>
    <cellStyle name="常规 8 2 2 7" xfId="49426"/>
    <cellStyle name="常规 8 2 3" xfId="49427"/>
    <cellStyle name="常规 8 2 3 2" xfId="49428"/>
    <cellStyle name="常规 8 2 3 2 2" xfId="49429"/>
    <cellStyle name="常规 8 2 3 2 2 2" xfId="49430"/>
    <cellStyle name="常规 8 2 3 2 2 2 2" xfId="49431"/>
    <cellStyle name="常规 8 2 3 2 2 3" xfId="49432"/>
    <cellStyle name="常规 8 2 3 2 3" xfId="49433"/>
    <cellStyle name="常规 8 2 3 2 3 2" xfId="49434"/>
    <cellStyle name="常规 8 2 3 2 4" xfId="49435"/>
    <cellStyle name="常规 8 2 3 3" xfId="49436"/>
    <cellStyle name="常规 8 2 3 3 2" xfId="49437"/>
    <cellStyle name="常规 8 2 3 3 2 2" xfId="49438"/>
    <cellStyle name="常规 8 2 3 3 3" xfId="49439"/>
    <cellStyle name="常规 8 2 3 4" xfId="49440"/>
    <cellStyle name="常规 8 2 3 4 2" xfId="49441"/>
    <cellStyle name="常规 8 2 3 5" xfId="49442"/>
    <cellStyle name="常规 8 2 4" xfId="49443"/>
    <cellStyle name="常规 8 2 4 2" xfId="49444"/>
    <cellStyle name="常规 8 2 4 2 2" xfId="49445"/>
    <cellStyle name="常规 8 2 4 2 2 2" xfId="49446"/>
    <cellStyle name="常规 8 2 4 2 2 2 2" xfId="49447"/>
    <cellStyle name="常规 8 2 4 2 2 3" xfId="49448"/>
    <cellStyle name="常规 8 2 4 2 3" xfId="49449"/>
    <cellStyle name="常规 8 2 4 2 3 2" xfId="49450"/>
    <cellStyle name="常规 8 2 4 2 4" xfId="49451"/>
    <cellStyle name="常规 8 2 4 3" xfId="49452"/>
    <cellStyle name="常规 8 2 4 3 2" xfId="49453"/>
    <cellStyle name="常规 8 2 4 3 2 2" xfId="49454"/>
    <cellStyle name="常规 8 2 4 3 3" xfId="49455"/>
    <cellStyle name="常规 8 2 4 4" xfId="49456"/>
    <cellStyle name="常规 8 2 4 4 2" xfId="49457"/>
    <cellStyle name="常规 8 2 4 5" xfId="49458"/>
    <cellStyle name="常规 8 2 5" xfId="49459"/>
    <cellStyle name="常规 8 2 5 2" xfId="49460"/>
    <cellStyle name="常规 8 2 5 2 2" xfId="49461"/>
    <cellStyle name="常规 8 2 5 2 2 2" xfId="49462"/>
    <cellStyle name="常规 8 2 5 2 3" xfId="49463"/>
    <cellStyle name="常规 8 2 5 3" xfId="49464"/>
    <cellStyle name="常规 8 2 5 3 2" xfId="49465"/>
    <cellStyle name="常规 8 2 5 4" xfId="49466"/>
    <cellStyle name="常规 8 2 6" xfId="49467"/>
    <cellStyle name="常规 8 2 6 2" xfId="49468"/>
    <cellStyle name="常规 8 2 6 2 2" xfId="49469"/>
    <cellStyle name="常规 8 2 6 3" xfId="49470"/>
    <cellStyle name="常规 8 2 7" xfId="49471"/>
    <cellStyle name="常规 8 2 7 2" xfId="49472"/>
    <cellStyle name="常规 8 2 8" xfId="49473"/>
    <cellStyle name="常规 8 3" xfId="49474"/>
    <cellStyle name="常规 8 3 2" xfId="49475"/>
    <cellStyle name="常规 8 3 2 2" xfId="49476"/>
    <cellStyle name="常规 8 3 2 2 2" xfId="49477"/>
    <cellStyle name="常规 8 3 2 2 2 2" xfId="49478"/>
    <cellStyle name="常规 8 3 2 2 2 2 2" xfId="49479"/>
    <cellStyle name="常规 8 3 2 2 2 3" xfId="49480"/>
    <cellStyle name="常规 8 3 2 2 3" xfId="49481"/>
    <cellStyle name="常规 8 3 2 2 3 2" xfId="49482"/>
    <cellStyle name="常规 8 3 2 2 4" xfId="49483"/>
    <cellStyle name="常规 8 3 2 3" xfId="49484"/>
    <cellStyle name="常规 8 3 2 3 2" xfId="49485"/>
    <cellStyle name="常规 8 3 2 3 2 2" xfId="49486"/>
    <cellStyle name="常规 8 3 2 3 3" xfId="49487"/>
    <cellStyle name="常规 8 3 2 4" xfId="49488"/>
    <cellStyle name="常规 8 3 2 4 2" xfId="49489"/>
    <cellStyle name="常规 8 3 2 5" xfId="49490"/>
    <cellStyle name="常规 8 3 3" xfId="49491"/>
    <cellStyle name="常规 8 3 3 2" xfId="49492"/>
    <cellStyle name="常规 8 3 3 2 2" xfId="49493"/>
    <cellStyle name="常规 8 3 3 2 2 2" xfId="49494"/>
    <cellStyle name="常规 8 3 3 2 2 2 2" xfId="49495"/>
    <cellStyle name="常规 8 3 3 2 2 3" xfId="49496"/>
    <cellStyle name="常规 8 3 3 2 3" xfId="49497"/>
    <cellStyle name="常规 8 3 3 2 3 2" xfId="49498"/>
    <cellStyle name="常规 8 3 3 2 4" xfId="49499"/>
    <cellStyle name="常规 8 3 3 3" xfId="49500"/>
    <cellStyle name="常规 8 3 3 3 2" xfId="49501"/>
    <cellStyle name="常规 8 3 3 3 2 2" xfId="49502"/>
    <cellStyle name="常规 8 3 3 3 3" xfId="49503"/>
    <cellStyle name="常规 8 3 3 4" xfId="49504"/>
    <cellStyle name="常规 8 3 3 4 2" xfId="49505"/>
    <cellStyle name="常规 8 3 3 5" xfId="49506"/>
    <cellStyle name="常规 8 3 4" xfId="49507"/>
    <cellStyle name="常规 8 3 4 2" xfId="49508"/>
    <cellStyle name="常规 8 3 4 2 2" xfId="49509"/>
    <cellStyle name="常规 8 3 4 2 2 2" xfId="49510"/>
    <cellStyle name="常规 8 3 4 2 3" xfId="49511"/>
    <cellStyle name="常规 8 3 4 3" xfId="49512"/>
    <cellStyle name="常规 8 3 4 3 2" xfId="49513"/>
    <cellStyle name="常规 8 3 4 4" xfId="49514"/>
    <cellStyle name="常规 8 3 5" xfId="49515"/>
    <cellStyle name="常规 8 3 5 2" xfId="49516"/>
    <cellStyle name="常规 8 3 5 2 2" xfId="49517"/>
    <cellStyle name="常规 8 3 5 3" xfId="49518"/>
    <cellStyle name="常规 8 3 6" xfId="49519"/>
    <cellStyle name="常规 8 3 6 2" xfId="49520"/>
    <cellStyle name="常规 8 3 7" xfId="49521"/>
    <cellStyle name="常规 8 4" xfId="49522"/>
    <cellStyle name="常规 8 4 2" xfId="49523"/>
    <cellStyle name="常规 8 4 2 2" xfId="49524"/>
    <cellStyle name="常规 8 4 2 2 2" xfId="49525"/>
    <cellStyle name="常规 8 4 2 2 2 2" xfId="49526"/>
    <cellStyle name="常规 8 4 2 2 3" xfId="49527"/>
    <cellStyle name="常规 8 4 2 3" xfId="49528"/>
    <cellStyle name="常规 8 4 2 3 2" xfId="49529"/>
    <cellStyle name="常规 8 4 2 4" xfId="49530"/>
    <cellStyle name="常规 8 4 3" xfId="49531"/>
    <cellStyle name="常规 8 4 3 2" xfId="49532"/>
    <cellStyle name="常规 8 4 3 2 2" xfId="49533"/>
    <cellStyle name="常规 8 4 3 3" xfId="49534"/>
    <cellStyle name="常规 8 4 4" xfId="49535"/>
    <cellStyle name="常规 8 4 4 2" xfId="49536"/>
    <cellStyle name="常规 8 4 5" xfId="49537"/>
    <cellStyle name="常规 8 5" xfId="49538"/>
    <cellStyle name="常规 8 5 2" xfId="49539"/>
    <cellStyle name="常规 8 5 2 2" xfId="49540"/>
    <cellStyle name="常规 8 5 2 2 2" xfId="49541"/>
    <cellStyle name="常规 8 5 2 2 2 2" xfId="49542"/>
    <cellStyle name="常规 8 5 2 2 3" xfId="49543"/>
    <cellStyle name="常规 8 5 2 3" xfId="49544"/>
    <cellStyle name="常规 8 5 2 3 2" xfId="49545"/>
    <cellStyle name="常规 8 5 2 4" xfId="49546"/>
    <cellStyle name="常规 8 5 3" xfId="49547"/>
    <cellStyle name="常规 8 5 3 2" xfId="49548"/>
    <cellStyle name="常规 8 5 3 2 2" xfId="49549"/>
    <cellStyle name="常规 8 5 3 3" xfId="49550"/>
    <cellStyle name="常规 8 5 4" xfId="49551"/>
    <cellStyle name="常规 8 5 4 2" xfId="49552"/>
    <cellStyle name="常规 8 5 5" xfId="49553"/>
    <cellStyle name="常规 8 6" xfId="49554"/>
    <cellStyle name="常规 8 6 2" xfId="49555"/>
    <cellStyle name="常规 8 6 2 2" xfId="49556"/>
    <cellStyle name="常规 8 6 2 2 2" xfId="49557"/>
    <cellStyle name="常规 8 6 2 2 2 2" xfId="49558"/>
    <cellStyle name="常规 8 6 2 2 3" xfId="49559"/>
    <cellStyle name="常规 8 6 2 3" xfId="49560"/>
    <cellStyle name="常规 8 6 2 3 2" xfId="49561"/>
    <cellStyle name="常规 8 6 2 4" xfId="49562"/>
    <cellStyle name="常规 8 6 3" xfId="49563"/>
    <cellStyle name="常规 8 6 3 2" xfId="49564"/>
    <cellStyle name="常规 8 6 3 2 2" xfId="49565"/>
    <cellStyle name="常规 8 6 3 3" xfId="49566"/>
    <cellStyle name="常规 8 6 4" xfId="49567"/>
    <cellStyle name="常规 8 6 4 2" xfId="49568"/>
    <cellStyle name="常规 8 6 5" xfId="49569"/>
    <cellStyle name="常规 8 7" xfId="49570"/>
    <cellStyle name="常规 8 7 2" xfId="49571"/>
    <cellStyle name="常规 8 7 2 2" xfId="49572"/>
    <cellStyle name="常规 8 7 2 2 2" xfId="49573"/>
    <cellStyle name="常规 8 7 2 2 2 2" xfId="49574"/>
    <cellStyle name="常规 8 7 2 2 3" xfId="49575"/>
    <cellStyle name="常规 8 7 2 3" xfId="49576"/>
    <cellStyle name="常规 8 7 2 3 2" xfId="49577"/>
    <cellStyle name="常规 8 7 2 4" xfId="49578"/>
    <cellStyle name="常规 8 7 3" xfId="49579"/>
    <cellStyle name="常规 8 7 3 2" xfId="49580"/>
    <cellStyle name="常规 8 7 3 2 2" xfId="49581"/>
    <cellStyle name="常规 8 7 3 3" xfId="49582"/>
    <cellStyle name="常规 8 7 4" xfId="49583"/>
    <cellStyle name="常规 8 7 4 2" xfId="49584"/>
    <cellStyle name="常规 8 7 5" xfId="49585"/>
    <cellStyle name="常规 8 8" xfId="49586"/>
    <cellStyle name="常规 8 8 2" xfId="49587"/>
    <cellStyle name="常规 8 8 2 2" xfId="49588"/>
    <cellStyle name="常规 8 8 2 2 2" xfId="49589"/>
    <cellStyle name="常规 8 8 2 2 2 2" xfId="49590"/>
    <cellStyle name="常规 8 8 2 2 3" xfId="49591"/>
    <cellStyle name="常规 8 8 2 3" xfId="49592"/>
    <cellStyle name="常规 8 8 2 3 2" xfId="49593"/>
    <cellStyle name="常规 8 8 2 4" xfId="49594"/>
    <cellStyle name="常规 8 8 3" xfId="49595"/>
    <cellStyle name="常规 8 8 3 2" xfId="49596"/>
    <cellStyle name="常规 8 8 3 2 2" xfId="49597"/>
    <cellStyle name="常规 8 8 3 3" xfId="49598"/>
    <cellStyle name="常规 8 8 4" xfId="49599"/>
    <cellStyle name="常规 8 8 4 2" xfId="49600"/>
    <cellStyle name="常规 8 8 5" xfId="49601"/>
    <cellStyle name="常规 8 9" xfId="49602"/>
    <cellStyle name="常规 8 9 2" xfId="49603"/>
    <cellStyle name="常规 8 9 2 2" xfId="49604"/>
    <cellStyle name="常规 8 9 2 2 2" xfId="49605"/>
    <cellStyle name="常规 8 9 2 3" xfId="49606"/>
    <cellStyle name="常规 8 9 3" xfId="49607"/>
    <cellStyle name="常规 8 9 3 2" xfId="49608"/>
    <cellStyle name="常规 8 9 4" xfId="49609"/>
    <cellStyle name="常规 80" xfId="49610"/>
    <cellStyle name="常规 80 2" xfId="54747"/>
    <cellStyle name="常规 80 2 2" xfId="54748"/>
    <cellStyle name="常规 81" xfId="49611"/>
    <cellStyle name="常规 81 2" xfId="54713"/>
    <cellStyle name="常规 82" xfId="49612"/>
    <cellStyle name="常规 82 2" xfId="54749"/>
    <cellStyle name="常规 83" xfId="49613"/>
    <cellStyle name="常规 83 2" xfId="54797"/>
    <cellStyle name="常规 83 3" xfId="54821"/>
    <cellStyle name="常规 84" xfId="49614"/>
    <cellStyle name="常规 85" xfId="49615"/>
    <cellStyle name="常规 85 2" xfId="54750"/>
    <cellStyle name="常规 86" xfId="54738"/>
    <cellStyle name="常规 87" xfId="54764"/>
    <cellStyle name="常规 87 2" xfId="55134"/>
    <cellStyle name="常规 87 3" xfId="55135"/>
    <cellStyle name="常规 87 3 2" xfId="55136"/>
    <cellStyle name="常规 87 3 2 2" xfId="55137"/>
    <cellStyle name="常规 88" xfId="54798"/>
    <cellStyle name="常规 89" xfId="54811"/>
    <cellStyle name="常规 9" xfId="49616"/>
    <cellStyle name="常规 9 10" xfId="49617"/>
    <cellStyle name="常规 9 10 2" xfId="49618"/>
    <cellStyle name="常规 9 10 2 2" xfId="49619"/>
    <cellStyle name="常规 9 10 3" xfId="49620"/>
    <cellStyle name="常规 9 11" xfId="49621"/>
    <cellStyle name="常规 9 11 2" xfId="49622"/>
    <cellStyle name="常规 9 12" xfId="49623"/>
    <cellStyle name="常规 9 13" xfId="49624"/>
    <cellStyle name="常规 9 2" xfId="49625"/>
    <cellStyle name="常规 9 2 2" xfId="49626"/>
    <cellStyle name="常规 9 2 2 2" xfId="49627"/>
    <cellStyle name="常规 9 2 2 2 2" xfId="49628"/>
    <cellStyle name="常规 9 2 2 2 2 2" xfId="49629"/>
    <cellStyle name="常规 9 2 2 2 2 2 2" xfId="49630"/>
    <cellStyle name="常规 9 2 2 2 2 2 2 2" xfId="49631"/>
    <cellStyle name="常规 9 2 2 2 2 2 3" xfId="49632"/>
    <cellStyle name="常规 9 2 2 2 2 3" xfId="49633"/>
    <cellStyle name="常规 9 2 2 2 2 3 2" xfId="49634"/>
    <cellStyle name="常规 9 2 2 2 2 4" xfId="49635"/>
    <cellStyle name="常规 9 2 2 2 3" xfId="49636"/>
    <cellStyle name="常规 9 2 2 2 3 2" xfId="49637"/>
    <cellStyle name="常规 9 2 2 2 3 2 2" xfId="49638"/>
    <cellStyle name="常规 9 2 2 2 3 3" xfId="49639"/>
    <cellStyle name="常规 9 2 2 2 4" xfId="49640"/>
    <cellStyle name="常规 9 2 2 2 4 2" xfId="49641"/>
    <cellStyle name="常规 9 2 2 2 5" xfId="49642"/>
    <cellStyle name="常规 9 2 2 3" xfId="49643"/>
    <cellStyle name="常规 9 2 2 3 2" xfId="49644"/>
    <cellStyle name="常规 9 2 2 3 2 2" xfId="49645"/>
    <cellStyle name="常规 9 2 2 3 2 2 2" xfId="49646"/>
    <cellStyle name="常规 9 2 2 3 2 2 2 2" xfId="49647"/>
    <cellStyle name="常规 9 2 2 3 2 2 3" xfId="49648"/>
    <cellStyle name="常规 9 2 2 3 2 3" xfId="49649"/>
    <cellStyle name="常规 9 2 2 3 2 3 2" xfId="49650"/>
    <cellStyle name="常规 9 2 2 3 2 4" xfId="49651"/>
    <cellStyle name="常规 9 2 2 3 3" xfId="49652"/>
    <cellStyle name="常规 9 2 2 3 3 2" xfId="49653"/>
    <cellStyle name="常规 9 2 2 3 3 2 2" xfId="49654"/>
    <cellStyle name="常规 9 2 2 3 3 3" xfId="49655"/>
    <cellStyle name="常规 9 2 2 3 4" xfId="49656"/>
    <cellStyle name="常规 9 2 2 3 4 2" xfId="49657"/>
    <cellStyle name="常规 9 2 2 3 5" xfId="49658"/>
    <cellStyle name="常规 9 2 2 4" xfId="49659"/>
    <cellStyle name="常规 9 2 2 4 2" xfId="49660"/>
    <cellStyle name="常规 9 2 2 4 2 2" xfId="49661"/>
    <cellStyle name="常规 9 2 2 4 2 2 2" xfId="49662"/>
    <cellStyle name="常规 9 2 2 4 2 3" xfId="49663"/>
    <cellStyle name="常规 9 2 2 4 3" xfId="49664"/>
    <cellStyle name="常规 9 2 2 4 3 2" xfId="49665"/>
    <cellStyle name="常规 9 2 2 4 4" xfId="49666"/>
    <cellStyle name="常规 9 2 2 5" xfId="49667"/>
    <cellStyle name="常规 9 2 2 5 2" xfId="49668"/>
    <cellStyle name="常规 9 2 2 5 2 2" xfId="49669"/>
    <cellStyle name="常规 9 2 2 5 3" xfId="49670"/>
    <cellStyle name="常规 9 2 2 6" xfId="49671"/>
    <cellStyle name="常规 9 2 2 6 2" xfId="49672"/>
    <cellStyle name="常规 9 2 2 7" xfId="49673"/>
    <cellStyle name="常规 9 2 3" xfId="49674"/>
    <cellStyle name="常规 9 2 3 2" xfId="49675"/>
    <cellStyle name="常规 9 2 3 2 2" xfId="49676"/>
    <cellStyle name="常规 9 2 3 2 2 2" xfId="49677"/>
    <cellStyle name="常规 9 2 3 2 2 2 2" xfId="49678"/>
    <cellStyle name="常规 9 2 3 2 2 3" xfId="49679"/>
    <cellStyle name="常规 9 2 3 2 3" xfId="49680"/>
    <cellStyle name="常规 9 2 3 2 3 2" xfId="49681"/>
    <cellStyle name="常规 9 2 3 2 4" xfId="49682"/>
    <cellStyle name="常规 9 2 3 3" xfId="49683"/>
    <cellStyle name="常规 9 2 3 3 2" xfId="49684"/>
    <cellStyle name="常规 9 2 3 3 2 2" xfId="49685"/>
    <cellStyle name="常规 9 2 3 3 3" xfId="49686"/>
    <cellStyle name="常规 9 2 3 4" xfId="49687"/>
    <cellStyle name="常规 9 2 3 4 2" xfId="49688"/>
    <cellStyle name="常规 9 2 3 5" xfId="49689"/>
    <cellStyle name="常规 9 2 4" xfId="49690"/>
    <cellStyle name="常规 9 2 4 2" xfId="49691"/>
    <cellStyle name="常规 9 2 4 2 2" xfId="49692"/>
    <cellStyle name="常规 9 2 4 2 2 2" xfId="49693"/>
    <cellStyle name="常规 9 2 4 2 2 2 2" xfId="49694"/>
    <cellStyle name="常规 9 2 4 2 2 3" xfId="49695"/>
    <cellStyle name="常规 9 2 4 2 3" xfId="49696"/>
    <cellStyle name="常规 9 2 4 2 3 2" xfId="49697"/>
    <cellStyle name="常规 9 2 4 2 4" xfId="49698"/>
    <cellStyle name="常规 9 2 4 3" xfId="49699"/>
    <cellStyle name="常规 9 2 4 3 2" xfId="49700"/>
    <cellStyle name="常规 9 2 4 3 2 2" xfId="49701"/>
    <cellStyle name="常规 9 2 4 3 3" xfId="49702"/>
    <cellStyle name="常规 9 2 4 4" xfId="49703"/>
    <cellStyle name="常规 9 2 4 4 2" xfId="49704"/>
    <cellStyle name="常规 9 2 4 5" xfId="49705"/>
    <cellStyle name="常规 9 2 5" xfId="49706"/>
    <cellStyle name="常规 9 2 5 2" xfId="49707"/>
    <cellStyle name="常规 9 2 5 2 2" xfId="49708"/>
    <cellStyle name="常规 9 2 5 2 2 2" xfId="49709"/>
    <cellStyle name="常规 9 2 5 2 3" xfId="49710"/>
    <cellStyle name="常规 9 2 5 3" xfId="49711"/>
    <cellStyle name="常规 9 2 5 3 2" xfId="49712"/>
    <cellStyle name="常规 9 2 5 4" xfId="49713"/>
    <cellStyle name="常规 9 2 6" xfId="49714"/>
    <cellStyle name="常规 9 2 6 2" xfId="49715"/>
    <cellStyle name="常规 9 2 6 2 2" xfId="49716"/>
    <cellStyle name="常规 9 2 6 3" xfId="49717"/>
    <cellStyle name="常规 9 2 7" xfId="49718"/>
    <cellStyle name="常规 9 2 7 2" xfId="49719"/>
    <cellStyle name="常规 9 2 8" xfId="49720"/>
    <cellStyle name="常规 9 3" xfId="49721"/>
    <cellStyle name="常规 9 3 2" xfId="49722"/>
    <cellStyle name="常规 9 3 2 2" xfId="49723"/>
    <cellStyle name="常规 9 3 2 2 2" xfId="49724"/>
    <cellStyle name="常规 9 3 2 2 2 2" xfId="49725"/>
    <cellStyle name="常规 9 3 2 2 2 2 2" xfId="49726"/>
    <cellStyle name="常规 9 3 2 2 2 3" xfId="49727"/>
    <cellStyle name="常规 9 3 2 2 3" xfId="49728"/>
    <cellStyle name="常规 9 3 2 2 3 2" xfId="49729"/>
    <cellStyle name="常规 9 3 2 2 4" xfId="49730"/>
    <cellStyle name="常规 9 3 2 3" xfId="49731"/>
    <cellStyle name="常规 9 3 2 3 2" xfId="49732"/>
    <cellStyle name="常规 9 3 2 3 2 2" xfId="49733"/>
    <cellStyle name="常规 9 3 2 3 3" xfId="49734"/>
    <cellStyle name="常规 9 3 2 4" xfId="49735"/>
    <cellStyle name="常规 9 3 2 4 2" xfId="49736"/>
    <cellStyle name="常规 9 3 2 5" xfId="49737"/>
    <cellStyle name="常规 9 3 3" xfId="49738"/>
    <cellStyle name="常规 9 3 3 2" xfId="49739"/>
    <cellStyle name="常规 9 3 3 2 2" xfId="49740"/>
    <cellStyle name="常规 9 3 3 2 2 2" xfId="49741"/>
    <cellStyle name="常规 9 3 3 2 2 2 2" xfId="49742"/>
    <cellStyle name="常规 9 3 3 2 2 3" xfId="49743"/>
    <cellStyle name="常规 9 3 3 2 3" xfId="49744"/>
    <cellStyle name="常规 9 3 3 2 3 2" xfId="49745"/>
    <cellStyle name="常规 9 3 3 2 4" xfId="49746"/>
    <cellStyle name="常规 9 3 3 3" xfId="49747"/>
    <cellStyle name="常规 9 3 3 3 2" xfId="49748"/>
    <cellStyle name="常规 9 3 3 3 2 2" xfId="49749"/>
    <cellStyle name="常规 9 3 3 3 3" xfId="49750"/>
    <cellStyle name="常规 9 3 3 4" xfId="49751"/>
    <cellStyle name="常规 9 3 3 4 2" xfId="49752"/>
    <cellStyle name="常规 9 3 3 5" xfId="49753"/>
    <cellStyle name="常规 9 3 4" xfId="49754"/>
    <cellStyle name="常规 9 3 4 2" xfId="49755"/>
    <cellStyle name="常规 9 3 4 2 2" xfId="49756"/>
    <cellStyle name="常规 9 3 4 2 2 2" xfId="49757"/>
    <cellStyle name="常规 9 3 4 2 3" xfId="49758"/>
    <cellStyle name="常规 9 3 4 3" xfId="49759"/>
    <cellStyle name="常规 9 3 4 3 2" xfId="49760"/>
    <cellStyle name="常规 9 3 4 4" xfId="49761"/>
    <cellStyle name="常规 9 3 5" xfId="49762"/>
    <cellStyle name="常规 9 3 5 2" xfId="49763"/>
    <cellStyle name="常规 9 3 5 2 2" xfId="49764"/>
    <cellStyle name="常规 9 3 5 3" xfId="49765"/>
    <cellStyle name="常规 9 3 6" xfId="49766"/>
    <cellStyle name="常规 9 3 6 2" xfId="49767"/>
    <cellStyle name="常规 9 3 7" xfId="49768"/>
    <cellStyle name="常规 9 4" xfId="49769"/>
    <cellStyle name="常规 9 4 2" xfId="49770"/>
    <cellStyle name="常规 9 4 2 2" xfId="49771"/>
    <cellStyle name="常规 9 4 2 2 2" xfId="49772"/>
    <cellStyle name="常规 9 4 2 2 2 2" xfId="49773"/>
    <cellStyle name="常规 9 4 2 2 3" xfId="49774"/>
    <cellStyle name="常规 9 4 2 3" xfId="49775"/>
    <cellStyle name="常规 9 4 2 3 2" xfId="49776"/>
    <cellStyle name="常规 9 4 2 4" xfId="49777"/>
    <cellStyle name="常规 9 4 3" xfId="49778"/>
    <cellStyle name="常规 9 4 3 2" xfId="49779"/>
    <cellStyle name="常规 9 4 3 2 2" xfId="49780"/>
    <cellStyle name="常规 9 4 3 3" xfId="49781"/>
    <cellStyle name="常规 9 4 4" xfId="49782"/>
    <cellStyle name="常规 9 4 4 2" xfId="49783"/>
    <cellStyle name="常规 9 4 5" xfId="49784"/>
    <cellStyle name="常规 9 5" xfId="49785"/>
    <cellStyle name="常规 9 5 2" xfId="49786"/>
    <cellStyle name="常规 9 5 2 2" xfId="49787"/>
    <cellStyle name="常规 9 5 2 2 2" xfId="49788"/>
    <cellStyle name="常规 9 5 2 2 2 2" xfId="49789"/>
    <cellStyle name="常规 9 5 2 2 3" xfId="49790"/>
    <cellStyle name="常规 9 5 2 3" xfId="49791"/>
    <cellStyle name="常规 9 5 2 3 2" xfId="49792"/>
    <cellStyle name="常规 9 5 2 4" xfId="49793"/>
    <cellStyle name="常规 9 5 3" xfId="49794"/>
    <cellStyle name="常规 9 5 3 2" xfId="49795"/>
    <cellStyle name="常规 9 5 3 2 2" xfId="49796"/>
    <cellStyle name="常规 9 5 3 3" xfId="49797"/>
    <cellStyle name="常规 9 5 4" xfId="49798"/>
    <cellStyle name="常规 9 5 4 2" xfId="49799"/>
    <cellStyle name="常规 9 5 5" xfId="49800"/>
    <cellStyle name="常规 9 6" xfId="49801"/>
    <cellStyle name="常规 9 6 2" xfId="49802"/>
    <cellStyle name="常规 9 6 2 2" xfId="49803"/>
    <cellStyle name="常规 9 6 2 2 2" xfId="49804"/>
    <cellStyle name="常规 9 6 2 2 2 2" xfId="49805"/>
    <cellStyle name="常规 9 6 2 2 3" xfId="49806"/>
    <cellStyle name="常规 9 6 2 3" xfId="49807"/>
    <cellStyle name="常规 9 6 2 3 2" xfId="49808"/>
    <cellStyle name="常规 9 6 2 4" xfId="49809"/>
    <cellStyle name="常规 9 6 3" xfId="49810"/>
    <cellStyle name="常规 9 6 3 2" xfId="49811"/>
    <cellStyle name="常规 9 6 3 2 2" xfId="49812"/>
    <cellStyle name="常规 9 6 3 3" xfId="49813"/>
    <cellStyle name="常规 9 6 4" xfId="49814"/>
    <cellStyle name="常规 9 6 4 2" xfId="49815"/>
    <cellStyle name="常规 9 6 5" xfId="49816"/>
    <cellStyle name="常规 9 7" xfId="49817"/>
    <cellStyle name="常规 9 7 2" xfId="49818"/>
    <cellStyle name="常规 9 7 2 2" xfId="49819"/>
    <cellStyle name="常规 9 7 2 2 2" xfId="49820"/>
    <cellStyle name="常规 9 7 2 2 2 2" xfId="49821"/>
    <cellStyle name="常规 9 7 2 2 3" xfId="49822"/>
    <cellStyle name="常规 9 7 2 3" xfId="49823"/>
    <cellStyle name="常规 9 7 2 3 2" xfId="49824"/>
    <cellStyle name="常规 9 7 2 4" xfId="49825"/>
    <cellStyle name="常规 9 7 3" xfId="49826"/>
    <cellStyle name="常规 9 7 3 2" xfId="49827"/>
    <cellStyle name="常规 9 7 3 2 2" xfId="49828"/>
    <cellStyle name="常规 9 7 3 3" xfId="49829"/>
    <cellStyle name="常规 9 7 4" xfId="49830"/>
    <cellStyle name="常规 9 7 4 2" xfId="49831"/>
    <cellStyle name="常规 9 7 5" xfId="49832"/>
    <cellStyle name="常规 9 8" xfId="49833"/>
    <cellStyle name="常规 9 8 2" xfId="49834"/>
    <cellStyle name="常规 9 8 2 2" xfId="49835"/>
    <cellStyle name="常规 9 8 2 2 2" xfId="49836"/>
    <cellStyle name="常规 9 8 2 2 2 2" xfId="49837"/>
    <cellStyle name="常规 9 8 2 2 3" xfId="49838"/>
    <cellStyle name="常规 9 8 2 3" xfId="49839"/>
    <cellStyle name="常规 9 8 2 3 2" xfId="49840"/>
    <cellStyle name="常规 9 8 2 4" xfId="49841"/>
    <cellStyle name="常规 9 8 3" xfId="49842"/>
    <cellStyle name="常规 9 8 3 2" xfId="49843"/>
    <cellStyle name="常规 9 8 3 2 2" xfId="49844"/>
    <cellStyle name="常规 9 8 3 3" xfId="49845"/>
    <cellStyle name="常规 9 8 4" xfId="49846"/>
    <cellStyle name="常规 9 8 4 2" xfId="49847"/>
    <cellStyle name="常规 9 8 5" xfId="49848"/>
    <cellStyle name="常规 9 9" xfId="49849"/>
    <cellStyle name="常规 9 9 2" xfId="49850"/>
    <cellStyle name="常规 9 9 2 2" xfId="49851"/>
    <cellStyle name="常规 9 9 2 2 2" xfId="49852"/>
    <cellStyle name="常规 9 9 2 3" xfId="49853"/>
    <cellStyle name="常规 9 9 3" xfId="49854"/>
    <cellStyle name="常规 9 9 3 2" xfId="49855"/>
    <cellStyle name="常规 9 9 4" xfId="49856"/>
    <cellStyle name="常规 90" xfId="54826"/>
    <cellStyle name="常规 91" xfId="54947"/>
    <cellStyle name="常规 92" xfId="54950"/>
    <cellStyle name="常规 93" xfId="54961"/>
    <cellStyle name="常规 94" xfId="54963"/>
    <cellStyle name="常规 95" xfId="55138"/>
    <cellStyle name="常规 96" xfId="55139"/>
    <cellStyle name="常规 96 2" xfId="55140"/>
    <cellStyle name="常规 97" xfId="55141"/>
    <cellStyle name="常规 98" xfId="55142"/>
    <cellStyle name="常规 98 2" xfId="55143"/>
    <cellStyle name="常规 99" xfId="55144"/>
    <cellStyle name="常规_2006 Q1 by nature-Ads" xfId="54781"/>
    <cellStyle name="常规_2008_Annual Budget Draft" xfId="54784"/>
    <cellStyle name="常规_sheet" xfId="5"/>
    <cellStyle name="常规_sheet 2" xfId="54714"/>
    <cellStyle name="常规_内部预算2006(simon)" xfId="54799"/>
    <cellStyle name="常规_内部预算2006(simon) 2" xfId="54780"/>
    <cellStyle name="超级链接_2007 Emarketing PR list" xfId="49857"/>
    <cellStyle name="超链接" xfId="54771" builtinId="8"/>
    <cellStyle name="超链接 2" xfId="49858"/>
    <cellStyle name="好 2" xfId="49859"/>
    <cellStyle name="好_10月调整表" xfId="54926"/>
    <cellStyle name="好_11月调整表" xfId="54927"/>
    <cellStyle name="好_12月调整表" xfId="54928"/>
    <cellStyle name="好_Sheet1" xfId="54770"/>
    <cellStyle name="好_Sheet2" xfId="49860"/>
    <cellStyle name="好_Xl0000001" xfId="49861"/>
    <cellStyle name="好_Xl0000001 2" xfId="49862"/>
    <cellStyle name="好_副本焦点时间预算Darft-2010 10 27VS Q3-V1" xfId="49863"/>
    <cellStyle name="好_副本焦点时间预算Darft-2010 10 27VS Q3-V1 2" xfId="49864"/>
    <cellStyle name="好_焦点时间广告HC汇总" xfId="49865"/>
    <cellStyle name="好_焦点时间广告HC汇总 2" xfId="49866"/>
    <cellStyle name="好_焦点时间广告测算-2010 10 22" xfId="49867"/>
    <cellStyle name="好_焦点时间广告测算-2010 10 22 2" xfId="49868"/>
    <cellStyle name="好_焦点时间广告测算-2010 10 25" xfId="49869"/>
    <cellStyle name="好_焦点时间广告测算-2010 10 25 2" xfId="49870"/>
    <cellStyle name="好_焦点时间广告测算-2010.10.22" xfId="49871"/>
    <cellStyle name="好_焦点时间广告测算-2010.10.22 2" xfId="49872"/>
    <cellStyle name="好_焦点时间预算Darft-2010 10 26" xfId="49873"/>
    <cellStyle name="好_焦点时间预算Darft-2010 10 26 2" xfId="49874"/>
    <cellStyle name="好_竞品重点已采购" xfId="54751"/>
    <cellStyle name="好_未达帐单" xfId="54929"/>
    <cellStyle name="桁区切り [0.00]_ARAVA" xfId="49875"/>
    <cellStyle name="桁区切り_ARAVA" xfId="49876"/>
    <cellStyle name="汇总 2" xfId="54930"/>
    <cellStyle name="汇总 2 2" xfId="54956"/>
    <cellStyle name="汇总 2 2 2" xfId="55145"/>
    <cellStyle name="汇总 2 2 2 2" xfId="55146"/>
    <cellStyle name="汇总 2 2 3" xfId="55147"/>
    <cellStyle name="汇总 2 3" xfId="55148"/>
    <cellStyle name="汇总 2 3 2" xfId="55149"/>
    <cellStyle name="汇总 2 3 2 2" xfId="55150"/>
    <cellStyle name="汇总 2 3 3" xfId="55151"/>
    <cellStyle name="汇总 2 4" xfId="55152"/>
    <cellStyle name="汇总 2 4 2" xfId="55153"/>
    <cellStyle name="汇总 2 4 2 2" xfId="55154"/>
    <cellStyle name="汇总 2 4 3" xfId="55155"/>
    <cellStyle name="汇总 2 5" xfId="55156"/>
    <cellStyle name="汇总 2 5 2" xfId="55157"/>
    <cellStyle name="汇总 2 5 2 2" xfId="55158"/>
    <cellStyle name="汇总 2 5 3" xfId="55159"/>
    <cellStyle name="汇总 2 6" xfId="55160"/>
    <cellStyle name="汇总 2 6 2" xfId="55161"/>
    <cellStyle name="汇总 2 7" xfId="55162"/>
    <cellStyle name="货币 2" xfId="49877"/>
    <cellStyle name="货币 2 2" xfId="49878"/>
    <cellStyle name="货币 2 2 2" xfId="49879"/>
    <cellStyle name="货币 2 2 2 2" xfId="49880"/>
    <cellStyle name="货币 2 2 3" xfId="49881"/>
    <cellStyle name="货币 2 2 3 2" xfId="49882"/>
    <cellStyle name="货币 2 2 4" xfId="49883"/>
    <cellStyle name="货币 2 3" xfId="49884"/>
    <cellStyle name="货币 2 3 2" xfId="49885"/>
    <cellStyle name="货币 2 4" xfId="49886"/>
    <cellStyle name="货币 3" xfId="49887"/>
    <cellStyle name="货币 3 2" xfId="49888"/>
    <cellStyle name="计算 2" xfId="54931"/>
    <cellStyle name="计算 2 2" xfId="54957"/>
    <cellStyle name="计算 2 2 2" xfId="55163"/>
    <cellStyle name="计算 2 2 2 2" xfId="55164"/>
    <cellStyle name="计算 2 2 3" xfId="55165"/>
    <cellStyle name="计算 2 3" xfId="55166"/>
    <cellStyle name="计算 2 3 2" xfId="55167"/>
    <cellStyle name="计算 2 3 2 2" xfId="55168"/>
    <cellStyle name="计算 2 3 3" xfId="55169"/>
    <cellStyle name="计算 2 4" xfId="55170"/>
    <cellStyle name="计算 2 4 2" xfId="55171"/>
    <cellStyle name="计算 2 4 2 2" xfId="55172"/>
    <cellStyle name="计算 2 4 3" xfId="55173"/>
    <cellStyle name="计算 2 5" xfId="55174"/>
    <cellStyle name="计算 2 5 2" xfId="55175"/>
    <cellStyle name="计算 2 5 2 2" xfId="55176"/>
    <cellStyle name="计算 2 5 3" xfId="55177"/>
    <cellStyle name="计算 2 6" xfId="55178"/>
    <cellStyle name="计算 2 6 2" xfId="55179"/>
    <cellStyle name="计算 2 7" xfId="55180"/>
    <cellStyle name="检查单元格 2" xfId="54932"/>
    <cellStyle name="解释性文本 2" xfId="54933"/>
    <cellStyle name="警告文本 2" xfId="54934"/>
    <cellStyle name="链接单元格 2" xfId="54935"/>
    <cellStyle name="砯刽 [0]_pldt" xfId="49889"/>
    <cellStyle name="砯刽_pldt" xfId="49890"/>
    <cellStyle name="千位[0]_3COM" xfId="49891"/>
    <cellStyle name="千位_3COM" xfId="49892"/>
    <cellStyle name="千位分隔" xfId="1" builtinId="3"/>
    <cellStyle name="千位分隔 10" xfId="49893"/>
    <cellStyle name="千位分隔 10 2" xfId="49894"/>
    <cellStyle name="千位分隔 10 2 2" xfId="49895"/>
    <cellStyle name="千位分隔 10 2 3" xfId="49896"/>
    <cellStyle name="千位分隔 10 2 3 2" xfId="49897"/>
    <cellStyle name="千位分隔 10 2 3 2 2" xfId="49898"/>
    <cellStyle name="千位分隔 10 2 3 2 2 2" xfId="49899"/>
    <cellStyle name="千位分隔 10 2 3 2 2 2 2" xfId="49900"/>
    <cellStyle name="千位分隔 10 2 3 2 2 2 2 2" xfId="49901"/>
    <cellStyle name="千位分隔 10 2 3 2 2 3" xfId="49902"/>
    <cellStyle name="千位分隔 10 3" xfId="49903"/>
    <cellStyle name="千位分隔 10 3 2" xfId="49904"/>
    <cellStyle name="千位分隔 100" xfId="55181"/>
    <cellStyle name="千位分隔 101" xfId="55182"/>
    <cellStyle name="千位分隔 102" xfId="55183"/>
    <cellStyle name="千位分隔 102 2" xfId="55184"/>
    <cellStyle name="千位分隔 102 3" xfId="55185"/>
    <cellStyle name="千位分隔 102 4" xfId="55186"/>
    <cellStyle name="千位分隔 103" xfId="55187"/>
    <cellStyle name="千位分隔 104" xfId="55188"/>
    <cellStyle name="千位分隔 105" xfId="55260"/>
    <cellStyle name="千位分隔 11" xfId="49905"/>
    <cellStyle name="千位分隔 11 2" xfId="49906"/>
    <cellStyle name="千位分隔 11 2 2" xfId="49907"/>
    <cellStyle name="千位分隔 11 3" xfId="49908"/>
    <cellStyle name="千位分隔 11 3 2" xfId="49909"/>
    <cellStyle name="千位分隔 11 4" xfId="49910"/>
    <cellStyle name="千位分隔 11 4 2" xfId="49911"/>
    <cellStyle name="千位分隔 11 5" xfId="49912"/>
    <cellStyle name="千位分隔 12" xfId="49913"/>
    <cellStyle name="千位分隔 12 2" xfId="49914"/>
    <cellStyle name="千位分隔 13" xfId="49915"/>
    <cellStyle name="千位分隔 13 2" xfId="49916"/>
    <cellStyle name="千位分隔 13 2 2" xfId="49917"/>
    <cellStyle name="千位分隔 13 2 2 2" xfId="49918"/>
    <cellStyle name="千位分隔 13 2 2 2 2" xfId="49919"/>
    <cellStyle name="千位分隔 13 2 2 3" xfId="49920"/>
    <cellStyle name="千位分隔 13 2 3" xfId="49921"/>
    <cellStyle name="千位分隔 13 3" xfId="49922"/>
    <cellStyle name="千位分隔 13 3 2" xfId="49923"/>
    <cellStyle name="千位分隔 13 4" xfId="49924"/>
    <cellStyle name="千位分隔 14" xfId="49925"/>
    <cellStyle name="千位分隔 14 2" xfId="49926"/>
    <cellStyle name="千位分隔 14 2 2" xfId="49927"/>
    <cellStyle name="千位分隔 14 2 2 2" xfId="49928"/>
    <cellStyle name="千位分隔 14 2 2 2 2" xfId="49929"/>
    <cellStyle name="千位分隔 14 3" xfId="49930"/>
    <cellStyle name="千位分隔 15" xfId="49931"/>
    <cellStyle name="千位分隔 15 2" xfId="49932"/>
    <cellStyle name="千位分隔 16" xfId="49933"/>
    <cellStyle name="千位分隔 17" xfId="49934"/>
    <cellStyle name="千位分隔 17 2" xfId="49935"/>
    <cellStyle name="千位分隔 18" xfId="49936"/>
    <cellStyle name="千位分隔 18 2" xfId="49937"/>
    <cellStyle name="千位分隔 18 3" xfId="49938"/>
    <cellStyle name="千位分隔 18 3 2" xfId="49939"/>
    <cellStyle name="千位分隔 18 3 3" xfId="49940"/>
    <cellStyle name="千位分隔 18 3 3 2" xfId="49941"/>
    <cellStyle name="千位分隔 18 3 3 2 2" xfId="49942"/>
    <cellStyle name="千位分隔 18 3 3 2 2 2" xfId="49943"/>
    <cellStyle name="千位分隔 18 3 3 2 2 2 2" xfId="49944"/>
    <cellStyle name="千位分隔 18 3 3 2 2 2 2 2" xfId="49945"/>
    <cellStyle name="千位分隔 18 3 3 2 2 2 2 2 2" xfId="49946"/>
    <cellStyle name="千位分隔 18 3 3 2 2 2 2 2 2 2" xfId="49947"/>
    <cellStyle name="千位分隔 18 3 3 2 2 2 2 2 2 3" xfId="49948"/>
    <cellStyle name="千位分隔 18 3 3 2 2 2 2 2 2 3 2" xfId="54820"/>
    <cellStyle name="千位分隔 18 3 3 2 2 2 2 2 2 4" xfId="54729"/>
    <cellStyle name="千位分隔 18 3 3 2 2 2 2 2 2 5" xfId="54730"/>
    <cellStyle name="千位分隔 18 3 3 2 2 2 2 2 2 5 2" xfId="54800"/>
    <cellStyle name="千位分隔 18 3 3 2 2 2 2 2 2 5 2 2" xfId="54808"/>
    <cellStyle name="千位分隔 18 3 3 2 2 2 2 2 2 5 2 2 2" xfId="55263"/>
    <cellStyle name="千位分隔 18 3 3 2 2 2 2 2 2 5 2 3" xfId="54814"/>
    <cellStyle name="千位分隔 18 3 3 2 2 2 2 2 2 6" xfId="54801"/>
    <cellStyle name="千位分隔 18 3 4" xfId="54767"/>
    <cellStyle name="千位分隔 18 3 4 2" xfId="54802"/>
    <cellStyle name="千位分隔 18 3 4 3" xfId="54803"/>
    <cellStyle name="千位分隔 18 3 4 4" xfId="54945"/>
    <cellStyle name="千位分隔 18 3 4 5" xfId="55189"/>
    <cellStyle name="千位分隔 18 3 4 6" xfId="55269"/>
    <cellStyle name="千位分隔 18 4" xfId="54755"/>
    <cellStyle name="千位分隔 18 5" xfId="54804"/>
    <cellStyle name="千位分隔 18 5 2" xfId="54818"/>
    <cellStyle name="千位分隔 19" xfId="49949"/>
    <cellStyle name="千位分隔 19 2" xfId="49950"/>
    <cellStyle name="千位分隔 2" xfId="49951"/>
    <cellStyle name="千位分隔 2 10" xfId="49952"/>
    <cellStyle name="千位分隔 2 10 2 2" xfId="49953"/>
    <cellStyle name="千位分隔 2 2" xfId="49954"/>
    <cellStyle name="千位分隔 2 2 2" xfId="49955"/>
    <cellStyle name="千位分隔 2 2 3" xfId="49956"/>
    <cellStyle name="千位分隔 2 3" xfId="49957"/>
    <cellStyle name="千位分隔 2 3 2" xfId="49958"/>
    <cellStyle name="千位分隔 2 3 2 2" xfId="49959"/>
    <cellStyle name="千位分隔 2 3 2 2 2" xfId="49960"/>
    <cellStyle name="千位分隔 2 3 2 2 2 2" xfId="49961"/>
    <cellStyle name="千位分隔 2 3 2 2 3" xfId="49962"/>
    <cellStyle name="千位分隔 2 3 2 3" xfId="49963"/>
    <cellStyle name="千位分隔 2 3 3" xfId="49964"/>
    <cellStyle name="千位分隔 2 4" xfId="49965"/>
    <cellStyle name="千位分隔 2 4 2" xfId="49966"/>
    <cellStyle name="千位分隔 2 5" xfId="49967"/>
    <cellStyle name="千位分隔 2 5 2" xfId="49968"/>
    <cellStyle name="千位分隔 2 5 2 2" xfId="49969"/>
    <cellStyle name="千位分隔 2 5 3" xfId="49970"/>
    <cellStyle name="千位分隔 2 5 3 2" xfId="49971"/>
    <cellStyle name="千位分隔 2 5 4" xfId="49972"/>
    <cellStyle name="千位分隔 2 6" xfId="49973"/>
    <cellStyle name="千位分隔 2 7" xfId="3"/>
    <cellStyle name="千位分隔 2 8" xfId="54758"/>
    <cellStyle name="千位分隔 2 8 2" xfId="55190"/>
    <cellStyle name="千位分隔 2_焦点时间广告HC汇总" xfId="49974"/>
    <cellStyle name="千位分隔 20" xfId="49975"/>
    <cellStyle name="千位分隔 20 2" xfId="49976"/>
    <cellStyle name="千位分隔 21" xfId="49977"/>
    <cellStyle name="千位分隔 22" xfId="49978"/>
    <cellStyle name="千位分隔 23" xfId="49979"/>
    <cellStyle name="千位分隔 23 2" xfId="49980"/>
    <cellStyle name="千位分隔 23 2 2" xfId="49981"/>
    <cellStyle name="千位分隔 24" xfId="49982"/>
    <cellStyle name="千位分隔 25" xfId="49983"/>
    <cellStyle name="千位分隔 25 2" xfId="49984"/>
    <cellStyle name="千位分隔 25 2 2" xfId="49985"/>
    <cellStyle name="千位分隔 25 2 2 2" xfId="54773"/>
    <cellStyle name="千位分隔 26" xfId="49986"/>
    <cellStyle name="千位分隔 27" xfId="49987"/>
    <cellStyle name="千位分隔 27 10" xfId="49988"/>
    <cellStyle name="千位分隔 27 10 2" xfId="49989"/>
    <cellStyle name="千位分隔 27 10 2 2" xfId="49990"/>
    <cellStyle name="千位分隔 27 10 2 2 2" xfId="49991"/>
    <cellStyle name="千位分隔 27 10 2 2 2 2" xfId="49992"/>
    <cellStyle name="千位分隔 27 10 2 2 3" xfId="49993"/>
    <cellStyle name="千位分隔 27 10 2 3" xfId="49994"/>
    <cellStyle name="千位分隔 27 10 2 3 2" xfId="49995"/>
    <cellStyle name="千位分隔 27 10 2 4" xfId="49996"/>
    <cellStyle name="千位分隔 27 10 3" xfId="49997"/>
    <cellStyle name="千位分隔 27 10 3 2" xfId="49998"/>
    <cellStyle name="千位分隔 27 10 3 2 2" xfId="49999"/>
    <cellStyle name="千位分隔 27 10 3 3" xfId="50000"/>
    <cellStyle name="千位分隔 27 10 4" xfId="50001"/>
    <cellStyle name="千位分隔 27 10 4 2" xfId="50002"/>
    <cellStyle name="千位分隔 27 10 5" xfId="50003"/>
    <cellStyle name="千位分隔 27 11" xfId="50004"/>
    <cellStyle name="千位分隔 27 11 2" xfId="50005"/>
    <cellStyle name="千位分隔 27 11 2 2" xfId="50006"/>
    <cellStyle name="千位分隔 27 11 2 2 2" xfId="50007"/>
    <cellStyle name="千位分隔 27 11 2 3" xfId="50008"/>
    <cellStyle name="千位分隔 27 11 3" xfId="50009"/>
    <cellStyle name="千位分隔 27 11 3 2" xfId="50010"/>
    <cellStyle name="千位分隔 27 11 4" xfId="50011"/>
    <cellStyle name="千位分隔 27 12" xfId="50012"/>
    <cellStyle name="千位分隔 27 12 2" xfId="50013"/>
    <cellStyle name="千位分隔 27 12 2 2" xfId="50014"/>
    <cellStyle name="千位分隔 27 12 3" xfId="50015"/>
    <cellStyle name="千位分隔 27 13" xfId="50016"/>
    <cellStyle name="千位分隔 27 13 2" xfId="50017"/>
    <cellStyle name="千位分隔 27 14" xfId="50018"/>
    <cellStyle name="千位分隔 27 2" xfId="50019"/>
    <cellStyle name="千位分隔 27 2 10" xfId="50020"/>
    <cellStyle name="千位分隔 27 2 10 2" xfId="50021"/>
    <cellStyle name="千位分隔 27 2 10 2 2" xfId="50022"/>
    <cellStyle name="千位分隔 27 2 10 2 2 2" xfId="50023"/>
    <cellStyle name="千位分隔 27 2 10 2 3" xfId="50024"/>
    <cellStyle name="千位分隔 27 2 10 3" xfId="50025"/>
    <cellStyle name="千位分隔 27 2 10 3 2" xfId="50026"/>
    <cellStyle name="千位分隔 27 2 10 4" xfId="50027"/>
    <cellStyle name="千位分隔 27 2 11" xfId="50028"/>
    <cellStyle name="千位分隔 27 2 11 2" xfId="50029"/>
    <cellStyle name="千位分隔 27 2 11 2 2" xfId="50030"/>
    <cellStyle name="千位分隔 27 2 11 3" xfId="50031"/>
    <cellStyle name="千位分隔 27 2 12" xfId="50032"/>
    <cellStyle name="千位分隔 27 2 12 2" xfId="50033"/>
    <cellStyle name="千位分隔 27 2 13" xfId="50034"/>
    <cellStyle name="千位分隔 27 2 2" xfId="50035"/>
    <cellStyle name="千位分隔 27 2 2 10" xfId="50036"/>
    <cellStyle name="千位分隔 27 2 2 10 2" xfId="50037"/>
    <cellStyle name="千位分隔 27 2 2 10 2 2" xfId="50038"/>
    <cellStyle name="千位分隔 27 2 2 10 3" xfId="50039"/>
    <cellStyle name="千位分隔 27 2 2 11" xfId="50040"/>
    <cellStyle name="千位分隔 27 2 2 11 2" xfId="50041"/>
    <cellStyle name="千位分隔 27 2 2 12" xfId="50042"/>
    <cellStyle name="千位分隔 27 2 2 2" xfId="50043"/>
    <cellStyle name="千位分隔 27 2 2 2 10" xfId="50044"/>
    <cellStyle name="千位分隔 27 2 2 2 10 2" xfId="50045"/>
    <cellStyle name="千位分隔 27 2 2 2 11" xfId="50046"/>
    <cellStyle name="千位分隔 27 2 2 2 2" xfId="50047"/>
    <cellStyle name="千位分隔 27 2 2 2 2 2" xfId="50048"/>
    <cellStyle name="千位分隔 27 2 2 2 2 2 2" xfId="50049"/>
    <cellStyle name="千位分隔 27 2 2 2 2 2 2 2" xfId="50050"/>
    <cellStyle name="千位分隔 27 2 2 2 2 2 2 2 2" xfId="50051"/>
    <cellStyle name="千位分隔 27 2 2 2 2 2 2 2 2 2" xfId="50052"/>
    <cellStyle name="千位分隔 27 2 2 2 2 2 2 2 2 2 2" xfId="50053"/>
    <cellStyle name="千位分隔 27 2 2 2 2 2 2 2 2 2 2 2" xfId="50054"/>
    <cellStyle name="千位分隔 27 2 2 2 2 2 2 2 2 2 3" xfId="50055"/>
    <cellStyle name="千位分隔 27 2 2 2 2 2 2 2 2 3" xfId="50056"/>
    <cellStyle name="千位分隔 27 2 2 2 2 2 2 2 2 3 2" xfId="50057"/>
    <cellStyle name="千位分隔 27 2 2 2 2 2 2 2 2 4" xfId="50058"/>
    <cellStyle name="千位分隔 27 2 2 2 2 2 2 2 3" xfId="50059"/>
    <cellStyle name="千位分隔 27 2 2 2 2 2 2 2 3 2" xfId="50060"/>
    <cellStyle name="千位分隔 27 2 2 2 2 2 2 2 3 2 2" xfId="50061"/>
    <cellStyle name="千位分隔 27 2 2 2 2 2 2 2 3 3" xfId="50062"/>
    <cellStyle name="千位分隔 27 2 2 2 2 2 2 2 4" xfId="50063"/>
    <cellStyle name="千位分隔 27 2 2 2 2 2 2 2 4 2" xfId="50064"/>
    <cellStyle name="千位分隔 27 2 2 2 2 2 2 2 5" xfId="50065"/>
    <cellStyle name="千位分隔 27 2 2 2 2 2 2 3" xfId="50066"/>
    <cellStyle name="千位分隔 27 2 2 2 2 2 2 3 2" xfId="50067"/>
    <cellStyle name="千位分隔 27 2 2 2 2 2 2 3 2 2" xfId="50068"/>
    <cellStyle name="千位分隔 27 2 2 2 2 2 2 3 2 2 2" xfId="50069"/>
    <cellStyle name="千位分隔 27 2 2 2 2 2 2 3 2 2 2 2" xfId="50070"/>
    <cellStyle name="千位分隔 27 2 2 2 2 2 2 3 2 2 3" xfId="50071"/>
    <cellStyle name="千位分隔 27 2 2 2 2 2 2 3 2 3" xfId="50072"/>
    <cellStyle name="千位分隔 27 2 2 2 2 2 2 3 2 3 2" xfId="50073"/>
    <cellStyle name="千位分隔 27 2 2 2 2 2 2 3 2 4" xfId="50074"/>
    <cellStyle name="千位分隔 27 2 2 2 2 2 2 3 3" xfId="50075"/>
    <cellStyle name="千位分隔 27 2 2 2 2 2 2 3 3 2" xfId="50076"/>
    <cellStyle name="千位分隔 27 2 2 2 2 2 2 3 3 2 2" xfId="50077"/>
    <cellStyle name="千位分隔 27 2 2 2 2 2 2 3 3 3" xfId="50078"/>
    <cellStyle name="千位分隔 27 2 2 2 2 2 2 3 4" xfId="50079"/>
    <cellStyle name="千位分隔 27 2 2 2 2 2 2 3 4 2" xfId="50080"/>
    <cellStyle name="千位分隔 27 2 2 2 2 2 2 3 5" xfId="50081"/>
    <cellStyle name="千位分隔 27 2 2 2 2 2 2 4" xfId="50082"/>
    <cellStyle name="千位分隔 27 2 2 2 2 2 2 4 2" xfId="50083"/>
    <cellStyle name="千位分隔 27 2 2 2 2 2 2 4 2 2" xfId="50084"/>
    <cellStyle name="千位分隔 27 2 2 2 2 2 2 4 2 2 2" xfId="50085"/>
    <cellStyle name="千位分隔 27 2 2 2 2 2 2 4 2 3" xfId="50086"/>
    <cellStyle name="千位分隔 27 2 2 2 2 2 2 4 3" xfId="50087"/>
    <cellStyle name="千位分隔 27 2 2 2 2 2 2 4 3 2" xfId="50088"/>
    <cellStyle name="千位分隔 27 2 2 2 2 2 2 4 4" xfId="50089"/>
    <cellStyle name="千位分隔 27 2 2 2 2 2 2 5" xfId="50090"/>
    <cellStyle name="千位分隔 27 2 2 2 2 2 2 5 2" xfId="50091"/>
    <cellStyle name="千位分隔 27 2 2 2 2 2 2 5 2 2" xfId="50092"/>
    <cellStyle name="千位分隔 27 2 2 2 2 2 2 5 3" xfId="50093"/>
    <cellStyle name="千位分隔 27 2 2 2 2 2 2 6" xfId="50094"/>
    <cellStyle name="千位分隔 27 2 2 2 2 2 2 6 2" xfId="50095"/>
    <cellStyle name="千位分隔 27 2 2 2 2 2 2 7" xfId="50096"/>
    <cellStyle name="千位分隔 27 2 2 2 2 2 3" xfId="50097"/>
    <cellStyle name="千位分隔 27 2 2 2 2 2 3 2" xfId="50098"/>
    <cellStyle name="千位分隔 27 2 2 2 2 2 3 2 2" xfId="50099"/>
    <cellStyle name="千位分隔 27 2 2 2 2 2 3 2 2 2" xfId="50100"/>
    <cellStyle name="千位分隔 27 2 2 2 2 2 3 2 2 2 2" xfId="50101"/>
    <cellStyle name="千位分隔 27 2 2 2 2 2 3 2 2 3" xfId="50102"/>
    <cellStyle name="千位分隔 27 2 2 2 2 2 3 2 3" xfId="50103"/>
    <cellStyle name="千位分隔 27 2 2 2 2 2 3 2 3 2" xfId="50104"/>
    <cellStyle name="千位分隔 27 2 2 2 2 2 3 2 4" xfId="50105"/>
    <cellStyle name="千位分隔 27 2 2 2 2 2 3 3" xfId="50106"/>
    <cellStyle name="千位分隔 27 2 2 2 2 2 3 3 2" xfId="50107"/>
    <cellStyle name="千位分隔 27 2 2 2 2 2 3 3 2 2" xfId="50108"/>
    <cellStyle name="千位分隔 27 2 2 2 2 2 3 3 3" xfId="50109"/>
    <cellStyle name="千位分隔 27 2 2 2 2 2 3 4" xfId="50110"/>
    <cellStyle name="千位分隔 27 2 2 2 2 2 3 4 2" xfId="50111"/>
    <cellStyle name="千位分隔 27 2 2 2 2 2 3 5" xfId="50112"/>
    <cellStyle name="千位分隔 27 2 2 2 2 2 4" xfId="50113"/>
    <cellStyle name="千位分隔 27 2 2 2 2 2 4 2" xfId="50114"/>
    <cellStyle name="千位分隔 27 2 2 2 2 2 4 2 2" xfId="50115"/>
    <cellStyle name="千位分隔 27 2 2 2 2 2 4 2 2 2" xfId="50116"/>
    <cellStyle name="千位分隔 27 2 2 2 2 2 4 2 2 2 2" xfId="50117"/>
    <cellStyle name="千位分隔 27 2 2 2 2 2 4 2 2 3" xfId="50118"/>
    <cellStyle name="千位分隔 27 2 2 2 2 2 4 2 3" xfId="50119"/>
    <cellStyle name="千位分隔 27 2 2 2 2 2 4 2 3 2" xfId="50120"/>
    <cellStyle name="千位分隔 27 2 2 2 2 2 4 2 4" xfId="50121"/>
    <cellStyle name="千位分隔 27 2 2 2 2 2 4 3" xfId="50122"/>
    <cellStyle name="千位分隔 27 2 2 2 2 2 4 3 2" xfId="50123"/>
    <cellStyle name="千位分隔 27 2 2 2 2 2 4 3 2 2" xfId="50124"/>
    <cellStyle name="千位分隔 27 2 2 2 2 2 4 3 3" xfId="50125"/>
    <cellStyle name="千位分隔 27 2 2 2 2 2 4 4" xfId="50126"/>
    <cellStyle name="千位分隔 27 2 2 2 2 2 4 4 2" xfId="50127"/>
    <cellStyle name="千位分隔 27 2 2 2 2 2 4 5" xfId="50128"/>
    <cellStyle name="千位分隔 27 2 2 2 2 2 5" xfId="50129"/>
    <cellStyle name="千位分隔 27 2 2 2 2 2 5 2" xfId="50130"/>
    <cellStyle name="千位分隔 27 2 2 2 2 2 5 2 2" xfId="50131"/>
    <cellStyle name="千位分隔 27 2 2 2 2 2 5 2 2 2" xfId="50132"/>
    <cellStyle name="千位分隔 27 2 2 2 2 2 5 2 3" xfId="50133"/>
    <cellStyle name="千位分隔 27 2 2 2 2 2 5 3" xfId="50134"/>
    <cellStyle name="千位分隔 27 2 2 2 2 2 5 3 2" xfId="50135"/>
    <cellStyle name="千位分隔 27 2 2 2 2 2 5 4" xfId="50136"/>
    <cellStyle name="千位分隔 27 2 2 2 2 2 6" xfId="50137"/>
    <cellStyle name="千位分隔 27 2 2 2 2 2 6 2" xfId="50138"/>
    <cellStyle name="千位分隔 27 2 2 2 2 2 6 2 2" xfId="50139"/>
    <cellStyle name="千位分隔 27 2 2 2 2 2 6 3" xfId="50140"/>
    <cellStyle name="千位分隔 27 2 2 2 2 2 7" xfId="50141"/>
    <cellStyle name="千位分隔 27 2 2 2 2 2 7 2" xfId="50142"/>
    <cellStyle name="千位分隔 27 2 2 2 2 2 8" xfId="50143"/>
    <cellStyle name="千位分隔 27 2 2 2 2 3" xfId="50144"/>
    <cellStyle name="千位分隔 27 2 2 2 2 3 2" xfId="50145"/>
    <cellStyle name="千位分隔 27 2 2 2 2 3 2 2" xfId="50146"/>
    <cellStyle name="千位分隔 27 2 2 2 2 3 2 2 2" xfId="50147"/>
    <cellStyle name="千位分隔 27 2 2 2 2 3 2 2 2 2" xfId="50148"/>
    <cellStyle name="千位分隔 27 2 2 2 2 3 2 2 2 2 2" xfId="50149"/>
    <cellStyle name="千位分隔 27 2 2 2 2 3 2 2 2 3" xfId="50150"/>
    <cellStyle name="千位分隔 27 2 2 2 2 3 2 2 3" xfId="50151"/>
    <cellStyle name="千位分隔 27 2 2 2 2 3 2 2 3 2" xfId="50152"/>
    <cellStyle name="千位分隔 27 2 2 2 2 3 2 2 4" xfId="50153"/>
    <cellStyle name="千位分隔 27 2 2 2 2 3 2 3" xfId="50154"/>
    <cellStyle name="千位分隔 27 2 2 2 2 3 2 3 2" xfId="50155"/>
    <cellStyle name="千位分隔 27 2 2 2 2 3 2 3 2 2" xfId="50156"/>
    <cellStyle name="千位分隔 27 2 2 2 2 3 2 3 3" xfId="50157"/>
    <cellStyle name="千位分隔 27 2 2 2 2 3 2 4" xfId="50158"/>
    <cellStyle name="千位分隔 27 2 2 2 2 3 2 4 2" xfId="50159"/>
    <cellStyle name="千位分隔 27 2 2 2 2 3 2 5" xfId="50160"/>
    <cellStyle name="千位分隔 27 2 2 2 2 3 3" xfId="50161"/>
    <cellStyle name="千位分隔 27 2 2 2 2 3 3 2" xfId="50162"/>
    <cellStyle name="千位分隔 27 2 2 2 2 3 3 2 2" xfId="50163"/>
    <cellStyle name="千位分隔 27 2 2 2 2 3 3 2 2 2" xfId="50164"/>
    <cellStyle name="千位分隔 27 2 2 2 2 3 3 2 2 2 2" xfId="50165"/>
    <cellStyle name="千位分隔 27 2 2 2 2 3 3 2 2 3" xfId="50166"/>
    <cellStyle name="千位分隔 27 2 2 2 2 3 3 2 3" xfId="50167"/>
    <cellStyle name="千位分隔 27 2 2 2 2 3 3 2 3 2" xfId="50168"/>
    <cellStyle name="千位分隔 27 2 2 2 2 3 3 2 4" xfId="50169"/>
    <cellStyle name="千位分隔 27 2 2 2 2 3 3 3" xfId="50170"/>
    <cellStyle name="千位分隔 27 2 2 2 2 3 3 3 2" xfId="50171"/>
    <cellStyle name="千位分隔 27 2 2 2 2 3 3 3 2 2" xfId="50172"/>
    <cellStyle name="千位分隔 27 2 2 2 2 3 3 3 3" xfId="50173"/>
    <cellStyle name="千位分隔 27 2 2 2 2 3 3 4" xfId="50174"/>
    <cellStyle name="千位分隔 27 2 2 2 2 3 3 4 2" xfId="50175"/>
    <cellStyle name="千位分隔 27 2 2 2 2 3 3 5" xfId="50176"/>
    <cellStyle name="千位分隔 27 2 2 2 2 3 4" xfId="50177"/>
    <cellStyle name="千位分隔 27 2 2 2 2 3 4 2" xfId="50178"/>
    <cellStyle name="千位分隔 27 2 2 2 2 3 4 2 2" xfId="50179"/>
    <cellStyle name="千位分隔 27 2 2 2 2 3 4 2 2 2" xfId="50180"/>
    <cellStyle name="千位分隔 27 2 2 2 2 3 4 2 3" xfId="50181"/>
    <cellStyle name="千位分隔 27 2 2 2 2 3 4 3" xfId="50182"/>
    <cellStyle name="千位分隔 27 2 2 2 2 3 4 3 2" xfId="50183"/>
    <cellStyle name="千位分隔 27 2 2 2 2 3 4 4" xfId="50184"/>
    <cellStyle name="千位分隔 27 2 2 2 2 3 5" xfId="50185"/>
    <cellStyle name="千位分隔 27 2 2 2 2 3 5 2" xfId="50186"/>
    <cellStyle name="千位分隔 27 2 2 2 2 3 5 2 2" xfId="50187"/>
    <cellStyle name="千位分隔 27 2 2 2 2 3 5 3" xfId="50188"/>
    <cellStyle name="千位分隔 27 2 2 2 2 3 6" xfId="50189"/>
    <cellStyle name="千位分隔 27 2 2 2 2 3 6 2" xfId="50190"/>
    <cellStyle name="千位分隔 27 2 2 2 2 3 7" xfId="50191"/>
    <cellStyle name="千位分隔 27 2 2 2 2 4" xfId="50192"/>
    <cellStyle name="千位分隔 27 2 2 2 2 4 2" xfId="50193"/>
    <cellStyle name="千位分隔 27 2 2 2 2 4 2 2" xfId="50194"/>
    <cellStyle name="千位分隔 27 2 2 2 2 4 2 2 2" xfId="50195"/>
    <cellStyle name="千位分隔 27 2 2 2 2 4 2 2 2 2" xfId="50196"/>
    <cellStyle name="千位分隔 27 2 2 2 2 4 2 2 3" xfId="50197"/>
    <cellStyle name="千位分隔 27 2 2 2 2 4 2 3" xfId="50198"/>
    <cellStyle name="千位分隔 27 2 2 2 2 4 2 3 2" xfId="50199"/>
    <cellStyle name="千位分隔 27 2 2 2 2 4 2 4" xfId="50200"/>
    <cellStyle name="千位分隔 27 2 2 2 2 4 3" xfId="50201"/>
    <cellStyle name="千位分隔 27 2 2 2 2 4 3 2" xfId="50202"/>
    <cellStyle name="千位分隔 27 2 2 2 2 4 3 2 2" xfId="50203"/>
    <cellStyle name="千位分隔 27 2 2 2 2 4 3 3" xfId="50204"/>
    <cellStyle name="千位分隔 27 2 2 2 2 4 4" xfId="50205"/>
    <cellStyle name="千位分隔 27 2 2 2 2 4 4 2" xfId="50206"/>
    <cellStyle name="千位分隔 27 2 2 2 2 4 5" xfId="50207"/>
    <cellStyle name="千位分隔 27 2 2 2 2 5" xfId="50208"/>
    <cellStyle name="千位分隔 27 2 2 2 2 5 2" xfId="50209"/>
    <cellStyle name="千位分隔 27 2 2 2 2 5 2 2" xfId="50210"/>
    <cellStyle name="千位分隔 27 2 2 2 2 5 2 2 2" xfId="50211"/>
    <cellStyle name="千位分隔 27 2 2 2 2 5 2 2 2 2" xfId="50212"/>
    <cellStyle name="千位分隔 27 2 2 2 2 5 2 2 3" xfId="50213"/>
    <cellStyle name="千位分隔 27 2 2 2 2 5 2 3" xfId="50214"/>
    <cellStyle name="千位分隔 27 2 2 2 2 5 2 3 2" xfId="50215"/>
    <cellStyle name="千位分隔 27 2 2 2 2 5 2 4" xfId="50216"/>
    <cellStyle name="千位分隔 27 2 2 2 2 5 3" xfId="50217"/>
    <cellStyle name="千位分隔 27 2 2 2 2 5 3 2" xfId="50218"/>
    <cellStyle name="千位分隔 27 2 2 2 2 5 3 2 2" xfId="50219"/>
    <cellStyle name="千位分隔 27 2 2 2 2 5 3 3" xfId="50220"/>
    <cellStyle name="千位分隔 27 2 2 2 2 5 4" xfId="50221"/>
    <cellStyle name="千位分隔 27 2 2 2 2 5 4 2" xfId="50222"/>
    <cellStyle name="千位分隔 27 2 2 2 2 5 5" xfId="50223"/>
    <cellStyle name="千位分隔 27 2 2 2 2 6" xfId="50224"/>
    <cellStyle name="千位分隔 27 2 2 2 2 6 2" xfId="50225"/>
    <cellStyle name="千位分隔 27 2 2 2 2 6 2 2" xfId="50226"/>
    <cellStyle name="千位分隔 27 2 2 2 2 6 2 2 2" xfId="50227"/>
    <cellStyle name="千位分隔 27 2 2 2 2 6 2 3" xfId="50228"/>
    <cellStyle name="千位分隔 27 2 2 2 2 6 3" xfId="50229"/>
    <cellStyle name="千位分隔 27 2 2 2 2 6 3 2" xfId="50230"/>
    <cellStyle name="千位分隔 27 2 2 2 2 6 4" xfId="50231"/>
    <cellStyle name="千位分隔 27 2 2 2 2 7" xfId="50232"/>
    <cellStyle name="千位分隔 27 2 2 2 2 7 2" xfId="50233"/>
    <cellStyle name="千位分隔 27 2 2 2 2 7 2 2" xfId="50234"/>
    <cellStyle name="千位分隔 27 2 2 2 2 7 3" xfId="50235"/>
    <cellStyle name="千位分隔 27 2 2 2 2 8" xfId="50236"/>
    <cellStyle name="千位分隔 27 2 2 2 2 8 2" xfId="50237"/>
    <cellStyle name="千位分隔 27 2 2 2 2 9" xfId="50238"/>
    <cellStyle name="千位分隔 27 2 2 2 3" xfId="50239"/>
    <cellStyle name="千位分隔 27 2 2 2 3 2" xfId="50240"/>
    <cellStyle name="千位分隔 27 2 2 2 3 2 2" xfId="50241"/>
    <cellStyle name="千位分隔 27 2 2 2 3 2 2 2" xfId="50242"/>
    <cellStyle name="千位分隔 27 2 2 2 3 2 2 2 2" xfId="50243"/>
    <cellStyle name="千位分隔 27 2 2 2 3 2 2 2 2 2" xfId="50244"/>
    <cellStyle name="千位分隔 27 2 2 2 3 2 2 2 2 2 2" xfId="50245"/>
    <cellStyle name="千位分隔 27 2 2 2 3 2 2 2 2 2 2 2" xfId="50246"/>
    <cellStyle name="千位分隔 27 2 2 2 3 2 2 2 2 2 3" xfId="50247"/>
    <cellStyle name="千位分隔 27 2 2 2 3 2 2 2 2 3" xfId="50248"/>
    <cellStyle name="千位分隔 27 2 2 2 3 2 2 2 2 3 2" xfId="50249"/>
    <cellStyle name="千位分隔 27 2 2 2 3 2 2 2 2 4" xfId="50250"/>
    <cellStyle name="千位分隔 27 2 2 2 3 2 2 2 3" xfId="50251"/>
    <cellStyle name="千位分隔 27 2 2 2 3 2 2 2 3 2" xfId="50252"/>
    <cellStyle name="千位分隔 27 2 2 2 3 2 2 2 3 2 2" xfId="50253"/>
    <cellStyle name="千位分隔 27 2 2 2 3 2 2 2 3 3" xfId="50254"/>
    <cellStyle name="千位分隔 27 2 2 2 3 2 2 2 4" xfId="50255"/>
    <cellStyle name="千位分隔 27 2 2 2 3 2 2 2 4 2" xfId="50256"/>
    <cellStyle name="千位分隔 27 2 2 2 3 2 2 2 5" xfId="50257"/>
    <cellStyle name="千位分隔 27 2 2 2 3 2 2 3" xfId="50258"/>
    <cellStyle name="千位分隔 27 2 2 2 3 2 2 3 2" xfId="50259"/>
    <cellStyle name="千位分隔 27 2 2 2 3 2 2 3 2 2" xfId="50260"/>
    <cellStyle name="千位分隔 27 2 2 2 3 2 2 3 2 2 2" xfId="50261"/>
    <cellStyle name="千位分隔 27 2 2 2 3 2 2 3 2 2 2 2" xfId="50262"/>
    <cellStyle name="千位分隔 27 2 2 2 3 2 2 3 2 2 3" xfId="50263"/>
    <cellStyle name="千位分隔 27 2 2 2 3 2 2 3 2 3" xfId="50264"/>
    <cellStyle name="千位分隔 27 2 2 2 3 2 2 3 2 3 2" xfId="50265"/>
    <cellStyle name="千位分隔 27 2 2 2 3 2 2 3 2 4" xfId="50266"/>
    <cellStyle name="千位分隔 27 2 2 2 3 2 2 3 3" xfId="50267"/>
    <cellStyle name="千位分隔 27 2 2 2 3 2 2 3 3 2" xfId="50268"/>
    <cellStyle name="千位分隔 27 2 2 2 3 2 2 3 3 2 2" xfId="50269"/>
    <cellStyle name="千位分隔 27 2 2 2 3 2 2 3 3 3" xfId="50270"/>
    <cellStyle name="千位分隔 27 2 2 2 3 2 2 3 4" xfId="50271"/>
    <cellStyle name="千位分隔 27 2 2 2 3 2 2 3 4 2" xfId="50272"/>
    <cellStyle name="千位分隔 27 2 2 2 3 2 2 3 5" xfId="50273"/>
    <cellStyle name="千位分隔 27 2 2 2 3 2 2 4" xfId="50274"/>
    <cellStyle name="千位分隔 27 2 2 2 3 2 2 4 2" xfId="50275"/>
    <cellStyle name="千位分隔 27 2 2 2 3 2 2 4 2 2" xfId="50276"/>
    <cellStyle name="千位分隔 27 2 2 2 3 2 2 4 2 2 2" xfId="50277"/>
    <cellStyle name="千位分隔 27 2 2 2 3 2 2 4 2 3" xfId="50278"/>
    <cellStyle name="千位分隔 27 2 2 2 3 2 2 4 3" xfId="50279"/>
    <cellStyle name="千位分隔 27 2 2 2 3 2 2 4 3 2" xfId="50280"/>
    <cellStyle name="千位分隔 27 2 2 2 3 2 2 4 4" xfId="50281"/>
    <cellStyle name="千位分隔 27 2 2 2 3 2 2 5" xfId="50282"/>
    <cellStyle name="千位分隔 27 2 2 2 3 2 2 5 2" xfId="50283"/>
    <cellStyle name="千位分隔 27 2 2 2 3 2 2 5 2 2" xfId="50284"/>
    <cellStyle name="千位分隔 27 2 2 2 3 2 2 5 3" xfId="50285"/>
    <cellStyle name="千位分隔 27 2 2 2 3 2 2 6" xfId="50286"/>
    <cellStyle name="千位分隔 27 2 2 2 3 2 2 6 2" xfId="50287"/>
    <cellStyle name="千位分隔 27 2 2 2 3 2 2 7" xfId="50288"/>
    <cellStyle name="千位分隔 27 2 2 2 3 2 3" xfId="50289"/>
    <cellStyle name="千位分隔 27 2 2 2 3 2 3 2" xfId="50290"/>
    <cellStyle name="千位分隔 27 2 2 2 3 2 3 2 2" xfId="50291"/>
    <cellStyle name="千位分隔 27 2 2 2 3 2 3 2 2 2" xfId="50292"/>
    <cellStyle name="千位分隔 27 2 2 2 3 2 3 2 2 2 2" xfId="50293"/>
    <cellStyle name="千位分隔 27 2 2 2 3 2 3 2 2 3" xfId="50294"/>
    <cellStyle name="千位分隔 27 2 2 2 3 2 3 2 3" xfId="50295"/>
    <cellStyle name="千位分隔 27 2 2 2 3 2 3 2 3 2" xfId="50296"/>
    <cellStyle name="千位分隔 27 2 2 2 3 2 3 2 4" xfId="50297"/>
    <cellStyle name="千位分隔 27 2 2 2 3 2 3 3" xfId="50298"/>
    <cellStyle name="千位分隔 27 2 2 2 3 2 3 3 2" xfId="50299"/>
    <cellStyle name="千位分隔 27 2 2 2 3 2 3 3 2 2" xfId="50300"/>
    <cellStyle name="千位分隔 27 2 2 2 3 2 3 3 3" xfId="50301"/>
    <cellStyle name="千位分隔 27 2 2 2 3 2 3 4" xfId="50302"/>
    <cellStyle name="千位分隔 27 2 2 2 3 2 3 4 2" xfId="50303"/>
    <cellStyle name="千位分隔 27 2 2 2 3 2 3 5" xfId="50304"/>
    <cellStyle name="千位分隔 27 2 2 2 3 2 4" xfId="50305"/>
    <cellStyle name="千位分隔 27 2 2 2 3 2 4 2" xfId="50306"/>
    <cellStyle name="千位分隔 27 2 2 2 3 2 4 2 2" xfId="50307"/>
    <cellStyle name="千位分隔 27 2 2 2 3 2 4 2 2 2" xfId="50308"/>
    <cellStyle name="千位分隔 27 2 2 2 3 2 4 2 2 2 2" xfId="50309"/>
    <cellStyle name="千位分隔 27 2 2 2 3 2 4 2 2 3" xfId="50310"/>
    <cellStyle name="千位分隔 27 2 2 2 3 2 4 2 3" xfId="50311"/>
    <cellStyle name="千位分隔 27 2 2 2 3 2 4 2 3 2" xfId="50312"/>
    <cellStyle name="千位分隔 27 2 2 2 3 2 4 2 4" xfId="50313"/>
    <cellStyle name="千位分隔 27 2 2 2 3 2 4 3" xfId="50314"/>
    <cellStyle name="千位分隔 27 2 2 2 3 2 4 3 2" xfId="50315"/>
    <cellStyle name="千位分隔 27 2 2 2 3 2 4 3 2 2" xfId="50316"/>
    <cellStyle name="千位分隔 27 2 2 2 3 2 4 3 3" xfId="50317"/>
    <cellStyle name="千位分隔 27 2 2 2 3 2 4 4" xfId="50318"/>
    <cellStyle name="千位分隔 27 2 2 2 3 2 4 4 2" xfId="50319"/>
    <cellStyle name="千位分隔 27 2 2 2 3 2 4 5" xfId="50320"/>
    <cellStyle name="千位分隔 27 2 2 2 3 2 5" xfId="50321"/>
    <cellStyle name="千位分隔 27 2 2 2 3 2 5 2" xfId="50322"/>
    <cellStyle name="千位分隔 27 2 2 2 3 2 5 2 2" xfId="50323"/>
    <cellStyle name="千位分隔 27 2 2 2 3 2 5 2 2 2" xfId="50324"/>
    <cellStyle name="千位分隔 27 2 2 2 3 2 5 2 3" xfId="50325"/>
    <cellStyle name="千位分隔 27 2 2 2 3 2 5 3" xfId="50326"/>
    <cellStyle name="千位分隔 27 2 2 2 3 2 5 3 2" xfId="50327"/>
    <cellStyle name="千位分隔 27 2 2 2 3 2 5 4" xfId="50328"/>
    <cellStyle name="千位分隔 27 2 2 2 3 2 6" xfId="50329"/>
    <cellStyle name="千位分隔 27 2 2 2 3 2 6 2" xfId="50330"/>
    <cellStyle name="千位分隔 27 2 2 2 3 2 6 2 2" xfId="50331"/>
    <cellStyle name="千位分隔 27 2 2 2 3 2 6 3" xfId="50332"/>
    <cellStyle name="千位分隔 27 2 2 2 3 2 7" xfId="50333"/>
    <cellStyle name="千位分隔 27 2 2 2 3 2 7 2" xfId="50334"/>
    <cellStyle name="千位分隔 27 2 2 2 3 2 8" xfId="50335"/>
    <cellStyle name="千位分隔 27 2 2 2 3 3" xfId="50336"/>
    <cellStyle name="千位分隔 27 2 2 2 3 3 2" xfId="50337"/>
    <cellStyle name="千位分隔 27 2 2 2 3 3 2 2" xfId="50338"/>
    <cellStyle name="千位分隔 27 2 2 2 3 3 2 2 2" xfId="50339"/>
    <cellStyle name="千位分隔 27 2 2 2 3 3 2 2 2 2" xfId="50340"/>
    <cellStyle name="千位分隔 27 2 2 2 3 3 2 2 2 2 2" xfId="50341"/>
    <cellStyle name="千位分隔 27 2 2 2 3 3 2 2 2 3" xfId="50342"/>
    <cellStyle name="千位分隔 27 2 2 2 3 3 2 2 3" xfId="50343"/>
    <cellStyle name="千位分隔 27 2 2 2 3 3 2 2 3 2" xfId="50344"/>
    <cellStyle name="千位分隔 27 2 2 2 3 3 2 2 4" xfId="50345"/>
    <cellStyle name="千位分隔 27 2 2 2 3 3 2 3" xfId="50346"/>
    <cellStyle name="千位分隔 27 2 2 2 3 3 2 3 2" xfId="50347"/>
    <cellStyle name="千位分隔 27 2 2 2 3 3 2 3 2 2" xfId="50348"/>
    <cellStyle name="千位分隔 27 2 2 2 3 3 2 3 3" xfId="50349"/>
    <cellStyle name="千位分隔 27 2 2 2 3 3 2 4" xfId="50350"/>
    <cellStyle name="千位分隔 27 2 2 2 3 3 2 4 2" xfId="50351"/>
    <cellStyle name="千位分隔 27 2 2 2 3 3 2 5" xfId="50352"/>
    <cellStyle name="千位分隔 27 2 2 2 3 3 3" xfId="50353"/>
    <cellStyle name="千位分隔 27 2 2 2 3 3 3 2" xfId="50354"/>
    <cellStyle name="千位分隔 27 2 2 2 3 3 3 2 2" xfId="50355"/>
    <cellStyle name="千位分隔 27 2 2 2 3 3 3 2 2 2" xfId="50356"/>
    <cellStyle name="千位分隔 27 2 2 2 3 3 3 2 2 2 2" xfId="50357"/>
    <cellStyle name="千位分隔 27 2 2 2 3 3 3 2 2 3" xfId="50358"/>
    <cellStyle name="千位分隔 27 2 2 2 3 3 3 2 3" xfId="50359"/>
    <cellStyle name="千位分隔 27 2 2 2 3 3 3 2 3 2" xfId="50360"/>
    <cellStyle name="千位分隔 27 2 2 2 3 3 3 2 4" xfId="50361"/>
    <cellStyle name="千位分隔 27 2 2 2 3 3 3 3" xfId="50362"/>
    <cellStyle name="千位分隔 27 2 2 2 3 3 3 3 2" xfId="50363"/>
    <cellStyle name="千位分隔 27 2 2 2 3 3 3 3 2 2" xfId="50364"/>
    <cellStyle name="千位分隔 27 2 2 2 3 3 3 3 3" xfId="50365"/>
    <cellStyle name="千位分隔 27 2 2 2 3 3 3 4" xfId="50366"/>
    <cellStyle name="千位分隔 27 2 2 2 3 3 3 4 2" xfId="50367"/>
    <cellStyle name="千位分隔 27 2 2 2 3 3 3 5" xfId="50368"/>
    <cellStyle name="千位分隔 27 2 2 2 3 3 4" xfId="50369"/>
    <cellStyle name="千位分隔 27 2 2 2 3 3 4 2" xfId="50370"/>
    <cellStyle name="千位分隔 27 2 2 2 3 3 4 2 2" xfId="50371"/>
    <cellStyle name="千位分隔 27 2 2 2 3 3 4 2 2 2" xfId="50372"/>
    <cellStyle name="千位分隔 27 2 2 2 3 3 4 2 3" xfId="50373"/>
    <cellStyle name="千位分隔 27 2 2 2 3 3 4 3" xfId="50374"/>
    <cellStyle name="千位分隔 27 2 2 2 3 3 4 3 2" xfId="50375"/>
    <cellStyle name="千位分隔 27 2 2 2 3 3 4 4" xfId="50376"/>
    <cellStyle name="千位分隔 27 2 2 2 3 3 5" xfId="50377"/>
    <cellStyle name="千位分隔 27 2 2 2 3 3 5 2" xfId="50378"/>
    <cellStyle name="千位分隔 27 2 2 2 3 3 5 2 2" xfId="50379"/>
    <cellStyle name="千位分隔 27 2 2 2 3 3 5 3" xfId="50380"/>
    <cellStyle name="千位分隔 27 2 2 2 3 3 6" xfId="50381"/>
    <cellStyle name="千位分隔 27 2 2 2 3 3 6 2" xfId="50382"/>
    <cellStyle name="千位分隔 27 2 2 2 3 3 7" xfId="50383"/>
    <cellStyle name="千位分隔 27 2 2 2 3 4" xfId="50384"/>
    <cellStyle name="千位分隔 27 2 2 2 3 4 2" xfId="50385"/>
    <cellStyle name="千位分隔 27 2 2 2 3 4 2 2" xfId="50386"/>
    <cellStyle name="千位分隔 27 2 2 2 3 4 2 2 2" xfId="50387"/>
    <cellStyle name="千位分隔 27 2 2 2 3 4 2 2 2 2" xfId="50388"/>
    <cellStyle name="千位分隔 27 2 2 2 3 4 2 2 3" xfId="50389"/>
    <cellStyle name="千位分隔 27 2 2 2 3 4 2 3" xfId="50390"/>
    <cellStyle name="千位分隔 27 2 2 2 3 4 2 3 2" xfId="50391"/>
    <cellStyle name="千位分隔 27 2 2 2 3 4 2 4" xfId="50392"/>
    <cellStyle name="千位分隔 27 2 2 2 3 4 3" xfId="50393"/>
    <cellStyle name="千位分隔 27 2 2 2 3 4 3 2" xfId="50394"/>
    <cellStyle name="千位分隔 27 2 2 2 3 4 3 2 2" xfId="50395"/>
    <cellStyle name="千位分隔 27 2 2 2 3 4 3 3" xfId="50396"/>
    <cellStyle name="千位分隔 27 2 2 2 3 4 4" xfId="50397"/>
    <cellStyle name="千位分隔 27 2 2 2 3 4 4 2" xfId="50398"/>
    <cellStyle name="千位分隔 27 2 2 2 3 4 5" xfId="50399"/>
    <cellStyle name="千位分隔 27 2 2 2 3 5" xfId="50400"/>
    <cellStyle name="千位分隔 27 2 2 2 3 5 2" xfId="50401"/>
    <cellStyle name="千位分隔 27 2 2 2 3 5 2 2" xfId="50402"/>
    <cellStyle name="千位分隔 27 2 2 2 3 5 2 2 2" xfId="50403"/>
    <cellStyle name="千位分隔 27 2 2 2 3 5 2 2 2 2" xfId="50404"/>
    <cellStyle name="千位分隔 27 2 2 2 3 5 2 2 3" xfId="50405"/>
    <cellStyle name="千位分隔 27 2 2 2 3 5 2 3" xfId="50406"/>
    <cellStyle name="千位分隔 27 2 2 2 3 5 2 3 2" xfId="50407"/>
    <cellStyle name="千位分隔 27 2 2 2 3 5 2 4" xfId="50408"/>
    <cellStyle name="千位分隔 27 2 2 2 3 5 3" xfId="50409"/>
    <cellStyle name="千位分隔 27 2 2 2 3 5 3 2" xfId="50410"/>
    <cellStyle name="千位分隔 27 2 2 2 3 5 3 2 2" xfId="50411"/>
    <cellStyle name="千位分隔 27 2 2 2 3 5 3 3" xfId="50412"/>
    <cellStyle name="千位分隔 27 2 2 2 3 5 4" xfId="50413"/>
    <cellStyle name="千位分隔 27 2 2 2 3 5 4 2" xfId="50414"/>
    <cellStyle name="千位分隔 27 2 2 2 3 5 5" xfId="50415"/>
    <cellStyle name="千位分隔 27 2 2 2 3 6" xfId="50416"/>
    <cellStyle name="千位分隔 27 2 2 2 3 6 2" xfId="50417"/>
    <cellStyle name="千位分隔 27 2 2 2 3 6 2 2" xfId="50418"/>
    <cellStyle name="千位分隔 27 2 2 2 3 6 2 2 2" xfId="50419"/>
    <cellStyle name="千位分隔 27 2 2 2 3 6 2 3" xfId="50420"/>
    <cellStyle name="千位分隔 27 2 2 2 3 6 3" xfId="50421"/>
    <cellStyle name="千位分隔 27 2 2 2 3 6 3 2" xfId="50422"/>
    <cellStyle name="千位分隔 27 2 2 2 3 6 4" xfId="50423"/>
    <cellStyle name="千位分隔 27 2 2 2 3 7" xfId="50424"/>
    <cellStyle name="千位分隔 27 2 2 2 3 7 2" xfId="50425"/>
    <cellStyle name="千位分隔 27 2 2 2 3 7 2 2" xfId="50426"/>
    <cellStyle name="千位分隔 27 2 2 2 3 7 3" xfId="50427"/>
    <cellStyle name="千位分隔 27 2 2 2 3 8" xfId="50428"/>
    <cellStyle name="千位分隔 27 2 2 2 3 8 2" xfId="50429"/>
    <cellStyle name="千位分隔 27 2 2 2 3 9" xfId="50430"/>
    <cellStyle name="千位分隔 27 2 2 2 4" xfId="50431"/>
    <cellStyle name="千位分隔 27 2 2 2 4 2" xfId="50432"/>
    <cellStyle name="千位分隔 27 2 2 2 4 2 2" xfId="50433"/>
    <cellStyle name="千位分隔 27 2 2 2 4 2 2 2" xfId="50434"/>
    <cellStyle name="千位分隔 27 2 2 2 4 2 2 2 2" xfId="50435"/>
    <cellStyle name="千位分隔 27 2 2 2 4 2 2 2 2 2" xfId="50436"/>
    <cellStyle name="千位分隔 27 2 2 2 4 2 2 2 2 2 2" xfId="50437"/>
    <cellStyle name="千位分隔 27 2 2 2 4 2 2 2 2 3" xfId="50438"/>
    <cellStyle name="千位分隔 27 2 2 2 4 2 2 2 3" xfId="50439"/>
    <cellStyle name="千位分隔 27 2 2 2 4 2 2 2 3 2" xfId="50440"/>
    <cellStyle name="千位分隔 27 2 2 2 4 2 2 2 4" xfId="50441"/>
    <cellStyle name="千位分隔 27 2 2 2 4 2 2 3" xfId="50442"/>
    <cellStyle name="千位分隔 27 2 2 2 4 2 2 3 2" xfId="50443"/>
    <cellStyle name="千位分隔 27 2 2 2 4 2 2 3 2 2" xfId="50444"/>
    <cellStyle name="千位分隔 27 2 2 2 4 2 2 3 3" xfId="50445"/>
    <cellStyle name="千位分隔 27 2 2 2 4 2 2 4" xfId="50446"/>
    <cellStyle name="千位分隔 27 2 2 2 4 2 2 4 2" xfId="50447"/>
    <cellStyle name="千位分隔 27 2 2 2 4 2 2 5" xfId="50448"/>
    <cellStyle name="千位分隔 27 2 2 2 4 2 3" xfId="50449"/>
    <cellStyle name="千位分隔 27 2 2 2 4 2 3 2" xfId="50450"/>
    <cellStyle name="千位分隔 27 2 2 2 4 2 3 2 2" xfId="50451"/>
    <cellStyle name="千位分隔 27 2 2 2 4 2 3 2 2 2" xfId="50452"/>
    <cellStyle name="千位分隔 27 2 2 2 4 2 3 2 2 2 2" xfId="50453"/>
    <cellStyle name="千位分隔 27 2 2 2 4 2 3 2 2 3" xfId="50454"/>
    <cellStyle name="千位分隔 27 2 2 2 4 2 3 2 3" xfId="50455"/>
    <cellStyle name="千位分隔 27 2 2 2 4 2 3 2 3 2" xfId="50456"/>
    <cellStyle name="千位分隔 27 2 2 2 4 2 3 2 4" xfId="50457"/>
    <cellStyle name="千位分隔 27 2 2 2 4 2 3 3" xfId="50458"/>
    <cellStyle name="千位分隔 27 2 2 2 4 2 3 3 2" xfId="50459"/>
    <cellStyle name="千位分隔 27 2 2 2 4 2 3 3 2 2" xfId="50460"/>
    <cellStyle name="千位分隔 27 2 2 2 4 2 3 3 3" xfId="50461"/>
    <cellStyle name="千位分隔 27 2 2 2 4 2 3 4" xfId="50462"/>
    <cellStyle name="千位分隔 27 2 2 2 4 2 3 4 2" xfId="50463"/>
    <cellStyle name="千位分隔 27 2 2 2 4 2 3 5" xfId="50464"/>
    <cellStyle name="千位分隔 27 2 2 2 4 2 4" xfId="50465"/>
    <cellStyle name="千位分隔 27 2 2 2 4 2 4 2" xfId="50466"/>
    <cellStyle name="千位分隔 27 2 2 2 4 2 4 2 2" xfId="50467"/>
    <cellStyle name="千位分隔 27 2 2 2 4 2 4 2 2 2" xfId="50468"/>
    <cellStyle name="千位分隔 27 2 2 2 4 2 4 2 3" xfId="50469"/>
    <cellStyle name="千位分隔 27 2 2 2 4 2 4 3" xfId="50470"/>
    <cellStyle name="千位分隔 27 2 2 2 4 2 4 3 2" xfId="50471"/>
    <cellStyle name="千位分隔 27 2 2 2 4 2 4 4" xfId="50472"/>
    <cellStyle name="千位分隔 27 2 2 2 4 2 5" xfId="50473"/>
    <cellStyle name="千位分隔 27 2 2 2 4 2 5 2" xfId="50474"/>
    <cellStyle name="千位分隔 27 2 2 2 4 2 5 2 2" xfId="50475"/>
    <cellStyle name="千位分隔 27 2 2 2 4 2 5 3" xfId="50476"/>
    <cellStyle name="千位分隔 27 2 2 2 4 2 6" xfId="50477"/>
    <cellStyle name="千位分隔 27 2 2 2 4 2 6 2" xfId="50478"/>
    <cellStyle name="千位分隔 27 2 2 2 4 2 7" xfId="50479"/>
    <cellStyle name="千位分隔 27 2 2 2 4 3" xfId="50480"/>
    <cellStyle name="千位分隔 27 2 2 2 4 3 2" xfId="50481"/>
    <cellStyle name="千位分隔 27 2 2 2 4 3 2 2" xfId="50482"/>
    <cellStyle name="千位分隔 27 2 2 2 4 3 2 2 2" xfId="50483"/>
    <cellStyle name="千位分隔 27 2 2 2 4 3 2 2 2 2" xfId="50484"/>
    <cellStyle name="千位分隔 27 2 2 2 4 3 2 2 3" xfId="50485"/>
    <cellStyle name="千位分隔 27 2 2 2 4 3 2 3" xfId="50486"/>
    <cellStyle name="千位分隔 27 2 2 2 4 3 2 3 2" xfId="50487"/>
    <cellStyle name="千位分隔 27 2 2 2 4 3 2 4" xfId="50488"/>
    <cellStyle name="千位分隔 27 2 2 2 4 3 3" xfId="50489"/>
    <cellStyle name="千位分隔 27 2 2 2 4 3 3 2" xfId="50490"/>
    <cellStyle name="千位分隔 27 2 2 2 4 3 3 2 2" xfId="50491"/>
    <cellStyle name="千位分隔 27 2 2 2 4 3 3 3" xfId="50492"/>
    <cellStyle name="千位分隔 27 2 2 2 4 3 4" xfId="50493"/>
    <cellStyle name="千位分隔 27 2 2 2 4 3 4 2" xfId="50494"/>
    <cellStyle name="千位分隔 27 2 2 2 4 3 5" xfId="50495"/>
    <cellStyle name="千位分隔 27 2 2 2 4 4" xfId="50496"/>
    <cellStyle name="千位分隔 27 2 2 2 4 4 2" xfId="50497"/>
    <cellStyle name="千位分隔 27 2 2 2 4 4 2 2" xfId="50498"/>
    <cellStyle name="千位分隔 27 2 2 2 4 4 2 2 2" xfId="50499"/>
    <cellStyle name="千位分隔 27 2 2 2 4 4 2 2 2 2" xfId="50500"/>
    <cellStyle name="千位分隔 27 2 2 2 4 4 2 2 3" xfId="50501"/>
    <cellStyle name="千位分隔 27 2 2 2 4 4 2 3" xfId="50502"/>
    <cellStyle name="千位分隔 27 2 2 2 4 4 2 3 2" xfId="50503"/>
    <cellStyle name="千位分隔 27 2 2 2 4 4 2 4" xfId="50504"/>
    <cellStyle name="千位分隔 27 2 2 2 4 4 3" xfId="50505"/>
    <cellStyle name="千位分隔 27 2 2 2 4 4 3 2" xfId="50506"/>
    <cellStyle name="千位分隔 27 2 2 2 4 4 3 2 2" xfId="50507"/>
    <cellStyle name="千位分隔 27 2 2 2 4 4 3 3" xfId="50508"/>
    <cellStyle name="千位分隔 27 2 2 2 4 4 4" xfId="50509"/>
    <cellStyle name="千位分隔 27 2 2 2 4 4 4 2" xfId="50510"/>
    <cellStyle name="千位分隔 27 2 2 2 4 4 5" xfId="50511"/>
    <cellStyle name="千位分隔 27 2 2 2 4 5" xfId="50512"/>
    <cellStyle name="千位分隔 27 2 2 2 4 5 2" xfId="50513"/>
    <cellStyle name="千位分隔 27 2 2 2 4 5 2 2" xfId="50514"/>
    <cellStyle name="千位分隔 27 2 2 2 4 5 2 2 2" xfId="50515"/>
    <cellStyle name="千位分隔 27 2 2 2 4 5 2 3" xfId="50516"/>
    <cellStyle name="千位分隔 27 2 2 2 4 5 3" xfId="50517"/>
    <cellStyle name="千位分隔 27 2 2 2 4 5 3 2" xfId="50518"/>
    <cellStyle name="千位分隔 27 2 2 2 4 5 4" xfId="50519"/>
    <cellStyle name="千位分隔 27 2 2 2 4 6" xfId="50520"/>
    <cellStyle name="千位分隔 27 2 2 2 4 6 2" xfId="50521"/>
    <cellStyle name="千位分隔 27 2 2 2 4 6 2 2" xfId="50522"/>
    <cellStyle name="千位分隔 27 2 2 2 4 6 3" xfId="50523"/>
    <cellStyle name="千位分隔 27 2 2 2 4 7" xfId="50524"/>
    <cellStyle name="千位分隔 27 2 2 2 4 7 2" xfId="50525"/>
    <cellStyle name="千位分隔 27 2 2 2 4 8" xfId="50526"/>
    <cellStyle name="千位分隔 27 2 2 2 5" xfId="50527"/>
    <cellStyle name="千位分隔 27 2 2 2 5 2" xfId="50528"/>
    <cellStyle name="千位分隔 27 2 2 2 5 2 2" xfId="50529"/>
    <cellStyle name="千位分隔 27 2 2 2 5 2 2 2" xfId="50530"/>
    <cellStyle name="千位分隔 27 2 2 2 5 2 2 2 2" xfId="50531"/>
    <cellStyle name="千位分隔 27 2 2 2 5 2 2 2 2 2" xfId="50532"/>
    <cellStyle name="千位分隔 27 2 2 2 5 2 2 2 3" xfId="50533"/>
    <cellStyle name="千位分隔 27 2 2 2 5 2 2 3" xfId="50534"/>
    <cellStyle name="千位分隔 27 2 2 2 5 2 2 3 2" xfId="50535"/>
    <cellStyle name="千位分隔 27 2 2 2 5 2 2 4" xfId="50536"/>
    <cellStyle name="千位分隔 27 2 2 2 5 2 3" xfId="50537"/>
    <cellStyle name="千位分隔 27 2 2 2 5 2 3 2" xfId="50538"/>
    <cellStyle name="千位分隔 27 2 2 2 5 2 3 2 2" xfId="50539"/>
    <cellStyle name="千位分隔 27 2 2 2 5 2 3 3" xfId="50540"/>
    <cellStyle name="千位分隔 27 2 2 2 5 2 4" xfId="50541"/>
    <cellStyle name="千位分隔 27 2 2 2 5 2 4 2" xfId="50542"/>
    <cellStyle name="千位分隔 27 2 2 2 5 2 5" xfId="50543"/>
    <cellStyle name="千位分隔 27 2 2 2 5 3" xfId="50544"/>
    <cellStyle name="千位分隔 27 2 2 2 5 3 2" xfId="50545"/>
    <cellStyle name="千位分隔 27 2 2 2 5 3 2 2" xfId="50546"/>
    <cellStyle name="千位分隔 27 2 2 2 5 3 2 2 2" xfId="50547"/>
    <cellStyle name="千位分隔 27 2 2 2 5 3 2 2 2 2" xfId="50548"/>
    <cellStyle name="千位分隔 27 2 2 2 5 3 2 2 3" xfId="50549"/>
    <cellStyle name="千位分隔 27 2 2 2 5 3 2 3" xfId="50550"/>
    <cellStyle name="千位分隔 27 2 2 2 5 3 2 3 2" xfId="50551"/>
    <cellStyle name="千位分隔 27 2 2 2 5 3 2 4" xfId="50552"/>
    <cellStyle name="千位分隔 27 2 2 2 5 3 3" xfId="50553"/>
    <cellStyle name="千位分隔 27 2 2 2 5 3 3 2" xfId="50554"/>
    <cellStyle name="千位分隔 27 2 2 2 5 3 3 2 2" xfId="50555"/>
    <cellStyle name="千位分隔 27 2 2 2 5 3 3 3" xfId="50556"/>
    <cellStyle name="千位分隔 27 2 2 2 5 3 4" xfId="50557"/>
    <cellStyle name="千位分隔 27 2 2 2 5 3 4 2" xfId="50558"/>
    <cellStyle name="千位分隔 27 2 2 2 5 3 5" xfId="50559"/>
    <cellStyle name="千位分隔 27 2 2 2 5 4" xfId="50560"/>
    <cellStyle name="千位分隔 27 2 2 2 5 4 2" xfId="50561"/>
    <cellStyle name="千位分隔 27 2 2 2 5 4 2 2" xfId="50562"/>
    <cellStyle name="千位分隔 27 2 2 2 5 4 2 2 2" xfId="50563"/>
    <cellStyle name="千位分隔 27 2 2 2 5 4 2 3" xfId="50564"/>
    <cellStyle name="千位分隔 27 2 2 2 5 4 3" xfId="50565"/>
    <cellStyle name="千位分隔 27 2 2 2 5 4 3 2" xfId="50566"/>
    <cellStyle name="千位分隔 27 2 2 2 5 4 4" xfId="50567"/>
    <cellStyle name="千位分隔 27 2 2 2 5 5" xfId="50568"/>
    <cellStyle name="千位分隔 27 2 2 2 5 5 2" xfId="50569"/>
    <cellStyle name="千位分隔 27 2 2 2 5 5 2 2" xfId="50570"/>
    <cellStyle name="千位分隔 27 2 2 2 5 5 3" xfId="50571"/>
    <cellStyle name="千位分隔 27 2 2 2 5 6" xfId="50572"/>
    <cellStyle name="千位分隔 27 2 2 2 5 6 2" xfId="50573"/>
    <cellStyle name="千位分隔 27 2 2 2 5 7" xfId="50574"/>
    <cellStyle name="千位分隔 27 2 2 2 6" xfId="50575"/>
    <cellStyle name="千位分隔 27 2 2 2 6 2" xfId="50576"/>
    <cellStyle name="千位分隔 27 2 2 2 6 2 2" xfId="50577"/>
    <cellStyle name="千位分隔 27 2 2 2 6 2 2 2" xfId="50578"/>
    <cellStyle name="千位分隔 27 2 2 2 6 2 2 2 2" xfId="50579"/>
    <cellStyle name="千位分隔 27 2 2 2 6 2 2 3" xfId="50580"/>
    <cellStyle name="千位分隔 27 2 2 2 6 2 3" xfId="50581"/>
    <cellStyle name="千位分隔 27 2 2 2 6 2 3 2" xfId="50582"/>
    <cellStyle name="千位分隔 27 2 2 2 6 2 4" xfId="50583"/>
    <cellStyle name="千位分隔 27 2 2 2 6 3" xfId="50584"/>
    <cellStyle name="千位分隔 27 2 2 2 6 3 2" xfId="50585"/>
    <cellStyle name="千位分隔 27 2 2 2 6 3 2 2" xfId="50586"/>
    <cellStyle name="千位分隔 27 2 2 2 6 3 3" xfId="50587"/>
    <cellStyle name="千位分隔 27 2 2 2 6 4" xfId="50588"/>
    <cellStyle name="千位分隔 27 2 2 2 6 4 2" xfId="50589"/>
    <cellStyle name="千位分隔 27 2 2 2 6 5" xfId="50590"/>
    <cellStyle name="千位分隔 27 2 2 2 7" xfId="50591"/>
    <cellStyle name="千位分隔 27 2 2 2 7 2" xfId="50592"/>
    <cellStyle name="千位分隔 27 2 2 2 7 2 2" xfId="50593"/>
    <cellStyle name="千位分隔 27 2 2 2 7 2 2 2" xfId="50594"/>
    <cellStyle name="千位分隔 27 2 2 2 7 2 2 2 2" xfId="50595"/>
    <cellStyle name="千位分隔 27 2 2 2 7 2 2 3" xfId="50596"/>
    <cellStyle name="千位分隔 27 2 2 2 7 2 3" xfId="50597"/>
    <cellStyle name="千位分隔 27 2 2 2 7 2 3 2" xfId="50598"/>
    <cellStyle name="千位分隔 27 2 2 2 7 2 4" xfId="50599"/>
    <cellStyle name="千位分隔 27 2 2 2 7 3" xfId="50600"/>
    <cellStyle name="千位分隔 27 2 2 2 7 3 2" xfId="50601"/>
    <cellStyle name="千位分隔 27 2 2 2 7 3 2 2" xfId="50602"/>
    <cellStyle name="千位分隔 27 2 2 2 7 3 3" xfId="50603"/>
    <cellStyle name="千位分隔 27 2 2 2 7 4" xfId="50604"/>
    <cellStyle name="千位分隔 27 2 2 2 7 4 2" xfId="50605"/>
    <cellStyle name="千位分隔 27 2 2 2 7 5" xfId="50606"/>
    <cellStyle name="千位分隔 27 2 2 2 8" xfId="50607"/>
    <cellStyle name="千位分隔 27 2 2 2 8 2" xfId="50608"/>
    <cellStyle name="千位分隔 27 2 2 2 8 2 2" xfId="50609"/>
    <cellStyle name="千位分隔 27 2 2 2 8 2 2 2" xfId="50610"/>
    <cellStyle name="千位分隔 27 2 2 2 8 2 3" xfId="50611"/>
    <cellStyle name="千位分隔 27 2 2 2 8 3" xfId="50612"/>
    <cellStyle name="千位分隔 27 2 2 2 8 3 2" xfId="50613"/>
    <cellStyle name="千位分隔 27 2 2 2 8 4" xfId="50614"/>
    <cellStyle name="千位分隔 27 2 2 2 9" xfId="50615"/>
    <cellStyle name="千位分隔 27 2 2 2 9 2" xfId="50616"/>
    <cellStyle name="千位分隔 27 2 2 2 9 2 2" xfId="50617"/>
    <cellStyle name="千位分隔 27 2 2 2 9 3" xfId="50618"/>
    <cellStyle name="千位分隔 27 2 2 3" xfId="50619"/>
    <cellStyle name="千位分隔 27 2 2 3 2" xfId="50620"/>
    <cellStyle name="千位分隔 27 2 2 3 2 2" xfId="50621"/>
    <cellStyle name="千位分隔 27 2 2 3 2 2 2" xfId="50622"/>
    <cellStyle name="千位分隔 27 2 2 3 2 2 2 2" xfId="50623"/>
    <cellStyle name="千位分隔 27 2 2 3 2 2 2 2 2" xfId="50624"/>
    <cellStyle name="千位分隔 27 2 2 3 2 2 2 2 2 2" xfId="50625"/>
    <cellStyle name="千位分隔 27 2 2 3 2 2 2 2 2 2 2" xfId="50626"/>
    <cellStyle name="千位分隔 27 2 2 3 2 2 2 2 2 3" xfId="50627"/>
    <cellStyle name="千位分隔 27 2 2 3 2 2 2 2 3" xfId="50628"/>
    <cellStyle name="千位分隔 27 2 2 3 2 2 2 2 3 2" xfId="50629"/>
    <cellStyle name="千位分隔 27 2 2 3 2 2 2 2 4" xfId="50630"/>
    <cellStyle name="千位分隔 27 2 2 3 2 2 2 3" xfId="50631"/>
    <cellStyle name="千位分隔 27 2 2 3 2 2 2 3 2" xfId="50632"/>
    <cellStyle name="千位分隔 27 2 2 3 2 2 2 3 2 2" xfId="50633"/>
    <cellStyle name="千位分隔 27 2 2 3 2 2 2 3 3" xfId="50634"/>
    <cellStyle name="千位分隔 27 2 2 3 2 2 2 4" xfId="50635"/>
    <cellStyle name="千位分隔 27 2 2 3 2 2 2 4 2" xfId="50636"/>
    <cellStyle name="千位分隔 27 2 2 3 2 2 2 5" xfId="50637"/>
    <cellStyle name="千位分隔 27 2 2 3 2 2 3" xfId="50638"/>
    <cellStyle name="千位分隔 27 2 2 3 2 2 3 2" xfId="50639"/>
    <cellStyle name="千位分隔 27 2 2 3 2 2 3 2 2" xfId="50640"/>
    <cellStyle name="千位分隔 27 2 2 3 2 2 3 2 2 2" xfId="50641"/>
    <cellStyle name="千位分隔 27 2 2 3 2 2 3 2 2 2 2" xfId="50642"/>
    <cellStyle name="千位分隔 27 2 2 3 2 2 3 2 2 3" xfId="50643"/>
    <cellStyle name="千位分隔 27 2 2 3 2 2 3 2 3" xfId="50644"/>
    <cellStyle name="千位分隔 27 2 2 3 2 2 3 2 3 2" xfId="50645"/>
    <cellStyle name="千位分隔 27 2 2 3 2 2 3 2 4" xfId="50646"/>
    <cellStyle name="千位分隔 27 2 2 3 2 2 3 3" xfId="50647"/>
    <cellStyle name="千位分隔 27 2 2 3 2 2 3 3 2" xfId="50648"/>
    <cellStyle name="千位分隔 27 2 2 3 2 2 3 3 2 2" xfId="50649"/>
    <cellStyle name="千位分隔 27 2 2 3 2 2 3 3 3" xfId="50650"/>
    <cellStyle name="千位分隔 27 2 2 3 2 2 3 4" xfId="50651"/>
    <cellStyle name="千位分隔 27 2 2 3 2 2 3 4 2" xfId="50652"/>
    <cellStyle name="千位分隔 27 2 2 3 2 2 3 5" xfId="50653"/>
    <cellStyle name="千位分隔 27 2 2 3 2 2 4" xfId="50654"/>
    <cellStyle name="千位分隔 27 2 2 3 2 2 4 2" xfId="50655"/>
    <cellStyle name="千位分隔 27 2 2 3 2 2 4 2 2" xfId="50656"/>
    <cellStyle name="千位分隔 27 2 2 3 2 2 4 2 2 2" xfId="50657"/>
    <cellStyle name="千位分隔 27 2 2 3 2 2 4 2 3" xfId="50658"/>
    <cellStyle name="千位分隔 27 2 2 3 2 2 4 3" xfId="50659"/>
    <cellStyle name="千位分隔 27 2 2 3 2 2 4 3 2" xfId="50660"/>
    <cellStyle name="千位分隔 27 2 2 3 2 2 4 4" xfId="50661"/>
    <cellStyle name="千位分隔 27 2 2 3 2 2 5" xfId="50662"/>
    <cellStyle name="千位分隔 27 2 2 3 2 2 5 2" xfId="50663"/>
    <cellStyle name="千位分隔 27 2 2 3 2 2 5 2 2" xfId="50664"/>
    <cellStyle name="千位分隔 27 2 2 3 2 2 5 3" xfId="50665"/>
    <cellStyle name="千位分隔 27 2 2 3 2 2 6" xfId="50666"/>
    <cellStyle name="千位分隔 27 2 2 3 2 2 6 2" xfId="50667"/>
    <cellStyle name="千位分隔 27 2 2 3 2 2 7" xfId="50668"/>
    <cellStyle name="千位分隔 27 2 2 3 2 3" xfId="50669"/>
    <cellStyle name="千位分隔 27 2 2 3 2 3 2" xfId="50670"/>
    <cellStyle name="千位分隔 27 2 2 3 2 3 2 2" xfId="50671"/>
    <cellStyle name="千位分隔 27 2 2 3 2 3 2 2 2" xfId="50672"/>
    <cellStyle name="千位分隔 27 2 2 3 2 3 2 2 2 2" xfId="50673"/>
    <cellStyle name="千位分隔 27 2 2 3 2 3 2 2 3" xfId="50674"/>
    <cellStyle name="千位分隔 27 2 2 3 2 3 2 3" xfId="50675"/>
    <cellStyle name="千位分隔 27 2 2 3 2 3 2 3 2" xfId="50676"/>
    <cellStyle name="千位分隔 27 2 2 3 2 3 2 4" xfId="50677"/>
    <cellStyle name="千位分隔 27 2 2 3 2 3 3" xfId="50678"/>
    <cellStyle name="千位分隔 27 2 2 3 2 3 3 2" xfId="50679"/>
    <cellStyle name="千位分隔 27 2 2 3 2 3 3 2 2" xfId="50680"/>
    <cellStyle name="千位分隔 27 2 2 3 2 3 3 3" xfId="50681"/>
    <cellStyle name="千位分隔 27 2 2 3 2 3 4" xfId="50682"/>
    <cellStyle name="千位分隔 27 2 2 3 2 3 4 2" xfId="50683"/>
    <cellStyle name="千位分隔 27 2 2 3 2 3 5" xfId="50684"/>
    <cellStyle name="千位分隔 27 2 2 3 2 4" xfId="50685"/>
    <cellStyle name="千位分隔 27 2 2 3 2 4 2" xfId="50686"/>
    <cellStyle name="千位分隔 27 2 2 3 2 4 2 2" xfId="50687"/>
    <cellStyle name="千位分隔 27 2 2 3 2 4 2 2 2" xfId="50688"/>
    <cellStyle name="千位分隔 27 2 2 3 2 4 2 2 2 2" xfId="50689"/>
    <cellStyle name="千位分隔 27 2 2 3 2 4 2 2 3" xfId="50690"/>
    <cellStyle name="千位分隔 27 2 2 3 2 4 2 3" xfId="50691"/>
    <cellStyle name="千位分隔 27 2 2 3 2 4 2 3 2" xfId="50692"/>
    <cellStyle name="千位分隔 27 2 2 3 2 4 2 4" xfId="50693"/>
    <cellStyle name="千位分隔 27 2 2 3 2 4 3" xfId="50694"/>
    <cellStyle name="千位分隔 27 2 2 3 2 4 3 2" xfId="50695"/>
    <cellStyle name="千位分隔 27 2 2 3 2 4 3 2 2" xfId="50696"/>
    <cellStyle name="千位分隔 27 2 2 3 2 4 3 3" xfId="50697"/>
    <cellStyle name="千位分隔 27 2 2 3 2 4 4" xfId="50698"/>
    <cellStyle name="千位分隔 27 2 2 3 2 4 4 2" xfId="50699"/>
    <cellStyle name="千位分隔 27 2 2 3 2 4 5" xfId="50700"/>
    <cellStyle name="千位分隔 27 2 2 3 2 5" xfId="50701"/>
    <cellStyle name="千位分隔 27 2 2 3 2 5 2" xfId="50702"/>
    <cellStyle name="千位分隔 27 2 2 3 2 5 2 2" xfId="50703"/>
    <cellStyle name="千位分隔 27 2 2 3 2 5 2 2 2" xfId="50704"/>
    <cellStyle name="千位分隔 27 2 2 3 2 5 2 3" xfId="50705"/>
    <cellStyle name="千位分隔 27 2 2 3 2 5 3" xfId="50706"/>
    <cellStyle name="千位分隔 27 2 2 3 2 5 3 2" xfId="50707"/>
    <cellStyle name="千位分隔 27 2 2 3 2 5 4" xfId="50708"/>
    <cellStyle name="千位分隔 27 2 2 3 2 6" xfId="50709"/>
    <cellStyle name="千位分隔 27 2 2 3 2 6 2" xfId="50710"/>
    <cellStyle name="千位分隔 27 2 2 3 2 6 2 2" xfId="50711"/>
    <cellStyle name="千位分隔 27 2 2 3 2 6 3" xfId="50712"/>
    <cellStyle name="千位分隔 27 2 2 3 2 7" xfId="50713"/>
    <cellStyle name="千位分隔 27 2 2 3 2 7 2" xfId="50714"/>
    <cellStyle name="千位分隔 27 2 2 3 2 8" xfId="50715"/>
    <cellStyle name="千位分隔 27 2 2 3 3" xfId="50716"/>
    <cellStyle name="千位分隔 27 2 2 3 3 2" xfId="50717"/>
    <cellStyle name="千位分隔 27 2 2 3 3 2 2" xfId="50718"/>
    <cellStyle name="千位分隔 27 2 2 3 3 2 2 2" xfId="50719"/>
    <cellStyle name="千位分隔 27 2 2 3 3 2 2 2 2" xfId="50720"/>
    <cellStyle name="千位分隔 27 2 2 3 3 2 2 2 2 2" xfId="50721"/>
    <cellStyle name="千位分隔 27 2 2 3 3 2 2 2 3" xfId="50722"/>
    <cellStyle name="千位分隔 27 2 2 3 3 2 2 3" xfId="50723"/>
    <cellStyle name="千位分隔 27 2 2 3 3 2 2 3 2" xfId="50724"/>
    <cellStyle name="千位分隔 27 2 2 3 3 2 2 4" xfId="50725"/>
    <cellStyle name="千位分隔 27 2 2 3 3 2 3" xfId="50726"/>
    <cellStyle name="千位分隔 27 2 2 3 3 2 3 2" xfId="50727"/>
    <cellStyle name="千位分隔 27 2 2 3 3 2 3 2 2" xfId="50728"/>
    <cellStyle name="千位分隔 27 2 2 3 3 2 3 3" xfId="50729"/>
    <cellStyle name="千位分隔 27 2 2 3 3 2 4" xfId="50730"/>
    <cellStyle name="千位分隔 27 2 2 3 3 2 4 2" xfId="50731"/>
    <cellStyle name="千位分隔 27 2 2 3 3 2 5" xfId="50732"/>
    <cellStyle name="千位分隔 27 2 2 3 3 3" xfId="50733"/>
    <cellStyle name="千位分隔 27 2 2 3 3 3 2" xfId="50734"/>
    <cellStyle name="千位分隔 27 2 2 3 3 3 2 2" xfId="50735"/>
    <cellStyle name="千位分隔 27 2 2 3 3 3 2 2 2" xfId="50736"/>
    <cellStyle name="千位分隔 27 2 2 3 3 3 2 2 2 2" xfId="50737"/>
    <cellStyle name="千位分隔 27 2 2 3 3 3 2 2 3" xfId="50738"/>
    <cellStyle name="千位分隔 27 2 2 3 3 3 2 3" xfId="50739"/>
    <cellStyle name="千位分隔 27 2 2 3 3 3 2 3 2" xfId="50740"/>
    <cellStyle name="千位分隔 27 2 2 3 3 3 2 4" xfId="50741"/>
    <cellStyle name="千位分隔 27 2 2 3 3 3 3" xfId="50742"/>
    <cellStyle name="千位分隔 27 2 2 3 3 3 3 2" xfId="50743"/>
    <cellStyle name="千位分隔 27 2 2 3 3 3 3 2 2" xfId="50744"/>
    <cellStyle name="千位分隔 27 2 2 3 3 3 3 3" xfId="50745"/>
    <cellStyle name="千位分隔 27 2 2 3 3 3 4" xfId="50746"/>
    <cellStyle name="千位分隔 27 2 2 3 3 3 4 2" xfId="50747"/>
    <cellStyle name="千位分隔 27 2 2 3 3 3 5" xfId="50748"/>
    <cellStyle name="千位分隔 27 2 2 3 3 4" xfId="50749"/>
    <cellStyle name="千位分隔 27 2 2 3 3 4 2" xfId="50750"/>
    <cellStyle name="千位分隔 27 2 2 3 3 4 2 2" xfId="50751"/>
    <cellStyle name="千位分隔 27 2 2 3 3 4 2 2 2" xfId="50752"/>
    <cellStyle name="千位分隔 27 2 2 3 3 4 2 3" xfId="50753"/>
    <cellStyle name="千位分隔 27 2 2 3 3 4 3" xfId="50754"/>
    <cellStyle name="千位分隔 27 2 2 3 3 4 3 2" xfId="50755"/>
    <cellStyle name="千位分隔 27 2 2 3 3 4 4" xfId="50756"/>
    <cellStyle name="千位分隔 27 2 2 3 3 5" xfId="50757"/>
    <cellStyle name="千位分隔 27 2 2 3 3 5 2" xfId="50758"/>
    <cellStyle name="千位分隔 27 2 2 3 3 5 2 2" xfId="50759"/>
    <cellStyle name="千位分隔 27 2 2 3 3 5 3" xfId="50760"/>
    <cellStyle name="千位分隔 27 2 2 3 3 6" xfId="50761"/>
    <cellStyle name="千位分隔 27 2 2 3 3 6 2" xfId="50762"/>
    <cellStyle name="千位分隔 27 2 2 3 3 7" xfId="50763"/>
    <cellStyle name="千位分隔 27 2 2 3 4" xfId="50764"/>
    <cellStyle name="千位分隔 27 2 2 3 4 2" xfId="50765"/>
    <cellStyle name="千位分隔 27 2 2 3 4 2 2" xfId="50766"/>
    <cellStyle name="千位分隔 27 2 2 3 4 2 2 2" xfId="50767"/>
    <cellStyle name="千位分隔 27 2 2 3 4 2 2 2 2" xfId="50768"/>
    <cellStyle name="千位分隔 27 2 2 3 4 2 2 3" xfId="50769"/>
    <cellStyle name="千位分隔 27 2 2 3 4 2 3" xfId="50770"/>
    <cellStyle name="千位分隔 27 2 2 3 4 2 3 2" xfId="50771"/>
    <cellStyle name="千位分隔 27 2 2 3 4 2 4" xfId="50772"/>
    <cellStyle name="千位分隔 27 2 2 3 4 3" xfId="50773"/>
    <cellStyle name="千位分隔 27 2 2 3 4 3 2" xfId="50774"/>
    <cellStyle name="千位分隔 27 2 2 3 4 3 2 2" xfId="50775"/>
    <cellStyle name="千位分隔 27 2 2 3 4 3 3" xfId="50776"/>
    <cellStyle name="千位分隔 27 2 2 3 4 4" xfId="50777"/>
    <cellStyle name="千位分隔 27 2 2 3 4 4 2" xfId="50778"/>
    <cellStyle name="千位分隔 27 2 2 3 4 5" xfId="50779"/>
    <cellStyle name="千位分隔 27 2 2 3 5" xfId="50780"/>
    <cellStyle name="千位分隔 27 2 2 3 5 2" xfId="50781"/>
    <cellStyle name="千位分隔 27 2 2 3 5 2 2" xfId="50782"/>
    <cellStyle name="千位分隔 27 2 2 3 5 2 2 2" xfId="50783"/>
    <cellStyle name="千位分隔 27 2 2 3 5 2 2 2 2" xfId="50784"/>
    <cellStyle name="千位分隔 27 2 2 3 5 2 2 3" xfId="50785"/>
    <cellStyle name="千位分隔 27 2 2 3 5 2 3" xfId="50786"/>
    <cellStyle name="千位分隔 27 2 2 3 5 2 3 2" xfId="50787"/>
    <cellStyle name="千位分隔 27 2 2 3 5 2 4" xfId="50788"/>
    <cellStyle name="千位分隔 27 2 2 3 5 3" xfId="50789"/>
    <cellStyle name="千位分隔 27 2 2 3 5 3 2" xfId="50790"/>
    <cellStyle name="千位分隔 27 2 2 3 5 3 2 2" xfId="50791"/>
    <cellStyle name="千位分隔 27 2 2 3 5 3 3" xfId="50792"/>
    <cellStyle name="千位分隔 27 2 2 3 5 4" xfId="50793"/>
    <cellStyle name="千位分隔 27 2 2 3 5 4 2" xfId="50794"/>
    <cellStyle name="千位分隔 27 2 2 3 5 5" xfId="50795"/>
    <cellStyle name="千位分隔 27 2 2 3 6" xfId="50796"/>
    <cellStyle name="千位分隔 27 2 2 3 6 2" xfId="50797"/>
    <cellStyle name="千位分隔 27 2 2 3 6 2 2" xfId="50798"/>
    <cellStyle name="千位分隔 27 2 2 3 6 2 2 2" xfId="50799"/>
    <cellStyle name="千位分隔 27 2 2 3 6 2 3" xfId="50800"/>
    <cellStyle name="千位分隔 27 2 2 3 6 3" xfId="50801"/>
    <cellStyle name="千位分隔 27 2 2 3 6 3 2" xfId="50802"/>
    <cellStyle name="千位分隔 27 2 2 3 6 4" xfId="50803"/>
    <cellStyle name="千位分隔 27 2 2 3 7" xfId="50804"/>
    <cellStyle name="千位分隔 27 2 2 3 7 2" xfId="50805"/>
    <cellStyle name="千位分隔 27 2 2 3 7 2 2" xfId="50806"/>
    <cellStyle name="千位分隔 27 2 2 3 7 3" xfId="50807"/>
    <cellStyle name="千位分隔 27 2 2 3 8" xfId="50808"/>
    <cellStyle name="千位分隔 27 2 2 3 8 2" xfId="50809"/>
    <cellStyle name="千位分隔 27 2 2 3 9" xfId="50810"/>
    <cellStyle name="千位分隔 27 2 2 4" xfId="50811"/>
    <cellStyle name="千位分隔 27 2 2 4 2" xfId="50812"/>
    <cellStyle name="千位分隔 27 2 2 4 2 2" xfId="50813"/>
    <cellStyle name="千位分隔 27 2 2 4 2 2 2" xfId="50814"/>
    <cellStyle name="千位分隔 27 2 2 4 2 2 2 2" xfId="50815"/>
    <cellStyle name="千位分隔 27 2 2 4 2 2 2 2 2" xfId="50816"/>
    <cellStyle name="千位分隔 27 2 2 4 2 2 2 2 2 2" xfId="50817"/>
    <cellStyle name="千位分隔 27 2 2 4 2 2 2 2 2 2 2" xfId="50818"/>
    <cellStyle name="千位分隔 27 2 2 4 2 2 2 2 2 3" xfId="50819"/>
    <cellStyle name="千位分隔 27 2 2 4 2 2 2 2 3" xfId="50820"/>
    <cellStyle name="千位分隔 27 2 2 4 2 2 2 2 3 2" xfId="50821"/>
    <cellStyle name="千位分隔 27 2 2 4 2 2 2 2 4" xfId="50822"/>
    <cellStyle name="千位分隔 27 2 2 4 2 2 2 3" xfId="50823"/>
    <cellStyle name="千位分隔 27 2 2 4 2 2 2 3 2" xfId="50824"/>
    <cellStyle name="千位分隔 27 2 2 4 2 2 2 3 2 2" xfId="50825"/>
    <cellStyle name="千位分隔 27 2 2 4 2 2 2 3 3" xfId="50826"/>
    <cellStyle name="千位分隔 27 2 2 4 2 2 2 4" xfId="50827"/>
    <cellStyle name="千位分隔 27 2 2 4 2 2 2 4 2" xfId="50828"/>
    <cellStyle name="千位分隔 27 2 2 4 2 2 2 5" xfId="50829"/>
    <cellStyle name="千位分隔 27 2 2 4 2 2 3" xfId="50830"/>
    <cellStyle name="千位分隔 27 2 2 4 2 2 3 2" xfId="50831"/>
    <cellStyle name="千位分隔 27 2 2 4 2 2 3 2 2" xfId="50832"/>
    <cellStyle name="千位分隔 27 2 2 4 2 2 3 2 2 2" xfId="50833"/>
    <cellStyle name="千位分隔 27 2 2 4 2 2 3 2 2 2 2" xfId="50834"/>
    <cellStyle name="千位分隔 27 2 2 4 2 2 3 2 2 3" xfId="50835"/>
    <cellStyle name="千位分隔 27 2 2 4 2 2 3 2 3" xfId="50836"/>
    <cellStyle name="千位分隔 27 2 2 4 2 2 3 2 3 2" xfId="50837"/>
    <cellStyle name="千位分隔 27 2 2 4 2 2 3 2 4" xfId="50838"/>
    <cellStyle name="千位分隔 27 2 2 4 2 2 3 3" xfId="50839"/>
    <cellStyle name="千位分隔 27 2 2 4 2 2 3 3 2" xfId="50840"/>
    <cellStyle name="千位分隔 27 2 2 4 2 2 3 3 2 2" xfId="50841"/>
    <cellStyle name="千位分隔 27 2 2 4 2 2 3 3 3" xfId="50842"/>
    <cellStyle name="千位分隔 27 2 2 4 2 2 3 4" xfId="50843"/>
    <cellStyle name="千位分隔 27 2 2 4 2 2 3 4 2" xfId="50844"/>
    <cellStyle name="千位分隔 27 2 2 4 2 2 3 5" xfId="50845"/>
    <cellStyle name="千位分隔 27 2 2 4 2 2 4" xfId="50846"/>
    <cellStyle name="千位分隔 27 2 2 4 2 2 4 2" xfId="50847"/>
    <cellStyle name="千位分隔 27 2 2 4 2 2 4 2 2" xfId="50848"/>
    <cellStyle name="千位分隔 27 2 2 4 2 2 4 2 2 2" xfId="50849"/>
    <cellStyle name="千位分隔 27 2 2 4 2 2 4 2 3" xfId="50850"/>
    <cellStyle name="千位分隔 27 2 2 4 2 2 4 3" xfId="50851"/>
    <cellStyle name="千位分隔 27 2 2 4 2 2 4 3 2" xfId="50852"/>
    <cellStyle name="千位分隔 27 2 2 4 2 2 4 4" xfId="50853"/>
    <cellStyle name="千位分隔 27 2 2 4 2 2 5" xfId="50854"/>
    <cellStyle name="千位分隔 27 2 2 4 2 2 5 2" xfId="50855"/>
    <cellStyle name="千位分隔 27 2 2 4 2 2 5 2 2" xfId="50856"/>
    <cellStyle name="千位分隔 27 2 2 4 2 2 5 3" xfId="50857"/>
    <cellStyle name="千位分隔 27 2 2 4 2 2 6" xfId="50858"/>
    <cellStyle name="千位分隔 27 2 2 4 2 2 6 2" xfId="50859"/>
    <cellStyle name="千位分隔 27 2 2 4 2 2 7" xfId="50860"/>
    <cellStyle name="千位分隔 27 2 2 4 2 3" xfId="50861"/>
    <cellStyle name="千位分隔 27 2 2 4 2 3 2" xfId="50862"/>
    <cellStyle name="千位分隔 27 2 2 4 2 3 2 2" xfId="50863"/>
    <cellStyle name="千位分隔 27 2 2 4 2 3 2 2 2" xfId="50864"/>
    <cellStyle name="千位分隔 27 2 2 4 2 3 2 2 2 2" xfId="50865"/>
    <cellStyle name="千位分隔 27 2 2 4 2 3 2 2 3" xfId="50866"/>
    <cellStyle name="千位分隔 27 2 2 4 2 3 2 3" xfId="50867"/>
    <cellStyle name="千位分隔 27 2 2 4 2 3 2 3 2" xfId="50868"/>
    <cellStyle name="千位分隔 27 2 2 4 2 3 2 4" xfId="50869"/>
    <cellStyle name="千位分隔 27 2 2 4 2 3 3" xfId="50870"/>
    <cellStyle name="千位分隔 27 2 2 4 2 3 3 2" xfId="50871"/>
    <cellStyle name="千位分隔 27 2 2 4 2 3 3 2 2" xfId="50872"/>
    <cellStyle name="千位分隔 27 2 2 4 2 3 3 3" xfId="50873"/>
    <cellStyle name="千位分隔 27 2 2 4 2 3 4" xfId="50874"/>
    <cellStyle name="千位分隔 27 2 2 4 2 3 4 2" xfId="50875"/>
    <cellStyle name="千位分隔 27 2 2 4 2 3 5" xfId="50876"/>
    <cellStyle name="千位分隔 27 2 2 4 2 4" xfId="50877"/>
    <cellStyle name="千位分隔 27 2 2 4 2 4 2" xfId="50878"/>
    <cellStyle name="千位分隔 27 2 2 4 2 4 2 2" xfId="50879"/>
    <cellStyle name="千位分隔 27 2 2 4 2 4 2 2 2" xfId="50880"/>
    <cellStyle name="千位分隔 27 2 2 4 2 4 2 2 2 2" xfId="50881"/>
    <cellStyle name="千位分隔 27 2 2 4 2 4 2 2 3" xfId="50882"/>
    <cellStyle name="千位分隔 27 2 2 4 2 4 2 3" xfId="50883"/>
    <cellStyle name="千位分隔 27 2 2 4 2 4 2 3 2" xfId="50884"/>
    <cellStyle name="千位分隔 27 2 2 4 2 4 2 4" xfId="50885"/>
    <cellStyle name="千位分隔 27 2 2 4 2 4 3" xfId="50886"/>
    <cellStyle name="千位分隔 27 2 2 4 2 4 3 2" xfId="50887"/>
    <cellStyle name="千位分隔 27 2 2 4 2 4 3 2 2" xfId="50888"/>
    <cellStyle name="千位分隔 27 2 2 4 2 4 3 3" xfId="50889"/>
    <cellStyle name="千位分隔 27 2 2 4 2 4 4" xfId="50890"/>
    <cellStyle name="千位分隔 27 2 2 4 2 4 4 2" xfId="50891"/>
    <cellStyle name="千位分隔 27 2 2 4 2 4 5" xfId="50892"/>
    <cellStyle name="千位分隔 27 2 2 4 2 5" xfId="50893"/>
    <cellStyle name="千位分隔 27 2 2 4 2 5 2" xfId="50894"/>
    <cellStyle name="千位分隔 27 2 2 4 2 5 2 2" xfId="50895"/>
    <cellStyle name="千位分隔 27 2 2 4 2 5 2 2 2" xfId="50896"/>
    <cellStyle name="千位分隔 27 2 2 4 2 5 2 3" xfId="50897"/>
    <cellStyle name="千位分隔 27 2 2 4 2 5 3" xfId="50898"/>
    <cellStyle name="千位分隔 27 2 2 4 2 5 3 2" xfId="50899"/>
    <cellStyle name="千位分隔 27 2 2 4 2 5 4" xfId="50900"/>
    <cellStyle name="千位分隔 27 2 2 4 2 6" xfId="50901"/>
    <cellStyle name="千位分隔 27 2 2 4 2 6 2" xfId="50902"/>
    <cellStyle name="千位分隔 27 2 2 4 2 6 2 2" xfId="50903"/>
    <cellStyle name="千位分隔 27 2 2 4 2 6 3" xfId="50904"/>
    <cellStyle name="千位分隔 27 2 2 4 2 7" xfId="50905"/>
    <cellStyle name="千位分隔 27 2 2 4 2 7 2" xfId="50906"/>
    <cellStyle name="千位分隔 27 2 2 4 2 8" xfId="50907"/>
    <cellStyle name="千位分隔 27 2 2 4 3" xfId="50908"/>
    <cellStyle name="千位分隔 27 2 2 4 3 2" xfId="50909"/>
    <cellStyle name="千位分隔 27 2 2 4 3 2 2" xfId="50910"/>
    <cellStyle name="千位分隔 27 2 2 4 3 2 2 2" xfId="50911"/>
    <cellStyle name="千位分隔 27 2 2 4 3 2 2 2 2" xfId="50912"/>
    <cellStyle name="千位分隔 27 2 2 4 3 2 2 2 2 2" xfId="50913"/>
    <cellStyle name="千位分隔 27 2 2 4 3 2 2 2 3" xfId="50914"/>
    <cellStyle name="千位分隔 27 2 2 4 3 2 2 3" xfId="50915"/>
    <cellStyle name="千位分隔 27 2 2 4 3 2 2 3 2" xfId="50916"/>
    <cellStyle name="千位分隔 27 2 2 4 3 2 2 4" xfId="50917"/>
    <cellStyle name="千位分隔 27 2 2 4 3 2 3" xfId="50918"/>
    <cellStyle name="千位分隔 27 2 2 4 3 2 3 2" xfId="50919"/>
    <cellStyle name="千位分隔 27 2 2 4 3 2 3 2 2" xfId="50920"/>
    <cellStyle name="千位分隔 27 2 2 4 3 2 3 3" xfId="50921"/>
    <cellStyle name="千位分隔 27 2 2 4 3 2 4" xfId="50922"/>
    <cellStyle name="千位分隔 27 2 2 4 3 2 4 2" xfId="50923"/>
    <cellStyle name="千位分隔 27 2 2 4 3 2 5" xfId="50924"/>
    <cellStyle name="千位分隔 27 2 2 4 3 3" xfId="50925"/>
    <cellStyle name="千位分隔 27 2 2 4 3 3 2" xfId="50926"/>
    <cellStyle name="千位分隔 27 2 2 4 3 3 2 2" xfId="50927"/>
    <cellStyle name="千位分隔 27 2 2 4 3 3 2 2 2" xfId="50928"/>
    <cellStyle name="千位分隔 27 2 2 4 3 3 2 2 2 2" xfId="50929"/>
    <cellStyle name="千位分隔 27 2 2 4 3 3 2 2 3" xfId="50930"/>
    <cellStyle name="千位分隔 27 2 2 4 3 3 2 3" xfId="50931"/>
    <cellStyle name="千位分隔 27 2 2 4 3 3 2 3 2" xfId="50932"/>
    <cellStyle name="千位分隔 27 2 2 4 3 3 2 4" xfId="50933"/>
    <cellStyle name="千位分隔 27 2 2 4 3 3 3" xfId="50934"/>
    <cellStyle name="千位分隔 27 2 2 4 3 3 3 2" xfId="50935"/>
    <cellStyle name="千位分隔 27 2 2 4 3 3 3 2 2" xfId="50936"/>
    <cellStyle name="千位分隔 27 2 2 4 3 3 3 3" xfId="50937"/>
    <cellStyle name="千位分隔 27 2 2 4 3 3 4" xfId="50938"/>
    <cellStyle name="千位分隔 27 2 2 4 3 3 4 2" xfId="50939"/>
    <cellStyle name="千位分隔 27 2 2 4 3 3 5" xfId="50940"/>
    <cellStyle name="千位分隔 27 2 2 4 3 4" xfId="50941"/>
    <cellStyle name="千位分隔 27 2 2 4 3 4 2" xfId="50942"/>
    <cellStyle name="千位分隔 27 2 2 4 3 4 2 2" xfId="50943"/>
    <cellStyle name="千位分隔 27 2 2 4 3 4 2 2 2" xfId="50944"/>
    <cellStyle name="千位分隔 27 2 2 4 3 4 2 3" xfId="50945"/>
    <cellStyle name="千位分隔 27 2 2 4 3 4 3" xfId="50946"/>
    <cellStyle name="千位分隔 27 2 2 4 3 4 3 2" xfId="50947"/>
    <cellStyle name="千位分隔 27 2 2 4 3 4 4" xfId="50948"/>
    <cellStyle name="千位分隔 27 2 2 4 3 5" xfId="50949"/>
    <cellStyle name="千位分隔 27 2 2 4 3 5 2" xfId="50950"/>
    <cellStyle name="千位分隔 27 2 2 4 3 5 2 2" xfId="50951"/>
    <cellStyle name="千位分隔 27 2 2 4 3 5 3" xfId="50952"/>
    <cellStyle name="千位分隔 27 2 2 4 3 6" xfId="50953"/>
    <cellStyle name="千位分隔 27 2 2 4 3 6 2" xfId="50954"/>
    <cellStyle name="千位分隔 27 2 2 4 3 7" xfId="50955"/>
    <cellStyle name="千位分隔 27 2 2 4 4" xfId="50956"/>
    <cellStyle name="千位分隔 27 2 2 4 4 2" xfId="50957"/>
    <cellStyle name="千位分隔 27 2 2 4 4 2 2" xfId="50958"/>
    <cellStyle name="千位分隔 27 2 2 4 4 2 2 2" xfId="50959"/>
    <cellStyle name="千位分隔 27 2 2 4 4 2 2 2 2" xfId="50960"/>
    <cellStyle name="千位分隔 27 2 2 4 4 2 2 3" xfId="50961"/>
    <cellStyle name="千位分隔 27 2 2 4 4 2 3" xfId="50962"/>
    <cellStyle name="千位分隔 27 2 2 4 4 2 3 2" xfId="50963"/>
    <cellStyle name="千位分隔 27 2 2 4 4 2 4" xfId="50964"/>
    <cellStyle name="千位分隔 27 2 2 4 4 3" xfId="50965"/>
    <cellStyle name="千位分隔 27 2 2 4 4 3 2" xfId="50966"/>
    <cellStyle name="千位分隔 27 2 2 4 4 3 2 2" xfId="50967"/>
    <cellStyle name="千位分隔 27 2 2 4 4 3 3" xfId="50968"/>
    <cellStyle name="千位分隔 27 2 2 4 4 4" xfId="50969"/>
    <cellStyle name="千位分隔 27 2 2 4 4 4 2" xfId="50970"/>
    <cellStyle name="千位分隔 27 2 2 4 4 5" xfId="50971"/>
    <cellStyle name="千位分隔 27 2 2 4 5" xfId="50972"/>
    <cellStyle name="千位分隔 27 2 2 4 5 2" xfId="50973"/>
    <cellStyle name="千位分隔 27 2 2 4 5 2 2" xfId="50974"/>
    <cellStyle name="千位分隔 27 2 2 4 5 2 2 2" xfId="50975"/>
    <cellStyle name="千位分隔 27 2 2 4 5 2 2 2 2" xfId="50976"/>
    <cellStyle name="千位分隔 27 2 2 4 5 2 2 3" xfId="50977"/>
    <cellStyle name="千位分隔 27 2 2 4 5 2 3" xfId="50978"/>
    <cellStyle name="千位分隔 27 2 2 4 5 2 3 2" xfId="50979"/>
    <cellStyle name="千位分隔 27 2 2 4 5 2 4" xfId="50980"/>
    <cellStyle name="千位分隔 27 2 2 4 5 3" xfId="50981"/>
    <cellStyle name="千位分隔 27 2 2 4 5 3 2" xfId="50982"/>
    <cellStyle name="千位分隔 27 2 2 4 5 3 2 2" xfId="50983"/>
    <cellStyle name="千位分隔 27 2 2 4 5 3 3" xfId="50984"/>
    <cellStyle name="千位分隔 27 2 2 4 5 4" xfId="50985"/>
    <cellStyle name="千位分隔 27 2 2 4 5 4 2" xfId="50986"/>
    <cellStyle name="千位分隔 27 2 2 4 5 5" xfId="50987"/>
    <cellStyle name="千位分隔 27 2 2 4 6" xfId="50988"/>
    <cellStyle name="千位分隔 27 2 2 4 6 2" xfId="50989"/>
    <cellStyle name="千位分隔 27 2 2 4 6 2 2" xfId="50990"/>
    <cellStyle name="千位分隔 27 2 2 4 6 2 2 2" xfId="50991"/>
    <cellStyle name="千位分隔 27 2 2 4 6 2 3" xfId="50992"/>
    <cellStyle name="千位分隔 27 2 2 4 6 3" xfId="50993"/>
    <cellStyle name="千位分隔 27 2 2 4 6 3 2" xfId="50994"/>
    <cellStyle name="千位分隔 27 2 2 4 6 4" xfId="50995"/>
    <cellStyle name="千位分隔 27 2 2 4 7" xfId="50996"/>
    <cellStyle name="千位分隔 27 2 2 4 7 2" xfId="50997"/>
    <cellStyle name="千位分隔 27 2 2 4 7 2 2" xfId="50998"/>
    <cellStyle name="千位分隔 27 2 2 4 7 3" xfId="50999"/>
    <cellStyle name="千位分隔 27 2 2 4 8" xfId="51000"/>
    <cellStyle name="千位分隔 27 2 2 4 8 2" xfId="51001"/>
    <cellStyle name="千位分隔 27 2 2 4 9" xfId="51002"/>
    <cellStyle name="千位分隔 27 2 2 5" xfId="51003"/>
    <cellStyle name="千位分隔 27 2 2 5 2" xfId="51004"/>
    <cellStyle name="千位分隔 27 2 2 5 2 2" xfId="51005"/>
    <cellStyle name="千位分隔 27 2 2 5 2 2 2" xfId="51006"/>
    <cellStyle name="千位分隔 27 2 2 5 2 2 2 2" xfId="51007"/>
    <cellStyle name="千位分隔 27 2 2 5 2 2 2 2 2" xfId="51008"/>
    <cellStyle name="千位分隔 27 2 2 5 2 2 2 2 2 2" xfId="51009"/>
    <cellStyle name="千位分隔 27 2 2 5 2 2 2 2 3" xfId="51010"/>
    <cellStyle name="千位分隔 27 2 2 5 2 2 2 3" xfId="51011"/>
    <cellStyle name="千位分隔 27 2 2 5 2 2 2 3 2" xfId="51012"/>
    <cellStyle name="千位分隔 27 2 2 5 2 2 2 4" xfId="51013"/>
    <cellStyle name="千位分隔 27 2 2 5 2 2 3" xfId="51014"/>
    <cellStyle name="千位分隔 27 2 2 5 2 2 3 2" xfId="51015"/>
    <cellStyle name="千位分隔 27 2 2 5 2 2 3 2 2" xfId="51016"/>
    <cellStyle name="千位分隔 27 2 2 5 2 2 3 3" xfId="51017"/>
    <cellStyle name="千位分隔 27 2 2 5 2 2 4" xfId="51018"/>
    <cellStyle name="千位分隔 27 2 2 5 2 2 4 2" xfId="51019"/>
    <cellStyle name="千位分隔 27 2 2 5 2 2 5" xfId="51020"/>
    <cellStyle name="千位分隔 27 2 2 5 2 3" xfId="51021"/>
    <cellStyle name="千位分隔 27 2 2 5 2 3 2" xfId="51022"/>
    <cellStyle name="千位分隔 27 2 2 5 2 3 2 2" xfId="51023"/>
    <cellStyle name="千位分隔 27 2 2 5 2 3 2 2 2" xfId="51024"/>
    <cellStyle name="千位分隔 27 2 2 5 2 3 2 2 2 2" xfId="51025"/>
    <cellStyle name="千位分隔 27 2 2 5 2 3 2 2 3" xfId="51026"/>
    <cellStyle name="千位分隔 27 2 2 5 2 3 2 3" xfId="51027"/>
    <cellStyle name="千位分隔 27 2 2 5 2 3 2 3 2" xfId="51028"/>
    <cellStyle name="千位分隔 27 2 2 5 2 3 2 4" xfId="51029"/>
    <cellStyle name="千位分隔 27 2 2 5 2 3 3" xfId="51030"/>
    <cellStyle name="千位分隔 27 2 2 5 2 3 3 2" xfId="51031"/>
    <cellStyle name="千位分隔 27 2 2 5 2 3 3 2 2" xfId="51032"/>
    <cellStyle name="千位分隔 27 2 2 5 2 3 3 3" xfId="51033"/>
    <cellStyle name="千位分隔 27 2 2 5 2 3 4" xfId="51034"/>
    <cellStyle name="千位分隔 27 2 2 5 2 3 4 2" xfId="51035"/>
    <cellStyle name="千位分隔 27 2 2 5 2 3 5" xfId="51036"/>
    <cellStyle name="千位分隔 27 2 2 5 2 4" xfId="51037"/>
    <cellStyle name="千位分隔 27 2 2 5 2 4 2" xfId="51038"/>
    <cellStyle name="千位分隔 27 2 2 5 2 4 2 2" xfId="51039"/>
    <cellStyle name="千位分隔 27 2 2 5 2 4 2 2 2" xfId="51040"/>
    <cellStyle name="千位分隔 27 2 2 5 2 4 2 3" xfId="51041"/>
    <cellStyle name="千位分隔 27 2 2 5 2 4 3" xfId="51042"/>
    <cellStyle name="千位分隔 27 2 2 5 2 4 3 2" xfId="51043"/>
    <cellStyle name="千位分隔 27 2 2 5 2 4 4" xfId="51044"/>
    <cellStyle name="千位分隔 27 2 2 5 2 5" xfId="51045"/>
    <cellStyle name="千位分隔 27 2 2 5 2 5 2" xfId="51046"/>
    <cellStyle name="千位分隔 27 2 2 5 2 5 2 2" xfId="51047"/>
    <cellStyle name="千位分隔 27 2 2 5 2 5 3" xfId="51048"/>
    <cellStyle name="千位分隔 27 2 2 5 2 6" xfId="51049"/>
    <cellStyle name="千位分隔 27 2 2 5 2 6 2" xfId="51050"/>
    <cellStyle name="千位分隔 27 2 2 5 2 7" xfId="51051"/>
    <cellStyle name="千位分隔 27 2 2 5 3" xfId="51052"/>
    <cellStyle name="千位分隔 27 2 2 5 3 2" xfId="51053"/>
    <cellStyle name="千位分隔 27 2 2 5 3 2 2" xfId="51054"/>
    <cellStyle name="千位分隔 27 2 2 5 3 2 2 2" xfId="51055"/>
    <cellStyle name="千位分隔 27 2 2 5 3 2 2 2 2" xfId="51056"/>
    <cellStyle name="千位分隔 27 2 2 5 3 2 2 3" xfId="51057"/>
    <cellStyle name="千位分隔 27 2 2 5 3 2 3" xfId="51058"/>
    <cellStyle name="千位分隔 27 2 2 5 3 2 3 2" xfId="51059"/>
    <cellStyle name="千位分隔 27 2 2 5 3 2 4" xfId="51060"/>
    <cellStyle name="千位分隔 27 2 2 5 3 3" xfId="51061"/>
    <cellStyle name="千位分隔 27 2 2 5 3 3 2" xfId="51062"/>
    <cellStyle name="千位分隔 27 2 2 5 3 3 2 2" xfId="51063"/>
    <cellStyle name="千位分隔 27 2 2 5 3 3 3" xfId="51064"/>
    <cellStyle name="千位分隔 27 2 2 5 3 4" xfId="51065"/>
    <cellStyle name="千位分隔 27 2 2 5 3 4 2" xfId="51066"/>
    <cellStyle name="千位分隔 27 2 2 5 3 5" xfId="51067"/>
    <cellStyle name="千位分隔 27 2 2 5 4" xfId="51068"/>
    <cellStyle name="千位分隔 27 2 2 5 4 2" xfId="51069"/>
    <cellStyle name="千位分隔 27 2 2 5 4 2 2" xfId="51070"/>
    <cellStyle name="千位分隔 27 2 2 5 4 2 2 2" xfId="51071"/>
    <cellStyle name="千位分隔 27 2 2 5 4 2 2 2 2" xfId="51072"/>
    <cellStyle name="千位分隔 27 2 2 5 4 2 2 3" xfId="51073"/>
    <cellStyle name="千位分隔 27 2 2 5 4 2 3" xfId="51074"/>
    <cellStyle name="千位分隔 27 2 2 5 4 2 3 2" xfId="51075"/>
    <cellStyle name="千位分隔 27 2 2 5 4 2 4" xfId="51076"/>
    <cellStyle name="千位分隔 27 2 2 5 4 3" xfId="51077"/>
    <cellStyle name="千位分隔 27 2 2 5 4 3 2" xfId="51078"/>
    <cellStyle name="千位分隔 27 2 2 5 4 3 2 2" xfId="51079"/>
    <cellStyle name="千位分隔 27 2 2 5 4 3 3" xfId="51080"/>
    <cellStyle name="千位分隔 27 2 2 5 4 4" xfId="51081"/>
    <cellStyle name="千位分隔 27 2 2 5 4 4 2" xfId="51082"/>
    <cellStyle name="千位分隔 27 2 2 5 4 5" xfId="51083"/>
    <cellStyle name="千位分隔 27 2 2 5 5" xfId="51084"/>
    <cellStyle name="千位分隔 27 2 2 5 5 2" xfId="51085"/>
    <cellStyle name="千位分隔 27 2 2 5 5 2 2" xfId="51086"/>
    <cellStyle name="千位分隔 27 2 2 5 5 2 2 2" xfId="51087"/>
    <cellStyle name="千位分隔 27 2 2 5 5 2 3" xfId="51088"/>
    <cellStyle name="千位分隔 27 2 2 5 5 3" xfId="51089"/>
    <cellStyle name="千位分隔 27 2 2 5 5 3 2" xfId="51090"/>
    <cellStyle name="千位分隔 27 2 2 5 5 4" xfId="51091"/>
    <cellStyle name="千位分隔 27 2 2 5 6" xfId="51092"/>
    <cellStyle name="千位分隔 27 2 2 5 6 2" xfId="51093"/>
    <cellStyle name="千位分隔 27 2 2 5 6 2 2" xfId="51094"/>
    <cellStyle name="千位分隔 27 2 2 5 6 3" xfId="51095"/>
    <cellStyle name="千位分隔 27 2 2 5 7" xfId="51096"/>
    <cellStyle name="千位分隔 27 2 2 5 7 2" xfId="51097"/>
    <cellStyle name="千位分隔 27 2 2 5 8" xfId="51098"/>
    <cellStyle name="千位分隔 27 2 2 6" xfId="51099"/>
    <cellStyle name="千位分隔 27 2 2 6 2" xfId="51100"/>
    <cellStyle name="千位分隔 27 2 2 6 2 2" xfId="51101"/>
    <cellStyle name="千位分隔 27 2 2 6 2 2 2" xfId="51102"/>
    <cellStyle name="千位分隔 27 2 2 6 2 2 2 2" xfId="51103"/>
    <cellStyle name="千位分隔 27 2 2 6 2 2 2 2 2" xfId="51104"/>
    <cellStyle name="千位分隔 27 2 2 6 2 2 2 3" xfId="51105"/>
    <cellStyle name="千位分隔 27 2 2 6 2 2 3" xfId="51106"/>
    <cellStyle name="千位分隔 27 2 2 6 2 2 3 2" xfId="51107"/>
    <cellStyle name="千位分隔 27 2 2 6 2 2 4" xfId="51108"/>
    <cellStyle name="千位分隔 27 2 2 6 2 3" xfId="51109"/>
    <cellStyle name="千位分隔 27 2 2 6 2 3 2" xfId="51110"/>
    <cellStyle name="千位分隔 27 2 2 6 2 3 2 2" xfId="51111"/>
    <cellStyle name="千位分隔 27 2 2 6 2 3 3" xfId="51112"/>
    <cellStyle name="千位分隔 27 2 2 6 2 4" xfId="51113"/>
    <cellStyle name="千位分隔 27 2 2 6 2 4 2" xfId="51114"/>
    <cellStyle name="千位分隔 27 2 2 6 2 5" xfId="51115"/>
    <cellStyle name="千位分隔 27 2 2 6 3" xfId="51116"/>
    <cellStyle name="千位分隔 27 2 2 6 3 2" xfId="51117"/>
    <cellStyle name="千位分隔 27 2 2 6 3 2 2" xfId="51118"/>
    <cellStyle name="千位分隔 27 2 2 6 3 2 2 2" xfId="51119"/>
    <cellStyle name="千位分隔 27 2 2 6 3 2 2 2 2" xfId="51120"/>
    <cellStyle name="千位分隔 27 2 2 6 3 2 2 3" xfId="51121"/>
    <cellStyle name="千位分隔 27 2 2 6 3 2 3" xfId="51122"/>
    <cellStyle name="千位分隔 27 2 2 6 3 2 3 2" xfId="51123"/>
    <cellStyle name="千位分隔 27 2 2 6 3 2 4" xfId="51124"/>
    <cellStyle name="千位分隔 27 2 2 6 3 3" xfId="51125"/>
    <cellStyle name="千位分隔 27 2 2 6 3 3 2" xfId="51126"/>
    <cellStyle name="千位分隔 27 2 2 6 3 3 2 2" xfId="51127"/>
    <cellStyle name="千位分隔 27 2 2 6 3 3 3" xfId="51128"/>
    <cellStyle name="千位分隔 27 2 2 6 3 4" xfId="51129"/>
    <cellStyle name="千位分隔 27 2 2 6 3 4 2" xfId="51130"/>
    <cellStyle name="千位分隔 27 2 2 6 3 5" xfId="51131"/>
    <cellStyle name="千位分隔 27 2 2 6 4" xfId="51132"/>
    <cellStyle name="千位分隔 27 2 2 6 4 2" xfId="51133"/>
    <cellStyle name="千位分隔 27 2 2 6 4 2 2" xfId="51134"/>
    <cellStyle name="千位分隔 27 2 2 6 4 2 2 2" xfId="51135"/>
    <cellStyle name="千位分隔 27 2 2 6 4 2 3" xfId="51136"/>
    <cellStyle name="千位分隔 27 2 2 6 4 3" xfId="51137"/>
    <cellStyle name="千位分隔 27 2 2 6 4 3 2" xfId="51138"/>
    <cellStyle name="千位分隔 27 2 2 6 4 4" xfId="51139"/>
    <cellStyle name="千位分隔 27 2 2 6 5" xfId="51140"/>
    <cellStyle name="千位分隔 27 2 2 6 5 2" xfId="51141"/>
    <cellStyle name="千位分隔 27 2 2 6 5 2 2" xfId="51142"/>
    <cellStyle name="千位分隔 27 2 2 6 5 3" xfId="51143"/>
    <cellStyle name="千位分隔 27 2 2 6 6" xfId="51144"/>
    <cellStyle name="千位分隔 27 2 2 6 6 2" xfId="51145"/>
    <cellStyle name="千位分隔 27 2 2 6 7" xfId="51146"/>
    <cellStyle name="千位分隔 27 2 2 7" xfId="51147"/>
    <cellStyle name="千位分隔 27 2 2 7 2" xfId="51148"/>
    <cellStyle name="千位分隔 27 2 2 7 2 2" xfId="51149"/>
    <cellStyle name="千位分隔 27 2 2 7 2 2 2" xfId="51150"/>
    <cellStyle name="千位分隔 27 2 2 7 2 2 2 2" xfId="51151"/>
    <cellStyle name="千位分隔 27 2 2 7 2 2 3" xfId="51152"/>
    <cellStyle name="千位分隔 27 2 2 7 2 3" xfId="51153"/>
    <cellStyle name="千位分隔 27 2 2 7 2 3 2" xfId="51154"/>
    <cellStyle name="千位分隔 27 2 2 7 2 4" xfId="51155"/>
    <cellStyle name="千位分隔 27 2 2 7 3" xfId="51156"/>
    <cellStyle name="千位分隔 27 2 2 7 3 2" xfId="51157"/>
    <cellStyle name="千位分隔 27 2 2 7 3 2 2" xfId="51158"/>
    <cellStyle name="千位分隔 27 2 2 7 3 3" xfId="51159"/>
    <cellStyle name="千位分隔 27 2 2 7 4" xfId="51160"/>
    <cellStyle name="千位分隔 27 2 2 7 4 2" xfId="51161"/>
    <cellStyle name="千位分隔 27 2 2 7 5" xfId="51162"/>
    <cellStyle name="千位分隔 27 2 2 8" xfId="51163"/>
    <cellStyle name="千位分隔 27 2 2 8 2" xfId="51164"/>
    <cellStyle name="千位分隔 27 2 2 8 2 2" xfId="51165"/>
    <cellStyle name="千位分隔 27 2 2 8 2 2 2" xfId="51166"/>
    <cellStyle name="千位分隔 27 2 2 8 2 2 2 2" xfId="51167"/>
    <cellStyle name="千位分隔 27 2 2 8 2 2 3" xfId="51168"/>
    <cellStyle name="千位分隔 27 2 2 8 2 3" xfId="51169"/>
    <cellStyle name="千位分隔 27 2 2 8 2 3 2" xfId="51170"/>
    <cellStyle name="千位分隔 27 2 2 8 2 4" xfId="51171"/>
    <cellStyle name="千位分隔 27 2 2 8 3" xfId="51172"/>
    <cellStyle name="千位分隔 27 2 2 8 3 2" xfId="51173"/>
    <cellStyle name="千位分隔 27 2 2 8 3 2 2" xfId="51174"/>
    <cellStyle name="千位分隔 27 2 2 8 3 3" xfId="51175"/>
    <cellStyle name="千位分隔 27 2 2 8 4" xfId="51176"/>
    <cellStyle name="千位分隔 27 2 2 8 4 2" xfId="51177"/>
    <cellStyle name="千位分隔 27 2 2 8 5" xfId="51178"/>
    <cellStyle name="千位分隔 27 2 2 9" xfId="51179"/>
    <cellStyle name="千位分隔 27 2 2 9 2" xfId="51180"/>
    <cellStyle name="千位分隔 27 2 2 9 2 2" xfId="51181"/>
    <cellStyle name="千位分隔 27 2 2 9 2 2 2" xfId="51182"/>
    <cellStyle name="千位分隔 27 2 2 9 2 3" xfId="51183"/>
    <cellStyle name="千位分隔 27 2 2 9 3" xfId="51184"/>
    <cellStyle name="千位分隔 27 2 2 9 3 2" xfId="51185"/>
    <cellStyle name="千位分隔 27 2 2 9 4" xfId="51186"/>
    <cellStyle name="千位分隔 27 2 3" xfId="51187"/>
    <cellStyle name="千位分隔 27 2 3 10" xfId="51188"/>
    <cellStyle name="千位分隔 27 2 3 10 2" xfId="51189"/>
    <cellStyle name="千位分隔 27 2 3 11" xfId="51190"/>
    <cellStyle name="千位分隔 27 2 3 2" xfId="51191"/>
    <cellStyle name="千位分隔 27 2 3 2 2" xfId="51192"/>
    <cellStyle name="千位分隔 27 2 3 2 2 2" xfId="51193"/>
    <cellStyle name="千位分隔 27 2 3 2 2 2 2" xfId="51194"/>
    <cellStyle name="千位分隔 27 2 3 2 2 2 2 2" xfId="51195"/>
    <cellStyle name="千位分隔 27 2 3 2 2 2 2 2 2" xfId="51196"/>
    <cellStyle name="千位分隔 27 2 3 2 2 2 2 2 2 2" xfId="51197"/>
    <cellStyle name="千位分隔 27 2 3 2 2 2 2 2 2 2 2" xfId="51198"/>
    <cellStyle name="千位分隔 27 2 3 2 2 2 2 2 2 3" xfId="51199"/>
    <cellStyle name="千位分隔 27 2 3 2 2 2 2 2 3" xfId="51200"/>
    <cellStyle name="千位分隔 27 2 3 2 2 2 2 2 3 2" xfId="51201"/>
    <cellStyle name="千位分隔 27 2 3 2 2 2 2 2 4" xfId="51202"/>
    <cellStyle name="千位分隔 27 2 3 2 2 2 2 3" xfId="51203"/>
    <cellStyle name="千位分隔 27 2 3 2 2 2 2 3 2" xfId="51204"/>
    <cellStyle name="千位分隔 27 2 3 2 2 2 2 3 2 2" xfId="51205"/>
    <cellStyle name="千位分隔 27 2 3 2 2 2 2 3 3" xfId="51206"/>
    <cellStyle name="千位分隔 27 2 3 2 2 2 2 4" xfId="51207"/>
    <cellStyle name="千位分隔 27 2 3 2 2 2 2 4 2" xfId="51208"/>
    <cellStyle name="千位分隔 27 2 3 2 2 2 2 5" xfId="51209"/>
    <cellStyle name="千位分隔 27 2 3 2 2 2 3" xfId="51210"/>
    <cellStyle name="千位分隔 27 2 3 2 2 2 3 2" xfId="51211"/>
    <cellStyle name="千位分隔 27 2 3 2 2 2 3 2 2" xfId="51212"/>
    <cellStyle name="千位分隔 27 2 3 2 2 2 3 2 2 2" xfId="51213"/>
    <cellStyle name="千位分隔 27 2 3 2 2 2 3 2 2 2 2" xfId="51214"/>
    <cellStyle name="千位分隔 27 2 3 2 2 2 3 2 2 3" xfId="51215"/>
    <cellStyle name="千位分隔 27 2 3 2 2 2 3 2 3" xfId="51216"/>
    <cellStyle name="千位分隔 27 2 3 2 2 2 3 2 3 2" xfId="51217"/>
    <cellStyle name="千位分隔 27 2 3 2 2 2 3 2 4" xfId="51218"/>
    <cellStyle name="千位分隔 27 2 3 2 2 2 3 3" xfId="51219"/>
    <cellStyle name="千位分隔 27 2 3 2 2 2 3 3 2" xfId="51220"/>
    <cellStyle name="千位分隔 27 2 3 2 2 2 3 3 2 2" xfId="51221"/>
    <cellStyle name="千位分隔 27 2 3 2 2 2 3 3 3" xfId="51222"/>
    <cellStyle name="千位分隔 27 2 3 2 2 2 3 4" xfId="51223"/>
    <cellStyle name="千位分隔 27 2 3 2 2 2 3 4 2" xfId="51224"/>
    <cellStyle name="千位分隔 27 2 3 2 2 2 3 5" xfId="51225"/>
    <cellStyle name="千位分隔 27 2 3 2 2 2 4" xfId="51226"/>
    <cellStyle name="千位分隔 27 2 3 2 2 2 4 2" xfId="51227"/>
    <cellStyle name="千位分隔 27 2 3 2 2 2 4 2 2" xfId="51228"/>
    <cellStyle name="千位分隔 27 2 3 2 2 2 4 2 2 2" xfId="51229"/>
    <cellStyle name="千位分隔 27 2 3 2 2 2 4 2 3" xfId="51230"/>
    <cellStyle name="千位分隔 27 2 3 2 2 2 4 3" xfId="51231"/>
    <cellStyle name="千位分隔 27 2 3 2 2 2 4 3 2" xfId="51232"/>
    <cellStyle name="千位分隔 27 2 3 2 2 2 4 4" xfId="51233"/>
    <cellStyle name="千位分隔 27 2 3 2 2 2 5" xfId="51234"/>
    <cellStyle name="千位分隔 27 2 3 2 2 2 5 2" xfId="51235"/>
    <cellStyle name="千位分隔 27 2 3 2 2 2 5 2 2" xfId="51236"/>
    <cellStyle name="千位分隔 27 2 3 2 2 2 5 3" xfId="51237"/>
    <cellStyle name="千位分隔 27 2 3 2 2 2 6" xfId="51238"/>
    <cellStyle name="千位分隔 27 2 3 2 2 2 6 2" xfId="51239"/>
    <cellStyle name="千位分隔 27 2 3 2 2 2 7" xfId="51240"/>
    <cellStyle name="千位分隔 27 2 3 2 2 3" xfId="51241"/>
    <cellStyle name="千位分隔 27 2 3 2 2 3 2" xfId="51242"/>
    <cellStyle name="千位分隔 27 2 3 2 2 3 2 2" xfId="51243"/>
    <cellStyle name="千位分隔 27 2 3 2 2 3 2 2 2" xfId="51244"/>
    <cellStyle name="千位分隔 27 2 3 2 2 3 2 2 2 2" xfId="51245"/>
    <cellStyle name="千位分隔 27 2 3 2 2 3 2 2 3" xfId="51246"/>
    <cellStyle name="千位分隔 27 2 3 2 2 3 2 3" xfId="51247"/>
    <cellStyle name="千位分隔 27 2 3 2 2 3 2 3 2" xfId="51248"/>
    <cellStyle name="千位分隔 27 2 3 2 2 3 2 4" xfId="51249"/>
    <cellStyle name="千位分隔 27 2 3 2 2 3 3" xfId="51250"/>
    <cellStyle name="千位分隔 27 2 3 2 2 3 3 2" xfId="51251"/>
    <cellStyle name="千位分隔 27 2 3 2 2 3 3 2 2" xfId="51252"/>
    <cellStyle name="千位分隔 27 2 3 2 2 3 3 3" xfId="51253"/>
    <cellStyle name="千位分隔 27 2 3 2 2 3 4" xfId="51254"/>
    <cellStyle name="千位分隔 27 2 3 2 2 3 4 2" xfId="51255"/>
    <cellStyle name="千位分隔 27 2 3 2 2 3 5" xfId="51256"/>
    <cellStyle name="千位分隔 27 2 3 2 2 4" xfId="51257"/>
    <cellStyle name="千位分隔 27 2 3 2 2 4 2" xfId="51258"/>
    <cellStyle name="千位分隔 27 2 3 2 2 4 2 2" xfId="51259"/>
    <cellStyle name="千位分隔 27 2 3 2 2 4 2 2 2" xfId="51260"/>
    <cellStyle name="千位分隔 27 2 3 2 2 4 2 2 2 2" xfId="51261"/>
    <cellStyle name="千位分隔 27 2 3 2 2 4 2 2 3" xfId="51262"/>
    <cellStyle name="千位分隔 27 2 3 2 2 4 2 3" xfId="51263"/>
    <cellStyle name="千位分隔 27 2 3 2 2 4 2 3 2" xfId="51264"/>
    <cellStyle name="千位分隔 27 2 3 2 2 4 2 4" xfId="51265"/>
    <cellStyle name="千位分隔 27 2 3 2 2 4 3" xfId="51266"/>
    <cellStyle name="千位分隔 27 2 3 2 2 4 3 2" xfId="51267"/>
    <cellStyle name="千位分隔 27 2 3 2 2 4 3 2 2" xfId="51268"/>
    <cellStyle name="千位分隔 27 2 3 2 2 4 3 3" xfId="51269"/>
    <cellStyle name="千位分隔 27 2 3 2 2 4 4" xfId="51270"/>
    <cellStyle name="千位分隔 27 2 3 2 2 4 4 2" xfId="51271"/>
    <cellStyle name="千位分隔 27 2 3 2 2 4 5" xfId="51272"/>
    <cellStyle name="千位分隔 27 2 3 2 2 5" xfId="51273"/>
    <cellStyle name="千位分隔 27 2 3 2 2 5 2" xfId="51274"/>
    <cellStyle name="千位分隔 27 2 3 2 2 5 2 2" xfId="51275"/>
    <cellStyle name="千位分隔 27 2 3 2 2 5 2 2 2" xfId="51276"/>
    <cellStyle name="千位分隔 27 2 3 2 2 5 2 3" xfId="51277"/>
    <cellStyle name="千位分隔 27 2 3 2 2 5 3" xfId="51278"/>
    <cellStyle name="千位分隔 27 2 3 2 2 5 3 2" xfId="51279"/>
    <cellStyle name="千位分隔 27 2 3 2 2 5 4" xfId="51280"/>
    <cellStyle name="千位分隔 27 2 3 2 2 6" xfId="51281"/>
    <cellStyle name="千位分隔 27 2 3 2 2 6 2" xfId="51282"/>
    <cellStyle name="千位分隔 27 2 3 2 2 6 2 2" xfId="51283"/>
    <cellStyle name="千位分隔 27 2 3 2 2 6 3" xfId="51284"/>
    <cellStyle name="千位分隔 27 2 3 2 2 7" xfId="51285"/>
    <cellStyle name="千位分隔 27 2 3 2 2 7 2" xfId="51286"/>
    <cellStyle name="千位分隔 27 2 3 2 2 8" xfId="51287"/>
    <cellStyle name="千位分隔 27 2 3 2 3" xfId="51288"/>
    <cellStyle name="千位分隔 27 2 3 2 3 2" xfId="51289"/>
    <cellStyle name="千位分隔 27 2 3 2 3 2 2" xfId="51290"/>
    <cellStyle name="千位分隔 27 2 3 2 3 2 2 2" xfId="51291"/>
    <cellStyle name="千位分隔 27 2 3 2 3 2 2 2 2" xfId="51292"/>
    <cellStyle name="千位分隔 27 2 3 2 3 2 2 2 2 2" xfId="51293"/>
    <cellStyle name="千位分隔 27 2 3 2 3 2 2 2 3" xfId="51294"/>
    <cellStyle name="千位分隔 27 2 3 2 3 2 2 3" xfId="51295"/>
    <cellStyle name="千位分隔 27 2 3 2 3 2 2 3 2" xfId="51296"/>
    <cellStyle name="千位分隔 27 2 3 2 3 2 2 4" xfId="51297"/>
    <cellStyle name="千位分隔 27 2 3 2 3 2 3" xfId="51298"/>
    <cellStyle name="千位分隔 27 2 3 2 3 2 3 2" xfId="51299"/>
    <cellStyle name="千位分隔 27 2 3 2 3 2 3 2 2" xfId="51300"/>
    <cellStyle name="千位分隔 27 2 3 2 3 2 3 3" xfId="51301"/>
    <cellStyle name="千位分隔 27 2 3 2 3 2 4" xfId="51302"/>
    <cellStyle name="千位分隔 27 2 3 2 3 2 4 2" xfId="51303"/>
    <cellStyle name="千位分隔 27 2 3 2 3 2 5" xfId="51304"/>
    <cellStyle name="千位分隔 27 2 3 2 3 3" xfId="51305"/>
    <cellStyle name="千位分隔 27 2 3 2 3 3 2" xfId="51306"/>
    <cellStyle name="千位分隔 27 2 3 2 3 3 2 2" xfId="51307"/>
    <cellStyle name="千位分隔 27 2 3 2 3 3 2 2 2" xfId="51308"/>
    <cellStyle name="千位分隔 27 2 3 2 3 3 2 2 2 2" xfId="51309"/>
    <cellStyle name="千位分隔 27 2 3 2 3 3 2 2 3" xfId="51310"/>
    <cellStyle name="千位分隔 27 2 3 2 3 3 2 3" xfId="51311"/>
    <cellStyle name="千位分隔 27 2 3 2 3 3 2 3 2" xfId="51312"/>
    <cellStyle name="千位分隔 27 2 3 2 3 3 2 4" xfId="51313"/>
    <cellStyle name="千位分隔 27 2 3 2 3 3 3" xfId="51314"/>
    <cellStyle name="千位分隔 27 2 3 2 3 3 3 2" xfId="51315"/>
    <cellStyle name="千位分隔 27 2 3 2 3 3 3 2 2" xfId="51316"/>
    <cellStyle name="千位分隔 27 2 3 2 3 3 3 3" xfId="51317"/>
    <cellStyle name="千位分隔 27 2 3 2 3 3 4" xfId="51318"/>
    <cellStyle name="千位分隔 27 2 3 2 3 3 4 2" xfId="51319"/>
    <cellStyle name="千位分隔 27 2 3 2 3 3 5" xfId="51320"/>
    <cellStyle name="千位分隔 27 2 3 2 3 4" xfId="51321"/>
    <cellStyle name="千位分隔 27 2 3 2 3 4 2" xfId="51322"/>
    <cellStyle name="千位分隔 27 2 3 2 3 4 2 2" xfId="51323"/>
    <cellStyle name="千位分隔 27 2 3 2 3 4 2 2 2" xfId="51324"/>
    <cellStyle name="千位分隔 27 2 3 2 3 4 2 3" xfId="51325"/>
    <cellStyle name="千位分隔 27 2 3 2 3 4 3" xfId="51326"/>
    <cellStyle name="千位分隔 27 2 3 2 3 4 3 2" xfId="51327"/>
    <cellStyle name="千位分隔 27 2 3 2 3 4 4" xfId="51328"/>
    <cellStyle name="千位分隔 27 2 3 2 3 5" xfId="51329"/>
    <cellStyle name="千位分隔 27 2 3 2 3 5 2" xfId="51330"/>
    <cellStyle name="千位分隔 27 2 3 2 3 5 2 2" xfId="51331"/>
    <cellStyle name="千位分隔 27 2 3 2 3 5 3" xfId="51332"/>
    <cellStyle name="千位分隔 27 2 3 2 3 6" xfId="51333"/>
    <cellStyle name="千位分隔 27 2 3 2 3 6 2" xfId="51334"/>
    <cellStyle name="千位分隔 27 2 3 2 3 7" xfId="51335"/>
    <cellStyle name="千位分隔 27 2 3 2 4" xfId="51336"/>
    <cellStyle name="千位分隔 27 2 3 2 4 2" xfId="51337"/>
    <cellStyle name="千位分隔 27 2 3 2 4 2 2" xfId="51338"/>
    <cellStyle name="千位分隔 27 2 3 2 4 2 2 2" xfId="51339"/>
    <cellStyle name="千位分隔 27 2 3 2 4 2 2 2 2" xfId="51340"/>
    <cellStyle name="千位分隔 27 2 3 2 4 2 2 3" xfId="51341"/>
    <cellStyle name="千位分隔 27 2 3 2 4 2 3" xfId="51342"/>
    <cellStyle name="千位分隔 27 2 3 2 4 2 3 2" xfId="51343"/>
    <cellStyle name="千位分隔 27 2 3 2 4 2 4" xfId="51344"/>
    <cellStyle name="千位分隔 27 2 3 2 4 3" xfId="51345"/>
    <cellStyle name="千位分隔 27 2 3 2 4 3 2" xfId="51346"/>
    <cellStyle name="千位分隔 27 2 3 2 4 3 2 2" xfId="51347"/>
    <cellStyle name="千位分隔 27 2 3 2 4 3 3" xfId="51348"/>
    <cellStyle name="千位分隔 27 2 3 2 4 4" xfId="51349"/>
    <cellStyle name="千位分隔 27 2 3 2 4 4 2" xfId="51350"/>
    <cellStyle name="千位分隔 27 2 3 2 4 5" xfId="51351"/>
    <cellStyle name="千位分隔 27 2 3 2 5" xfId="51352"/>
    <cellStyle name="千位分隔 27 2 3 2 5 2" xfId="51353"/>
    <cellStyle name="千位分隔 27 2 3 2 5 2 2" xfId="51354"/>
    <cellStyle name="千位分隔 27 2 3 2 5 2 2 2" xfId="51355"/>
    <cellStyle name="千位分隔 27 2 3 2 5 2 2 2 2" xfId="51356"/>
    <cellStyle name="千位分隔 27 2 3 2 5 2 2 3" xfId="51357"/>
    <cellStyle name="千位分隔 27 2 3 2 5 2 3" xfId="51358"/>
    <cellStyle name="千位分隔 27 2 3 2 5 2 3 2" xfId="51359"/>
    <cellStyle name="千位分隔 27 2 3 2 5 2 4" xfId="51360"/>
    <cellStyle name="千位分隔 27 2 3 2 5 3" xfId="51361"/>
    <cellStyle name="千位分隔 27 2 3 2 5 3 2" xfId="51362"/>
    <cellStyle name="千位分隔 27 2 3 2 5 3 2 2" xfId="51363"/>
    <cellStyle name="千位分隔 27 2 3 2 5 3 3" xfId="51364"/>
    <cellStyle name="千位分隔 27 2 3 2 5 4" xfId="51365"/>
    <cellStyle name="千位分隔 27 2 3 2 5 4 2" xfId="51366"/>
    <cellStyle name="千位分隔 27 2 3 2 5 5" xfId="51367"/>
    <cellStyle name="千位分隔 27 2 3 2 6" xfId="51368"/>
    <cellStyle name="千位分隔 27 2 3 2 6 2" xfId="51369"/>
    <cellStyle name="千位分隔 27 2 3 2 6 2 2" xfId="51370"/>
    <cellStyle name="千位分隔 27 2 3 2 6 2 2 2" xfId="51371"/>
    <cellStyle name="千位分隔 27 2 3 2 6 2 3" xfId="51372"/>
    <cellStyle name="千位分隔 27 2 3 2 6 3" xfId="51373"/>
    <cellStyle name="千位分隔 27 2 3 2 6 3 2" xfId="51374"/>
    <cellStyle name="千位分隔 27 2 3 2 6 4" xfId="51375"/>
    <cellStyle name="千位分隔 27 2 3 2 7" xfId="51376"/>
    <cellStyle name="千位分隔 27 2 3 2 7 2" xfId="51377"/>
    <cellStyle name="千位分隔 27 2 3 2 7 2 2" xfId="51378"/>
    <cellStyle name="千位分隔 27 2 3 2 7 3" xfId="51379"/>
    <cellStyle name="千位分隔 27 2 3 2 8" xfId="51380"/>
    <cellStyle name="千位分隔 27 2 3 2 8 2" xfId="51381"/>
    <cellStyle name="千位分隔 27 2 3 2 9" xfId="51382"/>
    <cellStyle name="千位分隔 27 2 3 3" xfId="51383"/>
    <cellStyle name="千位分隔 27 2 3 3 2" xfId="51384"/>
    <cellStyle name="千位分隔 27 2 3 3 2 2" xfId="51385"/>
    <cellStyle name="千位分隔 27 2 3 3 2 2 2" xfId="51386"/>
    <cellStyle name="千位分隔 27 2 3 3 2 2 2 2" xfId="51387"/>
    <cellStyle name="千位分隔 27 2 3 3 2 2 2 2 2" xfId="51388"/>
    <cellStyle name="千位分隔 27 2 3 3 2 2 2 2 2 2" xfId="51389"/>
    <cellStyle name="千位分隔 27 2 3 3 2 2 2 2 2 2 2" xfId="51390"/>
    <cellStyle name="千位分隔 27 2 3 3 2 2 2 2 2 3" xfId="51391"/>
    <cellStyle name="千位分隔 27 2 3 3 2 2 2 2 3" xfId="51392"/>
    <cellStyle name="千位分隔 27 2 3 3 2 2 2 2 3 2" xfId="51393"/>
    <cellStyle name="千位分隔 27 2 3 3 2 2 2 2 4" xfId="51394"/>
    <cellStyle name="千位分隔 27 2 3 3 2 2 2 3" xfId="51395"/>
    <cellStyle name="千位分隔 27 2 3 3 2 2 2 3 2" xfId="51396"/>
    <cellStyle name="千位分隔 27 2 3 3 2 2 2 3 2 2" xfId="51397"/>
    <cellStyle name="千位分隔 27 2 3 3 2 2 2 3 3" xfId="51398"/>
    <cellStyle name="千位分隔 27 2 3 3 2 2 2 4" xfId="51399"/>
    <cellStyle name="千位分隔 27 2 3 3 2 2 2 4 2" xfId="51400"/>
    <cellStyle name="千位分隔 27 2 3 3 2 2 2 5" xfId="51401"/>
    <cellStyle name="千位分隔 27 2 3 3 2 2 3" xfId="51402"/>
    <cellStyle name="千位分隔 27 2 3 3 2 2 3 2" xfId="51403"/>
    <cellStyle name="千位分隔 27 2 3 3 2 2 3 2 2" xfId="51404"/>
    <cellStyle name="千位分隔 27 2 3 3 2 2 3 2 2 2" xfId="51405"/>
    <cellStyle name="千位分隔 27 2 3 3 2 2 3 2 2 2 2" xfId="51406"/>
    <cellStyle name="千位分隔 27 2 3 3 2 2 3 2 2 3" xfId="51407"/>
    <cellStyle name="千位分隔 27 2 3 3 2 2 3 2 3" xfId="51408"/>
    <cellStyle name="千位分隔 27 2 3 3 2 2 3 2 3 2" xfId="51409"/>
    <cellStyle name="千位分隔 27 2 3 3 2 2 3 2 4" xfId="51410"/>
    <cellStyle name="千位分隔 27 2 3 3 2 2 3 3" xfId="51411"/>
    <cellStyle name="千位分隔 27 2 3 3 2 2 3 3 2" xfId="51412"/>
    <cellStyle name="千位分隔 27 2 3 3 2 2 3 3 2 2" xfId="51413"/>
    <cellStyle name="千位分隔 27 2 3 3 2 2 3 3 3" xfId="51414"/>
    <cellStyle name="千位分隔 27 2 3 3 2 2 3 4" xfId="51415"/>
    <cellStyle name="千位分隔 27 2 3 3 2 2 3 4 2" xfId="51416"/>
    <cellStyle name="千位分隔 27 2 3 3 2 2 3 5" xfId="51417"/>
    <cellStyle name="千位分隔 27 2 3 3 2 2 4" xfId="51418"/>
    <cellStyle name="千位分隔 27 2 3 3 2 2 4 2" xfId="51419"/>
    <cellStyle name="千位分隔 27 2 3 3 2 2 4 2 2" xfId="51420"/>
    <cellStyle name="千位分隔 27 2 3 3 2 2 4 2 2 2" xfId="51421"/>
    <cellStyle name="千位分隔 27 2 3 3 2 2 4 2 3" xfId="51422"/>
    <cellStyle name="千位分隔 27 2 3 3 2 2 4 3" xfId="51423"/>
    <cellStyle name="千位分隔 27 2 3 3 2 2 4 3 2" xfId="51424"/>
    <cellStyle name="千位分隔 27 2 3 3 2 2 4 4" xfId="51425"/>
    <cellStyle name="千位分隔 27 2 3 3 2 2 5" xfId="51426"/>
    <cellStyle name="千位分隔 27 2 3 3 2 2 5 2" xfId="51427"/>
    <cellStyle name="千位分隔 27 2 3 3 2 2 5 2 2" xfId="51428"/>
    <cellStyle name="千位分隔 27 2 3 3 2 2 5 3" xfId="51429"/>
    <cellStyle name="千位分隔 27 2 3 3 2 2 6" xfId="51430"/>
    <cellStyle name="千位分隔 27 2 3 3 2 2 6 2" xfId="51431"/>
    <cellStyle name="千位分隔 27 2 3 3 2 2 7" xfId="51432"/>
    <cellStyle name="千位分隔 27 2 3 3 2 3" xfId="51433"/>
    <cellStyle name="千位分隔 27 2 3 3 2 3 2" xfId="51434"/>
    <cellStyle name="千位分隔 27 2 3 3 2 3 2 2" xfId="51435"/>
    <cellStyle name="千位分隔 27 2 3 3 2 3 2 2 2" xfId="51436"/>
    <cellStyle name="千位分隔 27 2 3 3 2 3 2 2 2 2" xfId="51437"/>
    <cellStyle name="千位分隔 27 2 3 3 2 3 2 2 3" xfId="51438"/>
    <cellStyle name="千位分隔 27 2 3 3 2 3 2 3" xfId="51439"/>
    <cellStyle name="千位分隔 27 2 3 3 2 3 2 3 2" xfId="51440"/>
    <cellStyle name="千位分隔 27 2 3 3 2 3 2 4" xfId="51441"/>
    <cellStyle name="千位分隔 27 2 3 3 2 3 3" xfId="51442"/>
    <cellStyle name="千位分隔 27 2 3 3 2 3 3 2" xfId="51443"/>
    <cellStyle name="千位分隔 27 2 3 3 2 3 3 2 2" xfId="51444"/>
    <cellStyle name="千位分隔 27 2 3 3 2 3 3 3" xfId="51445"/>
    <cellStyle name="千位分隔 27 2 3 3 2 3 4" xfId="51446"/>
    <cellStyle name="千位分隔 27 2 3 3 2 3 4 2" xfId="51447"/>
    <cellStyle name="千位分隔 27 2 3 3 2 3 5" xfId="51448"/>
    <cellStyle name="千位分隔 27 2 3 3 2 4" xfId="51449"/>
    <cellStyle name="千位分隔 27 2 3 3 2 4 2" xfId="51450"/>
    <cellStyle name="千位分隔 27 2 3 3 2 4 2 2" xfId="51451"/>
    <cellStyle name="千位分隔 27 2 3 3 2 4 2 2 2" xfId="51452"/>
    <cellStyle name="千位分隔 27 2 3 3 2 4 2 2 2 2" xfId="51453"/>
    <cellStyle name="千位分隔 27 2 3 3 2 4 2 2 3" xfId="51454"/>
    <cellStyle name="千位分隔 27 2 3 3 2 4 2 3" xfId="51455"/>
    <cellStyle name="千位分隔 27 2 3 3 2 4 2 3 2" xfId="51456"/>
    <cellStyle name="千位分隔 27 2 3 3 2 4 2 4" xfId="51457"/>
    <cellStyle name="千位分隔 27 2 3 3 2 4 3" xfId="51458"/>
    <cellStyle name="千位分隔 27 2 3 3 2 4 3 2" xfId="51459"/>
    <cellStyle name="千位分隔 27 2 3 3 2 4 3 2 2" xfId="51460"/>
    <cellStyle name="千位分隔 27 2 3 3 2 4 3 3" xfId="51461"/>
    <cellStyle name="千位分隔 27 2 3 3 2 4 4" xfId="51462"/>
    <cellStyle name="千位分隔 27 2 3 3 2 4 4 2" xfId="51463"/>
    <cellStyle name="千位分隔 27 2 3 3 2 4 5" xfId="51464"/>
    <cellStyle name="千位分隔 27 2 3 3 2 5" xfId="51465"/>
    <cellStyle name="千位分隔 27 2 3 3 2 5 2" xfId="51466"/>
    <cellStyle name="千位分隔 27 2 3 3 2 5 2 2" xfId="51467"/>
    <cellStyle name="千位分隔 27 2 3 3 2 5 2 2 2" xfId="51468"/>
    <cellStyle name="千位分隔 27 2 3 3 2 5 2 3" xfId="51469"/>
    <cellStyle name="千位分隔 27 2 3 3 2 5 3" xfId="51470"/>
    <cellStyle name="千位分隔 27 2 3 3 2 5 3 2" xfId="51471"/>
    <cellStyle name="千位分隔 27 2 3 3 2 5 4" xfId="51472"/>
    <cellStyle name="千位分隔 27 2 3 3 2 6" xfId="51473"/>
    <cellStyle name="千位分隔 27 2 3 3 2 6 2" xfId="51474"/>
    <cellStyle name="千位分隔 27 2 3 3 2 6 2 2" xfId="51475"/>
    <cellStyle name="千位分隔 27 2 3 3 2 6 3" xfId="51476"/>
    <cellStyle name="千位分隔 27 2 3 3 2 7" xfId="51477"/>
    <cellStyle name="千位分隔 27 2 3 3 2 7 2" xfId="51478"/>
    <cellStyle name="千位分隔 27 2 3 3 2 8" xfId="51479"/>
    <cellStyle name="千位分隔 27 2 3 3 3" xfId="51480"/>
    <cellStyle name="千位分隔 27 2 3 3 3 2" xfId="51481"/>
    <cellStyle name="千位分隔 27 2 3 3 3 2 2" xfId="51482"/>
    <cellStyle name="千位分隔 27 2 3 3 3 2 2 2" xfId="51483"/>
    <cellStyle name="千位分隔 27 2 3 3 3 2 2 2 2" xfId="51484"/>
    <cellStyle name="千位分隔 27 2 3 3 3 2 2 2 2 2" xfId="51485"/>
    <cellStyle name="千位分隔 27 2 3 3 3 2 2 2 3" xfId="51486"/>
    <cellStyle name="千位分隔 27 2 3 3 3 2 2 3" xfId="51487"/>
    <cellStyle name="千位分隔 27 2 3 3 3 2 2 3 2" xfId="51488"/>
    <cellStyle name="千位分隔 27 2 3 3 3 2 2 4" xfId="51489"/>
    <cellStyle name="千位分隔 27 2 3 3 3 2 3" xfId="51490"/>
    <cellStyle name="千位分隔 27 2 3 3 3 2 3 2" xfId="51491"/>
    <cellStyle name="千位分隔 27 2 3 3 3 2 3 2 2" xfId="51492"/>
    <cellStyle name="千位分隔 27 2 3 3 3 2 3 3" xfId="51493"/>
    <cellStyle name="千位分隔 27 2 3 3 3 2 4" xfId="51494"/>
    <cellStyle name="千位分隔 27 2 3 3 3 2 4 2" xfId="51495"/>
    <cellStyle name="千位分隔 27 2 3 3 3 2 5" xfId="51496"/>
    <cellStyle name="千位分隔 27 2 3 3 3 3" xfId="51497"/>
    <cellStyle name="千位分隔 27 2 3 3 3 3 2" xfId="51498"/>
    <cellStyle name="千位分隔 27 2 3 3 3 3 2 2" xfId="51499"/>
    <cellStyle name="千位分隔 27 2 3 3 3 3 2 2 2" xfId="51500"/>
    <cellStyle name="千位分隔 27 2 3 3 3 3 2 2 2 2" xfId="51501"/>
    <cellStyle name="千位分隔 27 2 3 3 3 3 2 2 3" xfId="51502"/>
    <cellStyle name="千位分隔 27 2 3 3 3 3 2 3" xfId="51503"/>
    <cellStyle name="千位分隔 27 2 3 3 3 3 2 3 2" xfId="51504"/>
    <cellStyle name="千位分隔 27 2 3 3 3 3 2 4" xfId="51505"/>
    <cellStyle name="千位分隔 27 2 3 3 3 3 3" xfId="51506"/>
    <cellStyle name="千位分隔 27 2 3 3 3 3 3 2" xfId="51507"/>
    <cellStyle name="千位分隔 27 2 3 3 3 3 3 2 2" xfId="51508"/>
    <cellStyle name="千位分隔 27 2 3 3 3 3 3 3" xfId="51509"/>
    <cellStyle name="千位分隔 27 2 3 3 3 3 4" xfId="51510"/>
    <cellStyle name="千位分隔 27 2 3 3 3 3 4 2" xfId="51511"/>
    <cellStyle name="千位分隔 27 2 3 3 3 3 5" xfId="51512"/>
    <cellStyle name="千位分隔 27 2 3 3 3 4" xfId="51513"/>
    <cellStyle name="千位分隔 27 2 3 3 3 4 2" xfId="51514"/>
    <cellStyle name="千位分隔 27 2 3 3 3 4 2 2" xfId="51515"/>
    <cellStyle name="千位分隔 27 2 3 3 3 4 2 2 2" xfId="51516"/>
    <cellStyle name="千位分隔 27 2 3 3 3 4 2 3" xfId="51517"/>
    <cellStyle name="千位分隔 27 2 3 3 3 4 3" xfId="51518"/>
    <cellStyle name="千位分隔 27 2 3 3 3 4 3 2" xfId="51519"/>
    <cellStyle name="千位分隔 27 2 3 3 3 4 4" xfId="51520"/>
    <cellStyle name="千位分隔 27 2 3 3 3 5" xfId="51521"/>
    <cellStyle name="千位分隔 27 2 3 3 3 5 2" xfId="51522"/>
    <cellStyle name="千位分隔 27 2 3 3 3 5 2 2" xfId="51523"/>
    <cellStyle name="千位分隔 27 2 3 3 3 5 3" xfId="51524"/>
    <cellStyle name="千位分隔 27 2 3 3 3 6" xfId="51525"/>
    <cellStyle name="千位分隔 27 2 3 3 3 6 2" xfId="51526"/>
    <cellStyle name="千位分隔 27 2 3 3 3 7" xfId="51527"/>
    <cellStyle name="千位分隔 27 2 3 3 4" xfId="51528"/>
    <cellStyle name="千位分隔 27 2 3 3 4 2" xfId="51529"/>
    <cellStyle name="千位分隔 27 2 3 3 4 2 2" xfId="51530"/>
    <cellStyle name="千位分隔 27 2 3 3 4 2 2 2" xfId="51531"/>
    <cellStyle name="千位分隔 27 2 3 3 4 2 2 2 2" xfId="51532"/>
    <cellStyle name="千位分隔 27 2 3 3 4 2 2 3" xfId="51533"/>
    <cellStyle name="千位分隔 27 2 3 3 4 2 3" xfId="51534"/>
    <cellStyle name="千位分隔 27 2 3 3 4 2 3 2" xfId="51535"/>
    <cellStyle name="千位分隔 27 2 3 3 4 2 4" xfId="51536"/>
    <cellStyle name="千位分隔 27 2 3 3 4 3" xfId="51537"/>
    <cellStyle name="千位分隔 27 2 3 3 4 3 2" xfId="51538"/>
    <cellStyle name="千位分隔 27 2 3 3 4 3 2 2" xfId="51539"/>
    <cellStyle name="千位分隔 27 2 3 3 4 3 3" xfId="51540"/>
    <cellStyle name="千位分隔 27 2 3 3 4 4" xfId="51541"/>
    <cellStyle name="千位分隔 27 2 3 3 4 4 2" xfId="51542"/>
    <cellStyle name="千位分隔 27 2 3 3 4 5" xfId="51543"/>
    <cellStyle name="千位分隔 27 2 3 3 5" xfId="51544"/>
    <cellStyle name="千位分隔 27 2 3 3 5 2" xfId="51545"/>
    <cellStyle name="千位分隔 27 2 3 3 5 2 2" xfId="51546"/>
    <cellStyle name="千位分隔 27 2 3 3 5 2 2 2" xfId="51547"/>
    <cellStyle name="千位分隔 27 2 3 3 5 2 2 2 2" xfId="51548"/>
    <cellStyle name="千位分隔 27 2 3 3 5 2 2 3" xfId="51549"/>
    <cellStyle name="千位分隔 27 2 3 3 5 2 3" xfId="51550"/>
    <cellStyle name="千位分隔 27 2 3 3 5 2 3 2" xfId="51551"/>
    <cellStyle name="千位分隔 27 2 3 3 5 2 4" xfId="51552"/>
    <cellStyle name="千位分隔 27 2 3 3 5 3" xfId="51553"/>
    <cellStyle name="千位分隔 27 2 3 3 5 3 2" xfId="51554"/>
    <cellStyle name="千位分隔 27 2 3 3 5 3 2 2" xfId="51555"/>
    <cellStyle name="千位分隔 27 2 3 3 5 3 3" xfId="51556"/>
    <cellStyle name="千位分隔 27 2 3 3 5 4" xfId="51557"/>
    <cellStyle name="千位分隔 27 2 3 3 5 4 2" xfId="51558"/>
    <cellStyle name="千位分隔 27 2 3 3 5 5" xfId="51559"/>
    <cellStyle name="千位分隔 27 2 3 3 6" xfId="51560"/>
    <cellStyle name="千位分隔 27 2 3 3 6 2" xfId="51561"/>
    <cellStyle name="千位分隔 27 2 3 3 6 2 2" xfId="51562"/>
    <cellStyle name="千位分隔 27 2 3 3 6 2 2 2" xfId="51563"/>
    <cellStyle name="千位分隔 27 2 3 3 6 2 3" xfId="51564"/>
    <cellStyle name="千位分隔 27 2 3 3 6 3" xfId="51565"/>
    <cellStyle name="千位分隔 27 2 3 3 6 3 2" xfId="51566"/>
    <cellStyle name="千位分隔 27 2 3 3 6 4" xfId="51567"/>
    <cellStyle name="千位分隔 27 2 3 3 7" xfId="51568"/>
    <cellStyle name="千位分隔 27 2 3 3 7 2" xfId="51569"/>
    <cellStyle name="千位分隔 27 2 3 3 7 2 2" xfId="51570"/>
    <cellStyle name="千位分隔 27 2 3 3 7 3" xfId="51571"/>
    <cellStyle name="千位分隔 27 2 3 3 8" xfId="51572"/>
    <cellStyle name="千位分隔 27 2 3 3 8 2" xfId="51573"/>
    <cellStyle name="千位分隔 27 2 3 3 9" xfId="51574"/>
    <cellStyle name="千位分隔 27 2 3 4" xfId="51575"/>
    <cellStyle name="千位分隔 27 2 3 4 2" xfId="51576"/>
    <cellStyle name="千位分隔 27 2 3 4 2 2" xfId="51577"/>
    <cellStyle name="千位分隔 27 2 3 4 2 2 2" xfId="51578"/>
    <cellStyle name="千位分隔 27 2 3 4 2 2 2 2" xfId="51579"/>
    <cellStyle name="千位分隔 27 2 3 4 2 2 2 2 2" xfId="51580"/>
    <cellStyle name="千位分隔 27 2 3 4 2 2 2 2 2 2" xfId="51581"/>
    <cellStyle name="千位分隔 27 2 3 4 2 2 2 2 3" xfId="51582"/>
    <cellStyle name="千位分隔 27 2 3 4 2 2 2 3" xfId="51583"/>
    <cellStyle name="千位分隔 27 2 3 4 2 2 2 3 2" xfId="51584"/>
    <cellStyle name="千位分隔 27 2 3 4 2 2 2 4" xfId="51585"/>
    <cellStyle name="千位分隔 27 2 3 4 2 2 3" xfId="51586"/>
    <cellStyle name="千位分隔 27 2 3 4 2 2 3 2" xfId="51587"/>
    <cellStyle name="千位分隔 27 2 3 4 2 2 3 2 2" xfId="51588"/>
    <cellStyle name="千位分隔 27 2 3 4 2 2 3 3" xfId="51589"/>
    <cellStyle name="千位分隔 27 2 3 4 2 2 4" xfId="51590"/>
    <cellStyle name="千位分隔 27 2 3 4 2 2 4 2" xfId="51591"/>
    <cellStyle name="千位分隔 27 2 3 4 2 2 5" xfId="51592"/>
    <cellStyle name="千位分隔 27 2 3 4 2 3" xfId="51593"/>
    <cellStyle name="千位分隔 27 2 3 4 2 3 2" xfId="51594"/>
    <cellStyle name="千位分隔 27 2 3 4 2 3 2 2" xfId="51595"/>
    <cellStyle name="千位分隔 27 2 3 4 2 3 2 2 2" xfId="51596"/>
    <cellStyle name="千位分隔 27 2 3 4 2 3 2 2 2 2" xfId="51597"/>
    <cellStyle name="千位分隔 27 2 3 4 2 3 2 2 3" xfId="51598"/>
    <cellStyle name="千位分隔 27 2 3 4 2 3 2 3" xfId="51599"/>
    <cellStyle name="千位分隔 27 2 3 4 2 3 2 3 2" xfId="51600"/>
    <cellStyle name="千位分隔 27 2 3 4 2 3 2 4" xfId="51601"/>
    <cellStyle name="千位分隔 27 2 3 4 2 3 3" xfId="51602"/>
    <cellStyle name="千位分隔 27 2 3 4 2 3 3 2" xfId="51603"/>
    <cellStyle name="千位分隔 27 2 3 4 2 3 3 2 2" xfId="51604"/>
    <cellStyle name="千位分隔 27 2 3 4 2 3 3 3" xfId="51605"/>
    <cellStyle name="千位分隔 27 2 3 4 2 3 4" xfId="51606"/>
    <cellStyle name="千位分隔 27 2 3 4 2 3 4 2" xfId="51607"/>
    <cellStyle name="千位分隔 27 2 3 4 2 3 5" xfId="51608"/>
    <cellStyle name="千位分隔 27 2 3 4 2 4" xfId="51609"/>
    <cellStyle name="千位分隔 27 2 3 4 2 4 2" xfId="51610"/>
    <cellStyle name="千位分隔 27 2 3 4 2 4 2 2" xfId="51611"/>
    <cellStyle name="千位分隔 27 2 3 4 2 4 2 2 2" xfId="51612"/>
    <cellStyle name="千位分隔 27 2 3 4 2 4 2 3" xfId="51613"/>
    <cellStyle name="千位分隔 27 2 3 4 2 4 3" xfId="51614"/>
    <cellStyle name="千位分隔 27 2 3 4 2 4 3 2" xfId="51615"/>
    <cellStyle name="千位分隔 27 2 3 4 2 4 4" xfId="51616"/>
    <cellStyle name="千位分隔 27 2 3 4 2 5" xfId="51617"/>
    <cellStyle name="千位分隔 27 2 3 4 2 5 2" xfId="51618"/>
    <cellStyle name="千位分隔 27 2 3 4 2 5 2 2" xfId="51619"/>
    <cellStyle name="千位分隔 27 2 3 4 2 5 3" xfId="51620"/>
    <cellStyle name="千位分隔 27 2 3 4 2 6" xfId="51621"/>
    <cellStyle name="千位分隔 27 2 3 4 2 6 2" xfId="51622"/>
    <cellStyle name="千位分隔 27 2 3 4 2 7" xfId="51623"/>
    <cellStyle name="千位分隔 27 2 3 4 3" xfId="51624"/>
    <cellStyle name="千位分隔 27 2 3 4 3 2" xfId="51625"/>
    <cellStyle name="千位分隔 27 2 3 4 3 2 2" xfId="51626"/>
    <cellStyle name="千位分隔 27 2 3 4 3 2 2 2" xfId="51627"/>
    <cellStyle name="千位分隔 27 2 3 4 3 2 2 2 2" xfId="51628"/>
    <cellStyle name="千位分隔 27 2 3 4 3 2 2 3" xfId="51629"/>
    <cellStyle name="千位分隔 27 2 3 4 3 2 3" xfId="51630"/>
    <cellStyle name="千位分隔 27 2 3 4 3 2 3 2" xfId="51631"/>
    <cellStyle name="千位分隔 27 2 3 4 3 2 4" xfId="51632"/>
    <cellStyle name="千位分隔 27 2 3 4 3 3" xfId="51633"/>
    <cellStyle name="千位分隔 27 2 3 4 3 3 2" xfId="51634"/>
    <cellStyle name="千位分隔 27 2 3 4 3 3 2 2" xfId="51635"/>
    <cellStyle name="千位分隔 27 2 3 4 3 3 3" xfId="51636"/>
    <cellStyle name="千位分隔 27 2 3 4 3 4" xfId="51637"/>
    <cellStyle name="千位分隔 27 2 3 4 3 4 2" xfId="51638"/>
    <cellStyle name="千位分隔 27 2 3 4 3 5" xfId="51639"/>
    <cellStyle name="千位分隔 27 2 3 4 4" xfId="51640"/>
    <cellStyle name="千位分隔 27 2 3 4 4 2" xfId="51641"/>
    <cellStyle name="千位分隔 27 2 3 4 4 2 2" xfId="51642"/>
    <cellStyle name="千位分隔 27 2 3 4 4 2 2 2" xfId="51643"/>
    <cellStyle name="千位分隔 27 2 3 4 4 2 2 2 2" xfId="51644"/>
    <cellStyle name="千位分隔 27 2 3 4 4 2 2 3" xfId="51645"/>
    <cellStyle name="千位分隔 27 2 3 4 4 2 3" xfId="51646"/>
    <cellStyle name="千位分隔 27 2 3 4 4 2 3 2" xfId="51647"/>
    <cellStyle name="千位分隔 27 2 3 4 4 2 4" xfId="51648"/>
    <cellStyle name="千位分隔 27 2 3 4 4 3" xfId="51649"/>
    <cellStyle name="千位分隔 27 2 3 4 4 3 2" xfId="51650"/>
    <cellStyle name="千位分隔 27 2 3 4 4 3 2 2" xfId="51651"/>
    <cellStyle name="千位分隔 27 2 3 4 4 3 3" xfId="51652"/>
    <cellStyle name="千位分隔 27 2 3 4 4 4" xfId="51653"/>
    <cellStyle name="千位分隔 27 2 3 4 4 4 2" xfId="51654"/>
    <cellStyle name="千位分隔 27 2 3 4 4 5" xfId="51655"/>
    <cellStyle name="千位分隔 27 2 3 4 5" xfId="51656"/>
    <cellStyle name="千位分隔 27 2 3 4 5 2" xfId="51657"/>
    <cellStyle name="千位分隔 27 2 3 4 5 2 2" xfId="51658"/>
    <cellStyle name="千位分隔 27 2 3 4 5 2 2 2" xfId="51659"/>
    <cellStyle name="千位分隔 27 2 3 4 5 2 3" xfId="51660"/>
    <cellStyle name="千位分隔 27 2 3 4 5 3" xfId="51661"/>
    <cellStyle name="千位分隔 27 2 3 4 5 3 2" xfId="51662"/>
    <cellStyle name="千位分隔 27 2 3 4 5 4" xfId="51663"/>
    <cellStyle name="千位分隔 27 2 3 4 6" xfId="51664"/>
    <cellStyle name="千位分隔 27 2 3 4 6 2" xfId="51665"/>
    <cellStyle name="千位分隔 27 2 3 4 6 2 2" xfId="51666"/>
    <cellStyle name="千位分隔 27 2 3 4 6 3" xfId="51667"/>
    <cellStyle name="千位分隔 27 2 3 4 7" xfId="51668"/>
    <cellStyle name="千位分隔 27 2 3 4 7 2" xfId="51669"/>
    <cellStyle name="千位分隔 27 2 3 4 8" xfId="51670"/>
    <cellStyle name="千位分隔 27 2 3 5" xfId="51671"/>
    <cellStyle name="千位分隔 27 2 3 5 2" xfId="51672"/>
    <cellStyle name="千位分隔 27 2 3 5 2 2" xfId="51673"/>
    <cellStyle name="千位分隔 27 2 3 5 2 2 2" xfId="51674"/>
    <cellStyle name="千位分隔 27 2 3 5 2 2 2 2" xfId="51675"/>
    <cellStyle name="千位分隔 27 2 3 5 2 2 2 2 2" xfId="51676"/>
    <cellStyle name="千位分隔 27 2 3 5 2 2 2 3" xfId="51677"/>
    <cellStyle name="千位分隔 27 2 3 5 2 2 3" xfId="51678"/>
    <cellStyle name="千位分隔 27 2 3 5 2 2 3 2" xfId="51679"/>
    <cellStyle name="千位分隔 27 2 3 5 2 2 4" xfId="51680"/>
    <cellStyle name="千位分隔 27 2 3 5 2 3" xfId="51681"/>
    <cellStyle name="千位分隔 27 2 3 5 2 3 2" xfId="51682"/>
    <cellStyle name="千位分隔 27 2 3 5 2 3 2 2" xfId="51683"/>
    <cellStyle name="千位分隔 27 2 3 5 2 3 3" xfId="51684"/>
    <cellStyle name="千位分隔 27 2 3 5 2 4" xfId="51685"/>
    <cellStyle name="千位分隔 27 2 3 5 2 4 2" xfId="51686"/>
    <cellStyle name="千位分隔 27 2 3 5 2 5" xfId="51687"/>
    <cellStyle name="千位分隔 27 2 3 5 3" xfId="51688"/>
    <cellStyle name="千位分隔 27 2 3 5 3 2" xfId="51689"/>
    <cellStyle name="千位分隔 27 2 3 5 3 2 2" xfId="51690"/>
    <cellStyle name="千位分隔 27 2 3 5 3 2 2 2" xfId="51691"/>
    <cellStyle name="千位分隔 27 2 3 5 3 2 2 2 2" xfId="51692"/>
    <cellStyle name="千位分隔 27 2 3 5 3 2 2 3" xfId="51693"/>
    <cellStyle name="千位分隔 27 2 3 5 3 2 3" xfId="51694"/>
    <cellStyle name="千位分隔 27 2 3 5 3 2 3 2" xfId="51695"/>
    <cellStyle name="千位分隔 27 2 3 5 3 2 4" xfId="51696"/>
    <cellStyle name="千位分隔 27 2 3 5 3 3" xfId="51697"/>
    <cellStyle name="千位分隔 27 2 3 5 3 3 2" xfId="51698"/>
    <cellStyle name="千位分隔 27 2 3 5 3 3 2 2" xfId="51699"/>
    <cellStyle name="千位分隔 27 2 3 5 3 3 3" xfId="51700"/>
    <cellStyle name="千位分隔 27 2 3 5 3 4" xfId="51701"/>
    <cellStyle name="千位分隔 27 2 3 5 3 4 2" xfId="51702"/>
    <cellStyle name="千位分隔 27 2 3 5 3 5" xfId="51703"/>
    <cellStyle name="千位分隔 27 2 3 5 4" xfId="51704"/>
    <cellStyle name="千位分隔 27 2 3 5 4 2" xfId="51705"/>
    <cellStyle name="千位分隔 27 2 3 5 4 2 2" xfId="51706"/>
    <cellStyle name="千位分隔 27 2 3 5 4 2 2 2" xfId="51707"/>
    <cellStyle name="千位分隔 27 2 3 5 4 2 3" xfId="51708"/>
    <cellStyle name="千位分隔 27 2 3 5 4 3" xfId="51709"/>
    <cellStyle name="千位分隔 27 2 3 5 4 3 2" xfId="51710"/>
    <cellStyle name="千位分隔 27 2 3 5 4 4" xfId="51711"/>
    <cellStyle name="千位分隔 27 2 3 5 5" xfId="51712"/>
    <cellStyle name="千位分隔 27 2 3 5 5 2" xfId="51713"/>
    <cellStyle name="千位分隔 27 2 3 5 5 2 2" xfId="51714"/>
    <cellStyle name="千位分隔 27 2 3 5 5 3" xfId="51715"/>
    <cellStyle name="千位分隔 27 2 3 5 6" xfId="51716"/>
    <cellStyle name="千位分隔 27 2 3 5 6 2" xfId="51717"/>
    <cellStyle name="千位分隔 27 2 3 5 7" xfId="51718"/>
    <cellStyle name="千位分隔 27 2 3 6" xfId="51719"/>
    <cellStyle name="千位分隔 27 2 3 6 2" xfId="51720"/>
    <cellStyle name="千位分隔 27 2 3 6 2 2" xfId="51721"/>
    <cellStyle name="千位分隔 27 2 3 6 2 2 2" xfId="51722"/>
    <cellStyle name="千位分隔 27 2 3 6 2 2 2 2" xfId="51723"/>
    <cellStyle name="千位分隔 27 2 3 6 2 2 3" xfId="51724"/>
    <cellStyle name="千位分隔 27 2 3 6 2 3" xfId="51725"/>
    <cellStyle name="千位分隔 27 2 3 6 2 3 2" xfId="51726"/>
    <cellStyle name="千位分隔 27 2 3 6 2 4" xfId="51727"/>
    <cellStyle name="千位分隔 27 2 3 6 3" xfId="51728"/>
    <cellStyle name="千位分隔 27 2 3 6 3 2" xfId="51729"/>
    <cellStyle name="千位分隔 27 2 3 6 3 2 2" xfId="51730"/>
    <cellStyle name="千位分隔 27 2 3 6 3 3" xfId="51731"/>
    <cellStyle name="千位分隔 27 2 3 6 4" xfId="51732"/>
    <cellStyle name="千位分隔 27 2 3 6 4 2" xfId="51733"/>
    <cellStyle name="千位分隔 27 2 3 6 5" xfId="51734"/>
    <cellStyle name="千位分隔 27 2 3 7" xfId="51735"/>
    <cellStyle name="千位分隔 27 2 3 7 2" xfId="51736"/>
    <cellStyle name="千位分隔 27 2 3 7 2 2" xfId="51737"/>
    <cellStyle name="千位分隔 27 2 3 7 2 2 2" xfId="51738"/>
    <cellStyle name="千位分隔 27 2 3 7 2 2 2 2" xfId="51739"/>
    <cellStyle name="千位分隔 27 2 3 7 2 2 3" xfId="51740"/>
    <cellStyle name="千位分隔 27 2 3 7 2 3" xfId="51741"/>
    <cellStyle name="千位分隔 27 2 3 7 2 3 2" xfId="51742"/>
    <cellStyle name="千位分隔 27 2 3 7 2 4" xfId="51743"/>
    <cellStyle name="千位分隔 27 2 3 7 3" xfId="51744"/>
    <cellStyle name="千位分隔 27 2 3 7 3 2" xfId="51745"/>
    <cellStyle name="千位分隔 27 2 3 7 3 2 2" xfId="51746"/>
    <cellStyle name="千位分隔 27 2 3 7 3 3" xfId="51747"/>
    <cellStyle name="千位分隔 27 2 3 7 4" xfId="51748"/>
    <cellStyle name="千位分隔 27 2 3 7 4 2" xfId="51749"/>
    <cellStyle name="千位分隔 27 2 3 7 5" xfId="51750"/>
    <cellStyle name="千位分隔 27 2 3 8" xfId="51751"/>
    <cellStyle name="千位分隔 27 2 3 8 2" xfId="51752"/>
    <cellStyle name="千位分隔 27 2 3 8 2 2" xfId="51753"/>
    <cellStyle name="千位分隔 27 2 3 8 2 2 2" xfId="51754"/>
    <cellStyle name="千位分隔 27 2 3 8 2 3" xfId="51755"/>
    <cellStyle name="千位分隔 27 2 3 8 3" xfId="51756"/>
    <cellStyle name="千位分隔 27 2 3 8 3 2" xfId="51757"/>
    <cellStyle name="千位分隔 27 2 3 8 4" xfId="51758"/>
    <cellStyle name="千位分隔 27 2 3 9" xfId="51759"/>
    <cellStyle name="千位分隔 27 2 3 9 2" xfId="51760"/>
    <cellStyle name="千位分隔 27 2 3 9 2 2" xfId="51761"/>
    <cellStyle name="千位分隔 27 2 3 9 3" xfId="51762"/>
    <cellStyle name="千位分隔 27 2 4" xfId="51763"/>
    <cellStyle name="千位分隔 27 2 4 2" xfId="51764"/>
    <cellStyle name="千位分隔 27 2 4 2 2" xfId="51765"/>
    <cellStyle name="千位分隔 27 2 4 2 2 2" xfId="51766"/>
    <cellStyle name="千位分隔 27 2 4 2 2 2 2" xfId="51767"/>
    <cellStyle name="千位分隔 27 2 4 2 2 2 2 2" xfId="51768"/>
    <cellStyle name="千位分隔 27 2 4 2 2 2 2 2 2" xfId="51769"/>
    <cellStyle name="千位分隔 27 2 4 2 2 2 2 2 2 2" xfId="51770"/>
    <cellStyle name="千位分隔 27 2 4 2 2 2 2 2 3" xfId="51771"/>
    <cellStyle name="千位分隔 27 2 4 2 2 2 2 3" xfId="51772"/>
    <cellStyle name="千位分隔 27 2 4 2 2 2 2 3 2" xfId="51773"/>
    <cellStyle name="千位分隔 27 2 4 2 2 2 2 4" xfId="51774"/>
    <cellStyle name="千位分隔 27 2 4 2 2 2 3" xfId="51775"/>
    <cellStyle name="千位分隔 27 2 4 2 2 2 3 2" xfId="51776"/>
    <cellStyle name="千位分隔 27 2 4 2 2 2 3 2 2" xfId="51777"/>
    <cellStyle name="千位分隔 27 2 4 2 2 2 3 3" xfId="51778"/>
    <cellStyle name="千位分隔 27 2 4 2 2 2 4" xfId="51779"/>
    <cellStyle name="千位分隔 27 2 4 2 2 2 4 2" xfId="51780"/>
    <cellStyle name="千位分隔 27 2 4 2 2 2 5" xfId="51781"/>
    <cellStyle name="千位分隔 27 2 4 2 2 3" xfId="51782"/>
    <cellStyle name="千位分隔 27 2 4 2 2 3 2" xfId="51783"/>
    <cellStyle name="千位分隔 27 2 4 2 2 3 2 2" xfId="51784"/>
    <cellStyle name="千位分隔 27 2 4 2 2 3 2 2 2" xfId="51785"/>
    <cellStyle name="千位分隔 27 2 4 2 2 3 2 2 2 2" xfId="51786"/>
    <cellStyle name="千位分隔 27 2 4 2 2 3 2 2 3" xfId="51787"/>
    <cellStyle name="千位分隔 27 2 4 2 2 3 2 3" xfId="51788"/>
    <cellStyle name="千位分隔 27 2 4 2 2 3 2 3 2" xfId="51789"/>
    <cellStyle name="千位分隔 27 2 4 2 2 3 2 4" xfId="51790"/>
    <cellStyle name="千位分隔 27 2 4 2 2 3 3" xfId="51791"/>
    <cellStyle name="千位分隔 27 2 4 2 2 3 3 2" xfId="51792"/>
    <cellStyle name="千位分隔 27 2 4 2 2 3 3 2 2" xfId="51793"/>
    <cellStyle name="千位分隔 27 2 4 2 2 3 3 3" xfId="51794"/>
    <cellStyle name="千位分隔 27 2 4 2 2 3 4" xfId="51795"/>
    <cellStyle name="千位分隔 27 2 4 2 2 3 4 2" xfId="51796"/>
    <cellStyle name="千位分隔 27 2 4 2 2 3 5" xfId="51797"/>
    <cellStyle name="千位分隔 27 2 4 2 2 4" xfId="51798"/>
    <cellStyle name="千位分隔 27 2 4 2 2 4 2" xfId="51799"/>
    <cellStyle name="千位分隔 27 2 4 2 2 4 2 2" xfId="51800"/>
    <cellStyle name="千位分隔 27 2 4 2 2 4 2 2 2" xfId="51801"/>
    <cellStyle name="千位分隔 27 2 4 2 2 4 2 3" xfId="51802"/>
    <cellStyle name="千位分隔 27 2 4 2 2 4 3" xfId="51803"/>
    <cellStyle name="千位分隔 27 2 4 2 2 4 3 2" xfId="51804"/>
    <cellStyle name="千位分隔 27 2 4 2 2 4 4" xfId="51805"/>
    <cellStyle name="千位分隔 27 2 4 2 2 5" xfId="51806"/>
    <cellStyle name="千位分隔 27 2 4 2 2 5 2" xfId="51807"/>
    <cellStyle name="千位分隔 27 2 4 2 2 5 2 2" xfId="51808"/>
    <cellStyle name="千位分隔 27 2 4 2 2 5 3" xfId="51809"/>
    <cellStyle name="千位分隔 27 2 4 2 2 6" xfId="51810"/>
    <cellStyle name="千位分隔 27 2 4 2 2 6 2" xfId="51811"/>
    <cellStyle name="千位分隔 27 2 4 2 2 7" xfId="51812"/>
    <cellStyle name="千位分隔 27 2 4 2 3" xfId="51813"/>
    <cellStyle name="千位分隔 27 2 4 2 3 2" xfId="51814"/>
    <cellStyle name="千位分隔 27 2 4 2 3 2 2" xfId="51815"/>
    <cellStyle name="千位分隔 27 2 4 2 3 2 2 2" xfId="51816"/>
    <cellStyle name="千位分隔 27 2 4 2 3 2 2 2 2" xfId="51817"/>
    <cellStyle name="千位分隔 27 2 4 2 3 2 2 3" xfId="51818"/>
    <cellStyle name="千位分隔 27 2 4 2 3 2 3" xfId="51819"/>
    <cellStyle name="千位分隔 27 2 4 2 3 2 3 2" xfId="51820"/>
    <cellStyle name="千位分隔 27 2 4 2 3 2 4" xfId="51821"/>
    <cellStyle name="千位分隔 27 2 4 2 3 3" xfId="51822"/>
    <cellStyle name="千位分隔 27 2 4 2 3 3 2" xfId="51823"/>
    <cellStyle name="千位分隔 27 2 4 2 3 3 2 2" xfId="51824"/>
    <cellStyle name="千位分隔 27 2 4 2 3 3 3" xfId="51825"/>
    <cellStyle name="千位分隔 27 2 4 2 3 4" xfId="51826"/>
    <cellStyle name="千位分隔 27 2 4 2 3 4 2" xfId="51827"/>
    <cellStyle name="千位分隔 27 2 4 2 3 5" xfId="51828"/>
    <cellStyle name="千位分隔 27 2 4 2 4" xfId="51829"/>
    <cellStyle name="千位分隔 27 2 4 2 4 2" xfId="51830"/>
    <cellStyle name="千位分隔 27 2 4 2 4 2 2" xfId="51831"/>
    <cellStyle name="千位分隔 27 2 4 2 4 2 2 2" xfId="51832"/>
    <cellStyle name="千位分隔 27 2 4 2 4 2 2 2 2" xfId="51833"/>
    <cellStyle name="千位分隔 27 2 4 2 4 2 2 3" xfId="51834"/>
    <cellStyle name="千位分隔 27 2 4 2 4 2 3" xfId="51835"/>
    <cellStyle name="千位分隔 27 2 4 2 4 2 3 2" xfId="51836"/>
    <cellStyle name="千位分隔 27 2 4 2 4 2 4" xfId="51837"/>
    <cellStyle name="千位分隔 27 2 4 2 4 3" xfId="51838"/>
    <cellStyle name="千位分隔 27 2 4 2 4 3 2" xfId="51839"/>
    <cellStyle name="千位分隔 27 2 4 2 4 3 2 2" xfId="51840"/>
    <cellStyle name="千位分隔 27 2 4 2 4 3 3" xfId="51841"/>
    <cellStyle name="千位分隔 27 2 4 2 4 4" xfId="51842"/>
    <cellStyle name="千位分隔 27 2 4 2 4 4 2" xfId="51843"/>
    <cellStyle name="千位分隔 27 2 4 2 4 5" xfId="51844"/>
    <cellStyle name="千位分隔 27 2 4 2 5" xfId="51845"/>
    <cellStyle name="千位分隔 27 2 4 2 5 2" xfId="51846"/>
    <cellStyle name="千位分隔 27 2 4 2 5 2 2" xfId="51847"/>
    <cellStyle name="千位分隔 27 2 4 2 5 2 2 2" xfId="51848"/>
    <cellStyle name="千位分隔 27 2 4 2 5 2 3" xfId="51849"/>
    <cellStyle name="千位分隔 27 2 4 2 5 3" xfId="51850"/>
    <cellStyle name="千位分隔 27 2 4 2 5 3 2" xfId="51851"/>
    <cellStyle name="千位分隔 27 2 4 2 5 4" xfId="51852"/>
    <cellStyle name="千位分隔 27 2 4 2 6" xfId="51853"/>
    <cellStyle name="千位分隔 27 2 4 2 6 2" xfId="51854"/>
    <cellStyle name="千位分隔 27 2 4 2 6 2 2" xfId="51855"/>
    <cellStyle name="千位分隔 27 2 4 2 6 3" xfId="51856"/>
    <cellStyle name="千位分隔 27 2 4 2 7" xfId="51857"/>
    <cellStyle name="千位分隔 27 2 4 2 7 2" xfId="51858"/>
    <cellStyle name="千位分隔 27 2 4 2 8" xfId="51859"/>
    <cellStyle name="千位分隔 27 2 4 3" xfId="51860"/>
    <cellStyle name="千位分隔 27 2 4 3 2" xfId="51861"/>
    <cellStyle name="千位分隔 27 2 4 3 2 2" xfId="51862"/>
    <cellStyle name="千位分隔 27 2 4 3 2 2 2" xfId="51863"/>
    <cellStyle name="千位分隔 27 2 4 3 2 2 2 2" xfId="51864"/>
    <cellStyle name="千位分隔 27 2 4 3 2 2 2 2 2" xfId="51865"/>
    <cellStyle name="千位分隔 27 2 4 3 2 2 2 3" xfId="51866"/>
    <cellStyle name="千位分隔 27 2 4 3 2 2 3" xfId="51867"/>
    <cellStyle name="千位分隔 27 2 4 3 2 2 3 2" xfId="51868"/>
    <cellStyle name="千位分隔 27 2 4 3 2 2 4" xfId="51869"/>
    <cellStyle name="千位分隔 27 2 4 3 2 3" xfId="51870"/>
    <cellStyle name="千位分隔 27 2 4 3 2 3 2" xfId="51871"/>
    <cellStyle name="千位分隔 27 2 4 3 2 3 2 2" xfId="51872"/>
    <cellStyle name="千位分隔 27 2 4 3 2 3 3" xfId="51873"/>
    <cellStyle name="千位分隔 27 2 4 3 2 4" xfId="51874"/>
    <cellStyle name="千位分隔 27 2 4 3 2 4 2" xfId="51875"/>
    <cellStyle name="千位分隔 27 2 4 3 2 5" xfId="51876"/>
    <cellStyle name="千位分隔 27 2 4 3 3" xfId="51877"/>
    <cellStyle name="千位分隔 27 2 4 3 3 2" xfId="51878"/>
    <cellStyle name="千位分隔 27 2 4 3 3 2 2" xfId="51879"/>
    <cellStyle name="千位分隔 27 2 4 3 3 2 2 2" xfId="51880"/>
    <cellStyle name="千位分隔 27 2 4 3 3 2 2 2 2" xfId="51881"/>
    <cellStyle name="千位分隔 27 2 4 3 3 2 2 3" xfId="51882"/>
    <cellStyle name="千位分隔 27 2 4 3 3 2 3" xfId="51883"/>
    <cellStyle name="千位分隔 27 2 4 3 3 2 3 2" xfId="51884"/>
    <cellStyle name="千位分隔 27 2 4 3 3 2 4" xfId="51885"/>
    <cellStyle name="千位分隔 27 2 4 3 3 3" xfId="51886"/>
    <cellStyle name="千位分隔 27 2 4 3 3 3 2" xfId="51887"/>
    <cellStyle name="千位分隔 27 2 4 3 3 3 2 2" xfId="51888"/>
    <cellStyle name="千位分隔 27 2 4 3 3 3 3" xfId="51889"/>
    <cellStyle name="千位分隔 27 2 4 3 3 4" xfId="51890"/>
    <cellStyle name="千位分隔 27 2 4 3 3 4 2" xfId="51891"/>
    <cellStyle name="千位分隔 27 2 4 3 3 5" xfId="51892"/>
    <cellStyle name="千位分隔 27 2 4 3 4" xfId="51893"/>
    <cellStyle name="千位分隔 27 2 4 3 4 2" xfId="51894"/>
    <cellStyle name="千位分隔 27 2 4 3 4 2 2" xfId="51895"/>
    <cellStyle name="千位分隔 27 2 4 3 4 2 2 2" xfId="51896"/>
    <cellStyle name="千位分隔 27 2 4 3 4 2 3" xfId="51897"/>
    <cellStyle name="千位分隔 27 2 4 3 4 3" xfId="51898"/>
    <cellStyle name="千位分隔 27 2 4 3 4 3 2" xfId="51899"/>
    <cellStyle name="千位分隔 27 2 4 3 4 4" xfId="51900"/>
    <cellStyle name="千位分隔 27 2 4 3 5" xfId="51901"/>
    <cellStyle name="千位分隔 27 2 4 3 5 2" xfId="51902"/>
    <cellStyle name="千位分隔 27 2 4 3 5 2 2" xfId="51903"/>
    <cellStyle name="千位分隔 27 2 4 3 5 3" xfId="51904"/>
    <cellStyle name="千位分隔 27 2 4 3 6" xfId="51905"/>
    <cellStyle name="千位分隔 27 2 4 3 6 2" xfId="51906"/>
    <cellStyle name="千位分隔 27 2 4 3 7" xfId="51907"/>
    <cellStyle name="千位分隔 27 2 4 4" xfId="51908"/>
    <cellStyle name="千位分隔 27 2 4 4 2" xfId="51909"/>
    <cellStyle name="千位分隔 27 2 4 4 2 2" xfId="51910"/>
    <cellStyle name="千位分隔 27 2 4 4 2 2 2" xfId="51911"/>
    <cellStyle name="千位分隔 27 2 4 4 2 2 2 2" xfId="51912"/>
    <cellStyle name="千位分隔 27 2 4 4 2 2 3" xfId="51913"/>
    <cellStyle name="千位分隔 27 2 4 4 2 3" xfId="51914"/>
    <cellStyle name="千位分隔 27 2 4 4 2 3 2" xfId="51915"/>
    <cellStyle name="千位分隔 27 2 4 4 2 4" xfId="51916"/>
    <cellStyle name="千位分隔 27 2 4 4 3" xfId="51917"/>
    <cellStyle name="千位分隔 27 2 4 4 3 2" xfId="51918"/>
    <cellStyle name="千位分隔 27 2 4 4 3 2 2" xfId="51919"/>
    <cellStyle name="千位分隔 27 2 4 4 3 3" xfId="51920"/>
    <cellStyle name="千位分隔 27 2 4 4 4" xfId="51921"/>
    <cellStyle name="千位分隔 27 2 4 4 4 2" xfId="51922"/>
    <cellStyle name="千位分隔 27 2 4 4 5" xfId="51923"/>
    <cellStyle name="千位分隔 27 2 4 5" xfId="51924"/>
    <cellStyle name="千位分隔 27 2 4 5 2" xfId="51925"/>
    <cellStyle name="千位分隔 27 2 4 5 2 2" xfId="51926"/>
    <cellStyle name="千位分隔 27 2 4 5 2 2 2" xfId="51927"/>
    <cellStyle name="千位分隔 27 2 4 5 2 2 2 2" xfId="51928"/>
    <cellStyle name="千位分隔 27 2 4 5 2 2 3" xfId="51929"/>
    <cellStyle name="千位分隔 27 2 4 5 2 3" xfId="51930"/>
    <cellStyle name="千位分隔 27 2 4 5 2 3 2" xfId="51931"/>
    <cellStyle name="千位分隔 27 2 4 5 2 4" xfId="51932"/>
    <cellStyle name="千位分隔 27 2 4 5 3" xfId="51933"/>
    <cellStyle name="千位分隔 27 2 4 5 3 2" xfId="51934"/>
    <cellStyle name="千位分隔 27 2 4 5 3 2 2" xfId="51935"/>
    <cellStyle name="千位分隔 27 2 4 5 3 3" xfId="51936"/>
    <cellStyle name="千位分隔 27 2 4 5 4" xfId="51937"/>
    <cellStyle name="千位分隔 27 2 4 5 4 2" xfId="51938"/>
    <cellStyle name="千位分隔 27 2 4 5 5" xfId="51939"/>
    <cellStyle name="千位分隔 27 2 4 6" xfId="51940"/>
    <cellStyle name="千位分隔 27 2 4 6 2" xfId="51941"/>
    <cellStyle name="千位分隔 27 2 4 6 2 2" xfId="51942"/>
    <cellStyle name="千位分隔 27 2 4 6 2 2 2" xfId="51943"/>
    <cellStyle name="千位分隔 27 2 4 6 2 3" xfId="51944"/>
    <cellStyle name="千位分隔 27 2 4 6 3" xfId="51945"/>
    <cellStyle name="千位分隔 27 2 4 6 3 2" xfId="51946"/>
    <cellStyle name="千位分隔 27 2 4 6 4" xfId="51947"/>
    <cellStyle name="千位分隔 27 2 4 7" xfId="51948"/>
    <cellStyle name="千位分隔 27 2 4 7 2" xfId="51949"/>
    <cellStyle name="千位分隔 27 2 4 7 2 2" xfId="51950"/>
    <cellStyle name="千位分隔 27 2 4 7 3" xfId="51951"/>
    <cellStyle name="千位分隔 27 2 4 8" xfId="51952"/>
    <cellStyle name="千位分隔 27 2 4 8 2" xfId="51953"/>
    <cellStyle name="千位分隔 27 2 4 9" xfId="51954"/>
    <cellStyle name="千位分隔 27 2 5" xfId="51955"/>
    <cellStyle name="千位分隔 27 2 5 2" xfId="51956"/>
    <cellStyle name="千位分隔 27 2 5 2 2" xfId="51957"/>
    <cellStyle name="千位分隔 27 2 5 2 2 2" xfId="51958"/>
    <cellStyle name="千位分隔 27 2 5 2 2 2 2" xfId="51959"/>
    <cellStyle name="千位分隔 27 2 5 2 2 2 2 2" xfId="51960"/>
    <cellStyle name="千位分隔 27 2 5 2 2 2 2 2 2" xfId="51961"/>
    <cellStyle name="千位分隔 27 2 5 2 2 2 2 2 2 2" xfId="51962"/>
    <cellStyle name="千位分隔 27 2 5 2 2 2 2 2 3" xfId="51963"/>
    <cellStyle name="千位分隔 27 2 5 2 2 2 2 3" xfId="51964"/>
    <cellStyle name="千位分隔 27 2 5 2 2 2 2 3 2" xfId="51965"/>
    <cellStyle name="千位分隔 27 2 5 2 2 2 2 4" xfId="51966"/>
    <cellStyle name="千位分隔 27 2 5 2 2 2 3" xfId="51967"/>
    <cellStyle name="千位分隔 27 2 5 2 2 2 3 2" xfId="51968"/>
    <cellStyle name="千位分隔 27 2 5 2 2 2 3 2 2" xfId="51969"/>
    <cellStyle name="千位分隔 27 2 5 2 2 2 3 3" xfId="51970"/>
    <cellStyle name="千位分隔 27 2 5 2 2 2 4" xfId="51971"/>
    <cellStyle name="千位分隔 27 2 5 2 2 2 4 2" xfId="51972"/>
    <cellStyle name="千位分隔 27 2 5 2 2 2 5" xfId="51973"/>
    <cellStyle name="千位分隔 27 2 5 2 2 3" xfId="51974"/>
    <cellStyle name="千位分隔 27 2 5 2 2 3 2" xfId="51975"/>
    <cellStyle name="千位分隔 27 2 5 2 2 3 2 2" xfId="51976"/>
    <cellStyle name="千位分隔 27 2 5 2 2 3 2 2 2" xfId="51977"/>
    <cellStyle name="千位分隔 27 2 5 2 2 3 2 2 2 2" xfId="51978"/>
    <cellStyle name="千位分隔 27 2 5 2 2 3 2 2 3" xfId="51979"/>
    <cellStyle name="千位分隔 27 2 5 2 2 3 2 3" xfId="51980"/>
    <cellStyle name="千位分隔 27 2 5 2 2 3 2 3 2" xfId="51981"/>
    <cellStyle name="千位分隔 27 2 5 2 2 3 2 4" xfId="51982"/>
    <cellStyle name="千位分隔 27 2 5 2 2 3 3" xfId="51983"/>
    <cellStyle name="千位分隔 27 2 5 2 2 3 3 2" xfId="51984"/>
    <cellStyle name="千位分隔 27 2 5 2 2 3 3 2 2" xfId="51985"/>
    <cellStyle name="千位分隔 27 2 5 2 2 3 3 3" xfId="51986"/>
    <cellStyle name="千位分隔 27 2 5 2 2 3 4" xfId="51987"/>
    <cellStyle name="千位分隔 27 2 5 2 2 3 4 2" xfId="51988"/>
    <cellStyle name="千位分隔 27 2 5 2 2 3 5" xfId="51989"/>
    <cellStyle name="千位分隔 27 2 5 2 2 4" xfId="51990"/>
    <cellStyle name="千位分隔 27 2 5 2 2 4 2" xfId="51991"/>
    <cellStyle name="千位分隔 27 2 5 2 2 4 2 2" xfId="51992"/>
    <cellStyle name="千位分隔 27 2 5 2 2 4 2 2 2" xfId="51993"/>
    <cellStyle name="千位分隔 27 2 5 2 2 4 2 3" xfId="51994"/>
    <cellStyle name="千位分隔 27 2 5 2 2 4 3" xfId="51995"/>
    <cellStyle name="千位分隔 27 2 5 2 2 4 3 2" xfId="51996"/>
    <cellStyle name="千位分隔 27 2 5 2 2 4 4" xfId="51997"/>
    <cellStyle name="千位分隔 27 2 5 2 2 5" xfId="51998"/>
    <cellStyle name="千位分隔 27 2 5 2 2 5 2" xfId="51999"/>
    <cellStyle name="千位分隔 27 2 5 2 2 5 2 2" xfId="52000"/>
    <cellStyle name="千位分隔 27 2 5 2 2 5 3" xfId="52001"/>
    <cellStyle name="千位分隔 27 2 5 2 2 6" xfId="52002"/>
    <cellStyle name="千位分隔 27 2 5 2 2 6 2" xfId="52003"/>
    <cellStyle name="千位分隔 27 2 5 2 2 7" xfId="52004"/>
    <cellStyle name="千位分隔 27 2 5 2 3" xfId="52005"/>
    <cellStyle name="千位分隔 27 2 5 2 3 2" xfId="52006"/>
    <cellStyle name="千位分隔 27 2 5 2 3 2 2" xfId="52007"/>
    <cellStyle name="千位分隔 27 2 5 2 3 2 2 2" xfId="52008"/>
    <cellStyle name="千位分隔 27 2 5 2 3 2 2 2 2" xfId="52009"/>
    <cellStyle name="千位分隔 27 2 5 2 3 2 2 3" xfId="52010"/>
    <cellStyle name="千位分隔 27 2 5 2 3 2 3" xfId="52011"/>
    <cellStyle name="千位分隔 27 2 5 2 3 2 3 2" xfId="52012"/>
    <cellStyle name="千位分隔 27 2 5 2 3 2 4" xfId="52013"/>
    <cellStyle name="千位分隔 27 2 5 2 3 3" xfId="52014"/>
    <cellStyle name="千位分隔 27 2 5 2 3 3 2" xfId="52015"/>
    <cellStyle name="千位分隔 27 2 5 2 3 3 2 2" xfId="52016"/>
    <cellStyle name="千位分隔 27 2 5 2 3 3 3" xfId="52017"/>
    <cellStyle name="千位分隔 27 2 5 2 3 4" xfId="52018"/>
    <cellStyle name="千位分隔 27 2 5 2 3 4 2" xfId="52019"/>
    <cellStyle name="千位分隔 27 2 5 2 3 5" xfId="52020"/>
    <cellStyle name="千位分隔 27 2 5 2 4" xfId="52021"/>
    <cellStyle name="千位分隔 27 2 5 2 4 2" xfId="52022"/>
    <cellStyle name="千位分隔 27 2 5 2 4 2 2" xfId="52023"/>
    <cellStyle name="千位分隔 27 2 5 2 4 2 2 2" xfId="52024"/>
    <cellStyle name="千位分隔 27 2 5 2 4 2 2 2 2" xfId="52025"/>
    <cellStyle name="千位分隔 27 2 5 2 4 2 2 3" xfId="52026"/>
    <cellStyle name="千位分隔 27 2 5 2 4 2 3" xfId="52027"/>
    <cellStyle name="千位分隔 27 2 5 2 4 2 3 2" xfId="52028"/>
    <cellStyle name="千位分隔 27 2 5 2 4 2 4" xfId="52029"/>
    <cellStyle name="千位分隔 27 2 5 2 4 3" xfId="52030"/>
    <cellStyle name="千位分隔 27 2 5 2 4 3 2" xfId="52031"/>
    <cellStyle name="千位分隔 27 2 5 2 4 3 2 2" xfId="52032"/>
    <cellStyle name="千位分隔 27 2 5 2 4 3 3" xfId="52033"/>
    <cellStyle name="千位分隔 27 2 5 2 4 4" xfId="52034"/>
    <cellStyle name="千位分隔 27 2 5 2 4 4 2" xfId="52035"/>
    <cellStyle name="千位分隔 27 2 5 2 4 5" xfId="52036"/>
    <cellStyle name="千位分隔 27 2 5 2 5" xfId="52037"/>
    <cellStyle name="千位分隔 27 2 5 2 5 2" xfId="52038"/>
    <cellStyle name="千位分隔 27 2 5 2 5 2 2" xfId="52039"/>
    <cellStyle name="千位分隔 27 2 5 2 5 2 2 2" xfId="52040"/>
    <cellStyle name="千位分隔 27 2 5 2 5 2 3" xfId="52041"/>
    <cellStyle name="千位分隔 27 2 5 2 5 3" xfId="52042"/>
    <cellStyle name="千位分隔 27 2 5 2 5 3 2" xfId="52043"/>
    <cellStyle name="千位分隔 27 2 5 2 5 4" xfId="52044"/>
    <cellStyle name="千位分隔 27 2 5 2 6" xfId="52045"/>
    <cellStyle name="千位分隔 27 2 5 2 6 2" xfId="52046"/>
    <cellStyle name="千位分隔 27 2 5 2 6 2 2" xfId="52047"/>
    <cellStyle name="千位分隔 27 2 5 2 6 3" xfId="52048"/>
    <cellStyle name="千位分隔 27 2 5 2 7" xfId="52049"/>
    <cellStyle name="千位分隔 27 2 5 2 7 2" xfId="52050"/>
    <cellStyle name="千位分隔 27 2 5 2 8" xfId="52051"/>
    <cellStyle name="千位分隔 27 2 5 3" xfId="52052"/>
    <cellStyle name="千位分隔 27 2 5 3 2" xfId="52053"/>
    <cellStyle name="千位分隔 27 2 5 3 2 2" xfId="52054"/>
    <cellStyle name="千位分隔 27 2 5 3 2 2 2" xfId="52055"/>
    <cellStyle name="千位分隔 27 2 5 3 2 2 2 2" xfId="52056"/>
    <cellStyle name="千位分隔 27 2 5 3 2 2 2 2 2" xfId="52057"/>
    <cellStyle name="千位分隔 27 2 5 3 2 2 2 3" xfId="52058"/>
    <cellStyle name="千位分隔 27 2 5 3 2 2 3" xfId="52059"/>
    <cellStyle name="千位分隔 27 2 5 3 2 2 3 2" xfId="52060"/>
    <cellStyle name="千位分隔 27 2 5 3 2 2 4" xfId="52061"/>
    <cellStyle name="千位分隔 27 2 5 3 2 3" xfId="52062"/>
    <cellStyle name="千位分隔 27 2 5 3 2 3 2" xfId="52063"/>
    <cellStyle name="千位分隔 27 2 5 3 2 3 2 2" xfId="52064"/>
    <cellStyle name="千位分隔 27 2 5 3 2 3 3" xfId="52065"/>
    <cellStyle name="千位分隔 27 2 5 3 2 4" xfId="52066"/>
    <cellStyle name="千位分隔 27 2 5 3 2 4 2" xfId="52067"/>
    <cellStyle name="千位分隔 27 2 5 3 2 5" xfId="52068"/>
    <cellStyle name="千位分隔 27 2 5 3 3" xfId="52069"/>
    <cellStyle name="千位分隔 27 2 5 3 3 2" xfId="52070"/>
    <cellStyle name="千位分隔 27 2 5 3 3 2 2" xfId="52071"/>
    <cellStyle name="千位分隔 27 2 5 3 3 2 2 2" xfId="52072"/>
    <cellStyle name="千位分隔 27 2 5 3 3 2 2 2 2" xfId="52073"/>
    <cellStyle name="千位分隔 27 2 5 3 3 2 2 3" xfId="52074"/>
    <cellStyle name="千位分隔 27 2 5 3 3 2 3" xfId="52075"/>
    <cellStyle name="千位分隔 27 2 5 3 3 2 3 2" xfId="52076"/>
    <cellStyle name="千位分隔 27 2 5 3 3 2 4" xfId="52077"/>
    <cellStyle name="千位分隔 27 2 5 3 3 3" xfId="52078"/>
    <cellStyle name="千位分隔 27 2 5 3 3 3 2" xfId="52079"/>
    <cellStyle name="千位分隔 27 2 5 3 3 3 2 2" xfId="52080"/>
    <cellStyle name="千位分隔 27 2 5 3 3 3 3" xfId="52081"/>
    <cellStyle name="千位分隔 27 2 5 3 3 4" xfId="52082"/>
    <cellStyle name="千位分隔 27 2 5 3 3 4 2" xfId="52083"/>
    <cellStyle name="千位分隔 27 2 5 3 3 5" xfId="52084"/>
    <cellStyle name="千位分隔 27 2 5 3 4" xfId="52085"/>
    <cellStyle name="千位分隔 27 2 5 3 4 2" xfId="52086"/>
    <cellStyle name="千位分隔 27 2 5 3 4 2 2" xfId="52087"/>
    <cellStyle name="千位分隔 27 2 5 3 4 2 2 2" xfId="52088"/>
    <cellStyle name="千位分隔 27 2 5 3 4 2 3" xfId="52089"/>
    <cellStyle name="千位分隔 27 2 5 3 4 3" xfId="52090"/>
    <cellStyle name="千位分隔 27 2 5 3 4 3 2" xfId="52091"/>
    <cellStyle name="千位分隔 27 2 5 3 4 4" xfId="52092"/>
    <cellStyle name="千位分隔 27 2 5 3 5" xfId="52093"/>
    <cellStyle name="千位分隔 27 2 5 3 5 2" xfId="52094"/>
    <cellStyle name="千位分隔 27 2 5 3 5 2 2" xfId="52095"/>
    <cellStyle name="千位分隔 27 2 5 3 5 3" xfId="52096"/>
    <cellStyle name="千位分隔 27 2 5 3 6" xfId="52097"/>
    <cellStyle name="千位分隔 27 2 5 3 6 2" xfId="52098"/>
    <cellStyle name="千位分隔 27 2 5 3 7" xfId="52099"/>
    <cellStyle name="千位分隔 27 2 5 4" xfId="52100"/>
    <cellStyle name="千位分隔 27 2 5 4 2" xfId="52101"/>
    <cellStyle name="千位分隔 27 2 5 4 2 2" xfId="52102"/>
    <cellStyle name="千位分隔 27 2 5 4 2 2 2" xfId="52103"/>
    <cellStyle name="千位分隔 27 2 5 4 2 2 2 2" xfId="52104"/>
    <cellStyle name="千位分隔 27 2 5 4 2 2 3" xfId="52105"/>
    <cellStyle name="千位分隔 27 2 5 4 2 3" xfId="52106"/>
    <cellStyle name="千位分隔 27 2 5 4 2 3 2" xfId="52107"/>
    <cellStyle name="千位分隔 27 2 5 4 2 4" xfId="52108"/>
    <cellStyle name="千位分隔 27 2 5 4 3" xfId="52109"/>
    <cellStyle name="千位分隔 27 2 5 4 3 2" xfId="52110"/>
    <cellStyle name="千位分隔 27 2 5 4 3 2 2" xfId="52111"/>
    <cellStyle name="千位分隔 27 2 5 4 3 3" xfId="52112"/>
    <cellStyle name="千位分隔 27 2 5 4 4" xfId="52113"/>
    <cellStyle name="千位分隔 27 2 5 4 4 2" xfId="52114"/>
    <cellStyle name="千位分隔 27 2 5 4 5" xfId="52115"/>
    <cellStyle name="千位分隔 27 2 5 5" xfId="52116"/>
    <cellStyle name="千位分隔 27 2 5 5 2" xfId="52117"/>
    <cellStyle name="千位分隔 27 2 5 5 2 2" xfId="52118"/>
    <cellStyle name="千位分隔 27 2 5 5 2 2 2" xfId="52119"/>
    <cellStyle name="千位分隔 27 2 5 5 2 2 2 2" xfId="52120"/>
    <cellStyle name="千位分隔 27 2 5 5 2 2 3" xfId="52121"/>
    <cellStyle name="千位分隔 27 2 5 5 2 3" xfId="52122"/>
    <cellStyle name="千位分隔 27 2 5 5 2 3 2" xfId="52123"/>
    <cellStyle name="千位分隔 27 2 5 5 2 4" xfId="52124"/>
    <cellStyle name="千位分隔 27 2 5 5 3" xfId="52125"/>
    <cellStyle name="千位分隔 27 2 5 5 3 2" xfId="52126"/>
    <cellStyle name="千位分隔 27 2 5 5 3 2 2" xfId="52127"/>
    <cellStyle name="千位分隔 27 2 5 5 3 3" xfId="52128"/>
    <cellStyle name="千位分隔 27 2 5 5 4" xfId="52129"/>
    <cellStyle name="千位分隔 27 2 5 5 4 2" xfId="52130"/>
    <cellStyle name="千位分隔 27 2 5 5 5" xfId="52131"/>
    <cellStyle name="千位分隔 27 2 5 6" xfId="52132"/>
    <cellStyle name="千位分隔 27 2 5 6 2" xfId="52133"/>
    <cellStyle name="千位分隔 27 2 5 6 2 2" xfId="52134"/>
    <cellStyle name="千位分隔 27 2 5 6 2 2 2" xfId="52135"/>
    <cellStyle name="千位分隔 27 2 5 6 2 3" xfId="52136"/>
    <cellStyle name="千位分隔 27 2 5 6 3" xfId="52137"/>
    <cellStyle name="千位分隔 27 2 5 6 3 2" xfId="52138"/>
    <cellStyle name="千位分隔 27 2 5 6 4" xfId="52139"/>
    <cellStyle name="千位分隔 27 2 5 7" xfId="52140"/>
    <cellStyle name="千位分隔 27 2 5 7 2" xfId="52141"/>
    <cellStyle name="千位分隔 27 2 5 7 2 2" xfId="52142"/>
    <cellStyle name="千位分隔 27 2 5 7 3" xfId="52143"/>
    <cellStyle name="千位分隔 27 2 5 8" xfId="52144"/>
    <cellStyle name="千位分隔 27 2 5 8 2" xfId="52145"/>
    <cellStyle name="千位分隔 27 2 5 9" xfId="52146"/>
    <cellStyle name="千位分隔 27 2 6" xfId="52147"/>
    <cellStyle name="千位分隔 27 2 6 2" xfId="52148"/>
    <cellStyle name="千位分隔 27 2 6 2 2" xfId="52149"/>
    <cellStyle name="千位分隔 27 2 6 2 2 2" xfId="52150"/>
    <cellStyle name="千位分隔 27 2 6 2 2 2 2" xfId="52151"/>
    <cellStyle name="千位分隔 27 2 6 2 2 2 2 2" xfId="52152"/>
    <cellStyle name="千位分隔 27 2 6 2 2 2 2 2 2" xfId="52153"/>
    <cellStyle name="千位分隔 27 2 6 2 2 2 2 3" xfId="52154"/>
    <cellStyle name="千位分隔 27 2 6 2 2 2 3" xfId="52155"/>
    <cellStyle name="千位分隔 27 2 6 2 2 2 3 2" xfId="52156"/>
    <cellStyle name="千位分隔 27 2 6 2 2 2 4" xfId="52157"/>
    <cellStyle name="千位分隔 27 2 6 2 2 3" xfId="52158"/>
    <cellStyle name="千位分隔 27 2 6 2 2 3 2" xfId="52159"/>
    <cellStyle name="千位分隔 27 2 6 2 2 3 2 2" xfId="52160"/>
    <cellStyle name="千位分隔 27 2 6 2 2 3 3" xfId="52161"/>
    <cellStyle name="千位分隔 27 2 6 2 2 4" xfId="52162"/>
    <cellStyle name="千位分隔 27 2 6 2 2 4 2" xfId="52163"/>
    <cellStyle name="千位分隔 27 2 6 2 2 5" xfId="52164"/>
    <cellStyle name="千位分隔 27 2 6 2 3" xfId="52165"/>
    <cellStyle name="千位分隔 27 2 6 2 3 2" xfId="52166"/>
    <cellStyle name="千位分隔 27 2 6 2 3 2 2" xfId="52167"/>
    <cellStyle name="千位分隔 27 2 6 2 3 2 2 2" xfId="52168"/>
    <cellStyle name="千位分隔 27 2 6 2 3 2 2 2 2" xfId="52169"/>
    <cellStyle name="千位分隔 27 2 6 2 3 2 2 3" xfId="52170"/>
    <cellStyle name="千位分隔 27 2 6 2 3 2 3" xfId="52171"/>
    <cellStyle name="千位分隔 27 2 6 2 3 2 3 2" xfId="52172"/>
    <cellStyle name="千位分隔 27 2 6 2 3 2 4" xfId="52173"/>
    <cellStyle name="千位分隔 27 2 6 2 3 3" xfId="52174"/>
    <cellStyle name="千位分隔 27 2 6 2 3 3 2" xfId="52175"/>
    <cellStyle name="千位分隔 27 2 6 2 3 3 2 2" xfId="52176"/>
    <cellStyle name="千位分隔 27 2 6 2 3 3 3" xfId="52177"/>
    <cellStyle name="千位分隔 27 2 6 2 3 4" xfId="52178"/>
    <cellStyle name="千位分隔 27 2 6 2 3 4 2" xfId="52179"/>
    <cellStyle name="千位分隔 27 2 6 2 3 5" xfId="52180"/>
    <cellStyle name="千位分隔 27 2 6 2 4" xfId="52181"/>
    <cellStyle name="千位分隔 27 2 6 2 4 2" xfId="52182"/>
    <cellStyle name="千位分隔 27 2 6 2 4 2 2" xfId="52183"/>
    <cellStyle name="千位分隔 27 2 6 2 4 2 2 2" xfId="52184"/>
    <cellStyle name="千位分隔 27 2 6 2 4 2 3" xfId="52185"/>
    <cellStyle name="千位分隔 27 2 6 2 4 3" xfId="52186"/>
    <cellStyle name="千位分隔 27 2 6 2 4 3 2" xfId="52187"/>
    <cellStyle name="千位分隔 27 2 6 2 4 4" xfId="52188"/>
    <cellStyle name="千位分隔 27 2 6 2 5" xfId="52189"/>
    <cellStyle name="千位分隔 27 2 6 2 5 2" xfId="52190"/>
    <cellStyle name="千位分隔 27 2 6 2 5 2 2" xfId="52191"/>
    <cellStyle name="千位分隔 27 2 6 2 5 3" xfId="52192"/>
    <cellStyle name="千位分隔 27 2 6 2 6" xfId="52193"/>
    <cellStyle name="千位分隔 27 2 6 2 6 2" xfId="52194"/>
    <cellStyle name="千位分隔 27 2 6 2 7" xfId="52195"/>
    <cellStyle name="千位分隔 27 2 6 3" xfId="52196"/>
    <cellStyle name="千位分隔 27 2 6 3 2" xfId="52197"/>
    <cellStyle name="千位分隔 27 2 6 3 2 2" xfId="52198"/>
    <cellStyle name="千位分隔 27 2 6 3 2 2 2" xfId="52199"/>
    <cellStyle name="千位分隔 27 2 6 3 2 2 2 2" xfId="52200"/>
    <cellStyle name="千位分隔 27 2 6 3 2 2 3" xfId="52201"/>
    <cellStyle name="千位分隔 27 2 6 3 2 3" xfId="52202"/>
    <cellStyle name="千位分隔 27 2 6 3 2 3 2" xfId="52203"/>
    <cellStyle name="千位分隔 27 2 6 3 2 4" xfId="52204"/>
    <cellStyle name="千位分隔 27 2 6 3 3" xfId="52205"/>
    <cellStyle name="千位分隔 27 2 6 3 3 2" xfId="52206"/>
    <cellStyle name="千位分隔 27 2 6 3 3 2 2" xfId="52207"/>
    <cellStyle name="千位分隔 27 2 6 3 3 3" xfId="52208"/>
    <cellStyle name="千位分隔 27 2 6 3 4" xfId="52209"/>
    <cellStyle name="千位分隔 27 2 6 3 4 2" xfId="52210"/>
    <cellStyle name="千位分隔 27 2 6 3 5" xfId="52211"/>
    <cellStyle name="千位分隔 27 2 6 4" xfId="52212"/>
    <cellStyle name="千位分隔 27 2 6 4 2" xfId="52213"/>
    <cellStyle name="千位分隔 27 2 6 4 2 2" xfId="52214"/>
    <cellStyle name="千位分隔 27 2 6 4 2 2 2" xfId="52215"/>
    <cellStyle name="千位分隔 27 2 6 4 2 2 2 2" xfId="52216"/>
    <cellStyle name="千位分隔 27 2 6 4 2 2 3" xfId="52217"/>
    <cellStyle name="千位分隔 27 2 6 4 2 3" xfId="52218"/>
    <cellStyle name="千位分隔 27 2 6 4 2 3 2" xfId="52219"/>
    <cellStyle name="千位分隔 27 2 6 4 2 4" xfId="52220"/>
    <cellStyle name="千位分隔 27 2 6 4 3" xfId="52221"/>
    <cellStyle name="千位分隔 27 2 6 4 3 2" xfId="52222"/>
    <cellStyle name="千位分隔 27 2 6 4 3 2 2" xfId="52223"/>
    <cellStyle name="千位分隔 27 2 6 4 3 3" xfId="52224"/>
    <cellStyle name="千位分隔 27 2 6 4 4" xfId="52225"/>
    <cellStyle name="千位分隔 27 2 6 4 4 2" xfId="52226"/>
    <cellStyle name="千位分隔 27 2 6 4 5" xfId="52227"/>
    <cellStyle name="千位分隔 27 2 6 5" xfId="52228"/>
    <cellStyle name="千位分隔 27 2 6 5 2" xfId="52229"/>
    <cellStyle name="千位分隔 27 2 6 5 2 2" xfId="52230"/>
    <cellStyle name="千位分隔 27 2 6 5 2 2 2" xfId="52231"/>
    <cellStyle name="千位分隔 27 2 6 5 2 3" xfId="52232"/>
    <cellStyle name="千位分隔 27 2 6 5 3" xfId="52233"/>
    <cellStyle name="千位分隔 27 2 6 5 3 2" xfId="52234"/>
    <cellStyle name="千位分隔 27 2 6 5 4" xfId="52235"/>
    <cellStyle name="千位分隔 27 2 6 6" xfId="52236"/>
    <cellStyle name="千位分隔 27 2 6 6 2" xfId="52237"/>
    <cellStyle name="千位分隔 27 2 6 6 2 2" xfId="52238"/>
    <cellStyle name="千位分隔 27 2 6 6 3" xfId="52239"/>
    <cellStyle name="千位分隔 27 2 6 7" xfId="52240"/>
    <cellStyle name="千位分隔 27 2 6 7 2" xfId="52241"/>
    <cellStyle name="千位分隔 27 2 6 8" xfId="52242"/>
    <cellStyle name="千位分隔 27 2 7" xfId="52243"/>
    <cellStyle name="千位分隔 27 2 7 2" xfId="52244"/>
    <cellStyle name="千位分隔 27 2 7 2 2" xfId="52245"/>
    <cellStyle name="千位分隔 27 2 7 2 2 2" xfId="52246"/>
    <cellStyle name="千位分隔 27 2 7 2 2 2 2" xfId="52247"/>
    <cellStyle name="千位分隔 27 2 7 2 2 2 2 2" xfId="52248"/>
    <cellStyle name="千位分隔 27 2 7 2 2 2 3" xfId="52249"/>
    <cellStyle name="千位分隔 27 2 7 2 2 3" xfId="52250"/>
    <cellStyle name="千位分隔 27 2 7 2 2 3 2" xfId="52251"/>
    <cellStyle name="千位分隔 27 2 7 2 2 4" xfId="52252"/>
    <cellStyle name="千位分隔 27 2 7 2 3" xfId="52253"/>
    <cellStyle name="千位分隔 27 2 7 2 3 2" xfId="52254"/>
    <cellStyle name="千位分隔 27 2 7 2 3 2 2" xfId="52255"/>
    <cellStyle name="千位分隔 27 2 7 2 3 3" xfId="52256"/>
    <cellStyle name="千位分隔 27 2 7 2 4" xfId="52257"/>
    <cellStyle name="千位分隔 27 2 7 2 4 2" xfId="52258"/>
    <cellStyle name="千位分隔 27 2 7 2 5" xfId="52259"/>
    <cellStyle name="千位分隔 27 2 7 3" xfId="52260"/>
    <cellStyle name="千位分隔 27 2 7 3 2" xfId="52261"/>
    <cellStyle name="千位分隔 27 2 7 3 2 2" xfId="52262"/>
    <cellStyle name="千位分隔 27 2 7 3 2 2 2" xfId="52263"/>
    <cellStyle name="千位分隔 27 2 7 3 2 2 2 2" xfId="52264"/>
    <cellStyle name="千位分隔 27 2 7 3 2 2 3" xfId="52265"/>
    <cellStyle name="千位分隔 27 2 7 3 2 3" xfId="52266"/>
    <cellStyle name="千位分隔 27 2 7 3 2 3 2" xfId="52267"/>
    <cellStyle name="千位分隔 27 2 7 3 2 4" xfId="52268"/>
    <cellStyle name="千位分隔 27 2 7 3 3" xfId="52269"/>
    <cellStyle name="千位分隔 27 2 7 3 3 2" xfId="52270"/>
    <cellStyle name="千位分隔 27 2 7 3 3 2 2" xfId="52271"/>
    <cellStyle name="千位分隔 27 2 7 3 3 3" xfId="52272"/>
    <cellStyle name="千位分隔 27 2 7 3 4" xfId="52273"/>
    <cellStyle name="千位分隔 27 2 7 3 4 2" xfId="52274"/>
    <cellStyle name="千位分隔 27 2 7 3 5" xfId="52275"/>
    <cellStyle name="千位分隔 27 2 7 4" xfId="52276"/>
    <cellStyle name="千位分隔 27 2 7 4 2" xfId="52277"/>
    <cellStyle name="千位分隔 27 2 7 4 2 2" xfId="52278"/>
    <cellStyle name="千位分隔 27 2 7 4 2 2 2" xfId="52279"/>
    <cellStyle name="千位分隔 27 2 7 4 2 3" xfId="52280"/>
    <cellStyle name="千位分隔 27 2 7 4 3" xfId="52281"/>
    <cellStyle name="千位分隔 27 2 7 4 3 2" xfId="52282"/>
    <cellStyle name="千位分隔 27 2 7 4 4" xfId="52283"/>
    <cellStyle name="千位分隔 27 2 7 5" xfId="52284"/>
    <cellStyle name="千位分隔 27 2 7 5 2" xfId="52285"/>
    <cellStyle name="千位分隔 27 2 7 5 2 2" xfId="52286"/>
    <cellStyle name="千位分隔 27 2 7 5 3" xfId="52287"/>
    <cellStyle name="千位分隔 27 2 7 6" xfId="52288"/>
    <cellStyle name="千位分隔 27 2 7 6 2" xfId="52289"/>
    <cellStyle name="千位分隔 27 2 7 7" xfId="52290"/>
    <cellStyle name="千位分隔 27 2 8" xfId="52291"/>
    <cellStyle name="千位分隔 27 2 8 2" xfId="52292"/>
    <cellStyle name="千位分隔 27 2 8 2 2" xfId="52293"/>
    <cellStyle name="千位分隔 27 2 8 2 2 2" xfId="52294"/>
    <cellStyle name="千位分隔 27 2 8 2 2 2 2" xfId="52295"/>
    <cellStyle name="千位分隔 27 2 8 2 2 3" xfId="52296"/>
    <cellStyle name="千位分隔 27 2 8 2 3" xfId="52297"/>
    <cellStyle name="千位分隔 27 2 8 2 3 2" xfId="52298"/>
    <cellStyle name="千位分隔 27 2 8 2 4" xfId="52299"/>
    <cellStyle name="千位分隔 27 2 8 3" xfId="52300"/>
    <cellStyle name="千位分隔 27 2 8 3 2" xfId="52301"/>
    <cellStyle name="千位分隔 27 2 8 3 2 2" xfId="52302"/>
    <cellStyle name="千位分隔 27 2 8 3 3" xfId="52303"/>
    <cellStyle name="千位分隔 27 2 8 4" xfId="52304"/>
    <cellStyle name="千位分隔 27 2 8 4 2" xfId="52305"/>
    <cellStyle name="千位分隔 27 2 8 5" xfId="52306"/>
    <cellStyle name="千位分隔 27 2 9" xfId="52307"/>
    <cellStyle name="千位分隔 27 2 9 2" xfId="52308"/>
    <cellStyle name="千位分隔 27 2 9 2 2" xfId="52309"/>
    <cellStyle name="千位分隔 27 2 9 2 2 2" xfId="52310"/>
    <cellStyle name="千位分隔 27 2 9 2 2 2 2" xfId="52311"/>
    <cellStyle name="千位分隔 27 2 9 2 2 3" xfId="52312"/>
    <cellStyle name="千位分隔 27 2 9 2 3" xfId="52313"/>
    <cellStyle name="千位分隔 27 2 9 2 3 2" xfId="52314"/>
    <cellStyle name="千位分隔 27 2 9 2 4" xfId="52315"/>
    <cellStyle name="千位分隔 27 2 9 3" xfId="52316"/>
    <cellStyle name="千位分隔 27 2 9 3 2" xfId="52317"/>
    <cellStyle name="千位分隔 27 2 9 3 2 2" xfId="52318"/>
    <cellStyle name="千位分隔 27 2 9 3 3" xfId="52319"/>
    <cellStyle name="千位分隔 27 2 9 4" xfId="52320"/>
    <cellStyle name="千位分隔 27 2 9 4 2" xfId="52321"/>
    <cellStyle name="千位分隔 27 2 9 5" xfId="52322"/>
    <cellStyle name="千位分隔 27 3" xfId="52323"/>
    <cellStyle name="千位分隔 27 3 10" xfId="52324"/>
    <cellStyle name="千位分隔 27 3 10 2" xfId="52325"/>
    <cellStyle name="千位分隔 27 3 10 2 2" xfId="52326"/>
    <cellStyle name="千位分隔 27 3 10 3" xfId="52327"/>
    <cellStyle name="千位分隔 27 3 11" xfId="52328"/>
    <cellStyle name="千位分隔 27 3 11 2" xfId="52329"/>
    <cellStyle name="千位分隔 27 3 12" xfId="52330"/>
    <cellStyle name="千位分隔 27 3 2" xfId="52331"/>
    <cellStyle name="千位分隔 27 3 2 10" xfId="52332"/>
    <cellStyle name="千位分隔 27 3 2 10 2" xfId="52333"/>
    <cellStyle name="千位分隔 27 3 2 11" xfId="52334"/>
    <cellStyle name="千位分隔 27 3 2 2" xfId="52335"/>
    <cellStyle name="千位分隔 27 3 2 2 2" xfId="52336"/>
    <cellStyle name="千位分隔 27 3 2 2 2 2" xfId="52337"/>
    <cellStyle name="千位分隔 27 3 2 2 2 2 2" xfId="52338"/>
    <cellStyle name="千位分隔 27 3 2 2 2 2 2 2" xfId="52339"/>
    <cellStyle name="千位分隔 27 3 2 2 2 2 2 2 2" xfId="52340"/>
    <cellStyle name="千位分隔 27 3 2 2 2 2 2 2 2 2" xfId="52341"/>
    <cellStyle name="千位分隔 27 3 2 2 2 2 2 2 2 2 2" xfId="52342"/>
    <cellStyle name="千位分隔 27 3 2 2 2 2 2 2 2 3" xfId="52343"/>
    <cellStyle name="千位分隔 27 3 2 2 2 2 2 2 3" xfId="52344"/>
    <cellStyle name="千位分隔 27 3 2 2 2 2 2 2 3 2" xfId="52345"/>
    <cellStyle name="千位分隔 27 3 2 2 2 2 2 2 4" xfId="52346"/>
    <cellStyle name="千位分隔 27 3 2 2 2 2 2 3" xfId="52347"/>
    <cellStyle name="千位分隔 27 3 2 2 2 2 2 3 2" xfId="52348"/>
    <cellStyle name="千位分隔 27 3 2 2 2 2 2 3 2 2" xfId="52349"/>
    <cellStyle name="千位分隔 27 3 2 2 2 2 2 3 3" xfId="52350"/>
    <cellStyle name="千位分隔 27 3 2 2 2 2 2 4" xfId="52351"/>
    <cellStyle name="千位分隔 27 3 2 2 2 2 2 4 2" xfId="52352"/>
    <cellStyle name="千位分隔 27 3 2 2 2 2 2 5" xfId="52353"/>
    <cellStyle name="千位分隔 27 3 2 2 2 2 3" xfId="52354"/>
    <cellStyle name="千位分隔 27 3 2 2 2 2 3 2" xfId="52355"/>
    <cellStyle name="千位分隔 27 3 2 2 2 2 3 2 2" xfId="52356"/>
    <cellStyle name="千位分隔 27 3 2 2 2 2 3 2 2 2" xfId="52357"/>
    <cellStyle name="千位分隔 27 3 2 2 2 2 3 2 2 2 2" xfId="52358"/>
    <cellStyle name="千位分隔 27 3 2 2 2 2 3 2 2 3" xfId="52359"/>
    <cellStyle name="千位分隔 27 3 2 2 2 2 3 2 3" xfId="52360"/>
    <cellStyle name="千位分隔 27 3 2 2 2 2 3 2 3 2" xfId="52361"/>
    <cellStyle name="千位分隔 27 3 2 2 2 2 3 2 4" xfId="52362"/>
    <cellStyle name="千位分隔 27 3 2 2 2 2 3 3" xfId="52363"/>
    <cellStyle name="千位分隔 27 3 2 2 2 2 3 3 2" xfId="52364"/>
    <cellStyle name="千位分隔 27 3 2 2 2 2 3 3 2 2" xfId="52365"/>
    <cellStyle name="千位分隔 27 3 2 2 2 2 3 3 3" xfId="52366"/>
    <cellStyle name="千位分隔 27 3 2 2 2 2 3 4" xfId="52367"/>
    <cellStyle name="千位分隔 27 3 2 2 2 2 3 4 2" xfId="52368"/>
    <cellStyle name="千位分隔 27 3 2 2 2 2 3 5" xfId="52369"/>
    <cellStyle name="千位分隔 27 3 2 2 2 2 4" xfId="52370"/>
    <cellStyle name="千位分隔 27 3 2 2 2 2 4 2" xfId="52371"/>
    <cellStyle name="千位分隔 27 3 2 2 2 2 4 2 2" xfId="52372"/>
    <cellStyle name="千位分隔 27 3 2 2 2 2 4 2 2 2" xfId="52373"/>
    <cellStyle name="千位分隔 27 3 2 2 2 2 4 2 3" xfId="52374"/>
    <cellStyle name="千位分隔 27 3 2 2 2 2 4 3" xfId="52375"/>
    <cellStyle name="千位分隔 27 3 2 2 2 2 4 3 2" xfId="52376"/>
    <cellStyle name="千位分隔 27 3 2 2 2 2 4 4" xfId="52377"/>
    <cellStyle name="千位分隔 27 3 2 2 2 2 5" xfId="52378"/>
    <cellStyle name="千位分隔 27 3 2 2 2 2 5 2" xfId="52379"/>
    <cellStyle name="千位分隔 27 3 2 2 2 2 5 2 2" xfId="52380"/>
    <cellStyle name="千位分隔 27 3 2 2 2 2 5 3" xfId="52381"/>
    <cellStyle name="千位分隔 27 3 2 2 2 2 6" xfId="52382"/>
    <cellStyle name="千位分隔 27 3 2 2 2 2 6 2" xfId="52383"/>
    <cellStyle name="千位分隔 27 3 2 2 2 2 7" xfId="52384"/>
    <cellStyle name="千位分隔 27 3 2 2 2 3" xfId="52385"/>
    <cellStyle name="千位分隔 27 3 2 2 2 3 2" xfId="52386"/>
    <cellStyle name="千位分隔 27 3 2 2 2 3 2 2" xfId="52387"/>
    <cellStyle name="千位分隔 27 3 2 2 2 3 2 2 2" xfId="52388"/>
    <cellStyle name="千位分隔 27 3 2 2 2 3 2 2 2 2" xfId="52389"/>
    <cellStyle name="千位分隔 27 3 2 2 2 3 2 2 3" xfId="52390"/>
    <cellStyle name="千位分隔 27 3 2 2 2 3 2 3" xfId="52391"/>
    <cellStyle name="千位分隔 27 3 2 2 2 3 2 3 2" xfId="52392"/>
    <cellStyle name="千位分隔 27 3 2 2 2 3 2 4" xfId="52393"/>
    <cellStyle name="千位分隔 27 3 2 2 2 3 3" xfId="52394"/>
    <cellStyle name="千位分隔 27 3 2 2 2 3 3 2" xfId="52395"/>
    <cellStyle name="千位分隔 27 3 2 2 2 3 3 2 2" xfId="52396"/>
    <cellStyle name="千位分隔 27 3 2 2 2 3 3 3" xfId="52397"/>
    <cellStyle name="千位分隔 27 3 2 2 2 3 4" xfId="52398"/>
    <cellStyle name="千位分隔 27 3 2 2 2 3 4 2" xfId="52399"/>
    <cellStyle name="千位分隔 27 3 2 2 2 3 5" xfId="52400"/>
    <cellStyle name="千位分隔 27 3 2 2 2 4" xfId="52401"/>
    <cellStyle name="千位分隔 27 3 2 2 2 4 2" xfId="52402"/>
    <cellStyle name="千位分隔 27 3 2 2 2 4 2 2" xfId="52403"/>
    <cellStyle name="千位分隔 27 3 2 2 2 4 2 2 2" xfId="52404"/>
    <cellStyle name="千位分隔 27 3 2 2 2 4 2 2 2 2" xfId="52405"/>
    <cellStyle name="千位分隔 27 3 2 2 2 4 2 2 3" xfId="52406"/>
    <cellStyle name="千位分隔 27 3 2 2 2 4 2 3" xfId="52407"/>
    <cellStyle name="千位分隔 27 3 2 2 2 4 2 3 2" xfId="52408"/>
    <cellStyle name="千位分隔 27 3 2 2 2 4 2 4" xfId="52409"/>
    <cellStyle name="千位分隔 27 3 2 2 2 4 3" xfId="52410"/>
    <cellStyle name="千位分隔 27 3 2 2 2 4 3 2" xfId="52411"/>
    <cellStyle name="千位分隔 27 3 2 2 2 4 3 2 2" xfId="52412"/>
    <cellStyle name="千位分隔 27 3 2 2 2 4 3 3" xfId="52413"/>
    <cellStyle name="千位分隔 27 3 2 2 2 4 4" xfId="52414"/>
    <cellStyle name="千位分隔 27 3 2 2 2 4 4 2" xfId="52415"/>
    <cellStyle name="千位分隔 27 3 2 2 2 4 5" xfId="52416"/>
    <cellStyle name="千位分隔 27 3 2 2 2 5" xfId="52417"/>
    <cellStyle name="千位分隔 27 3 2 2 2 5 2" xfId="52418"/>
    <cellStyle name="千位分隔 27 3 2 2 2 5 2 2" xfId="52419"/>
    <cellStyle name="千位分隔 27 3 2 2 2 5 2 2 2" xfId="52420"/>
    <cellStyle name="千位分隔 27 3 2 2 2 5 2 3" xfId="52421"/>
    <cellStyle name="千位分隔 27 3 2 2 2 5 3" xfId="52422"/>
    <cellStyle name="千位分隔 27 3 2 2 2 5 3 2" xfId="52423"/>
    <cellStyle name="千位分隔 27 3 2 2 2 5 4" xfId="52424"/>
    <cellStyle name="千位分隔 27 3 2 2 2 6" xfId="52425"/>
    <cellStyle name="千位分隔 27 3 2 2 2 6 2" xfId="52426"/>
    <cellStyle name="千位分隔 27 3 2 2 2 6 2 2" xfId="52427"/>
    <cellStyle name="千位分隔 27 3 2 2 2 6 3" xfId="52428"/>
    <cellStyle name="千位分隔 27 3 2 2 2 7" xfId="52429"/>
    <cellStyle name="千位分隔 27 3 2 2 2 7 2" xfId="52430"/>
    <cellStyle name="千位分隔 27 3 2 2 2 8" xfId="52431"/>
    <cellStyle name="千位分隔 27 3 2 2 3" xfId="52432"/>
    <cellStyle name="千位分隔 27 3 2 2 3 2" xfId="52433"/>
    <cellStyle name="千位分隔 27 3 2 2 3 2 2" xfId="52434"/>
    <cellStyle name="千位分隔 27 3 2 2 3 2 2 2" xfId="52435"/>
    <cellStyle name="千位分隔 27 3 2 2 3 2 2 2 2" xfId="52436"/>
    <cellStyle name="千位分隔 27 3 2 2 3 2 2 2 2 2" xfId="52437"/>
    <cellStyle name="千位分隔 27 3 2 2 3 2 2 2 3" xfId="52438"/>
    <cellStyle name="千位分隔 27 3 2 2 3 2 2 3" xfId="52439"/>
    <cellStyle name="千位分隔 27 3 2 2 3 2 2 3 2" xfId="52440"/>
    <cellStyle name="千位分隔 27 3 2 2 3 2 2 4" xfId="52441"/>
    <cellStyle name="千位分隔 27 3 2 2 3 2 3" xfId="52442"/>
    <cellStyle name="千位分隔 27 3 2 2 3 2 3 2" xfId="52443"/>
    <cellStyle name="千位分隔 27 3 2 2 3 2 3 2 2" xfId="52444"/>
    <cellStyle name="千位分隔 27 3 2 2 3 2 3 3" xfId="52445"/>
    <cellStyle name="千位分隔 27 3 2 2 3 2 4" xfId="52446"/>
    <cellStyle name="千位分隔 27 3 2 2 3 2 4 2" xfId="52447"/>
    <cellStyle name="千位分隔 27 3 2 2 3 2 5" xfId="52448"/>
    <cellStyle name="千位分隔 27 3 2 2 3 3" xfId="52449"/>
    <cellStyle name="千位分隔 27 3 2 2 3 3 2" xfId="52450"/>
    <cellStyle name="千位分隔 27 3 2 2 3 3 2 2" xfId="52451"/>
    <cellStyle name="千位分隔 27 3 2 2 3 3 2 2 2" xfId="52452"/>
    <cellStyle name="千位分隔 27 3 2 2 3 3 2 2 2 2" xfId="52453"/>
    <cellStyle name="千位分隔 27 3 2 2 3 3 2 2 3" xfId="52454"/>
    <cellStyle name="千位分隔 27 3 2 2 3 3 2 3" xfId="52455"/>
    <cellStyle name="千位分隔 27 3 2 2 3 3 2 3 2" xfId="52456"/>
    <cellStyle name="千位分隔 27 3 2 2 3 3 2 4" xfId="52457"/>
    <cellStyle name="千位分隔 27 3 2 2 3 3 3" xfId="52458"/>
    <cellStyle name="千位分隔 27 3 2 2 3 3 3 2" xfId="52459"/>
    <cellStyle name="千位分隔 27 3 2 2 3 3 3 2 2" xfId="52460"/>
    <cellStyle name="千位分隔 27 3 2 2 3 3 3 3" xfId="52461"/>
    <cellStyle name="千位分隔 27 3 2 2 3 3 4" xfId="52462"/>
    <cellStyle name="千位分隔 27 3 2 2 3 3 4 2" xfId="52463"/>
    <cellStyle name="千位分隔 27 3 2 2 3 3 5" xfId="52464"/>
    <cellStyle name="千位分隔 27 3 2 2 3 4" xfId="52465"/>
    <cellStyle name="千位分隔 27 3 2 2 3 4 2" xfId="52466"/>
    <cellStyle name="千位分隔 27 3 2 2 3 4 2 2" xfId="52467"/>
    <cellStyle name="千位分隔 27 3 2 2 3 4 2 2 2" xfId="52468"/>
    <cellStyle name="千位分隔 27 3 2 2 3 4 2 3" xfId="52469"/>
    <cellStyle name="千位分隔 27 3 2 2 3 4 3" xfId="52470"/>
    <cellStyle name="千位分隔 27 3 2 2 3 4 3 2" xfId="52471"/>
    <cellStyle name="千位分隔 27 3 2 2 3 4 4" xfId="52472"/>
    <cellStyle name="千位分隔 27 3 2 2 3 5" xfId="52473"/>
    <cellStyle name="千位分隔 27 3 2 2 3 5 2" xfId="52474"/>
    <cellStyle name="千位分隔 27 3 2 2 3 5 2 2" xfId="52475"/>
    <cellStyle name="千位分隔 27 3 2 2 3 5 3" xfId="52476"/>
    <cellStyle name="千位分隔 27 3 2 2 3 6" xfId="52477"/>
    <cellStyle name="千位分隔 27 3 2 2 3 6 2" xfId="52478"/>
    <cellStyle name="千位分隔 27 3 2 2 3 7" xfId="52479"/>
    <cellStyle name="千位分隔 27 3 2 2 4" xfId="52480"/>
    <cellStyle name="千位分隔 27 3 2 2 4 2" xfId="52481"/>
    <cellStyle name="千位分隔 27 3 2 2 4 2 2" xfId="52482"/>
    <cellStyle name="千位分隔 27 3 2 2 4 2 2 2" xfId="52483"/>
    <cellStyle name="千位分隔 27 3 2 2 4 2 2 2 2" xfId="52484"/>
    <cellStyle name="千位分隔 27 3 2 2 4 2 2 3" xfId="52485"/>
    <cellStyle name="千位分隔 27 3 2 2 4 2 3" xfId="52486"/>
    <cellStyle name="千位分隔 27 3 2 2 4 2 3 2" xfId="52487"/>
    <cellStyle name="千位分隔 27 3 2 2 4 2 4" xfId="52488"/>
    <cellStyle name="千位分隔 27 3 2 2 4 3" xfId="52489"/>
    <cellStyle name="千位分隔 27 3 2 2 4 3 2" xfId="52490"/>
    <cellStyle name="千位分隔 27 3 2 2 4 3 2 2" xfId="52491"/>
    <cellStyle name="千位分隔 27 3 2 2 4 3 3" xfId="52492"/>
    <cellStyle name="千位分隔 27 3 2 2 4 4" xfId="52493"/>
    <cellStyle name="千位分隔 27 3 2 2 4 4 2" xfId="52494"/>
    <cellStyle name="千位分隔 27 3 2 2 4 5" xfId="52495"/>
    <cellStyle name="千位分隔 27 3 2 2 5" xfId="52496"/>
    <cellStyle name="千位分隔 27 3 2 2 5 2" xfId="52497"/>
    <cellStyle name="千位分隔 27 3 2 2 5 2 2" xfId="52498"/>
    <cellStyle name="千位分隔 27 3 2 2 5 2 2 2" xfId="52499"/>
    <cellStyle name="千位分隔 27 3 2 2 5 2 2 2 2" xfId="52500"/>
    <cellStyle name="千位分隔 27 3 2 2 5 2 2 3" xfId="52501"/>
    <cellStyle name="千位分隔 27 3 2 2 5 2 3" xfId="52502"/>
    <cellStyle name="千位分隔 27 3 2 2 5 2 3 2" xfId="52503"/>
    <cellStyle name="千位分隔 27 3 2 2 5 2 4" xfId="52504"/>
    <cellStyle name="千位分隔 27 3 2 2 5 3" xfId="52505"/>
    <cellStyle name="千位分隔 27 3 2 2 5 3 2" xfId="52506"/>
    <cellStyle name="千位分隔 27 3 2 2 5 3 2 2" xfId="52507"/>
    <cellStyle name="千位分隔 27 3 2 2 5 3 3" xfId="52508"/>
    <cellStyle name="千位分隔 27 3 2 2 5 4" xfId="52509"/>
    <cellStyle name="千位分隔 27 3 2 2 5 4 2" xfId="52510"/>
    <cellStyle name="千位分隔 27 3 2 2 5 5" xfId="52511"/>
    <cellStyle name="千位分隔 27 3 2 2 6" xfId="52512"/>
    <cellStyle name="千位分隔 27 3 2 2 6 2" xfId="52513"/>
    <cellStyle name="千位分隔 27 3 2 2 6 2 2" xfId="52514"/>
    <cellStyle name="千位分隔 27 3 2 2 6 2 2 2" xfId="52515"/>
    <cellStyle name="千位分隔 27 3 2 2 6 2 3" xfId="52516"/>
    <cellStyle name="千位分隔 27 3 2 2 6 3" xfId="52517"/>
    <cellStyle name="千位分隔 27 3 2 2 6 3 2" xfId="52518"/>
    <cellStyle name="千位分隔 27 3 2 2 6 4" xfId="52519"/>
    <cellStyle name="千位分隔 27 3 2 2 7" xfId="52520"/>
    <cellStyle name="千位分隔 27 3 2 2 7 2" xfId="52521"/>
    <cellStyle name="千位分隔 27 3 2 2 7 2 2" xfId="52522"/>
    <cellStyle name="千位分隔 27 3 2 2 7 3" xfId="52523"/>
    <cellStyle name="千位分隔 27 3 2 2 8" xfId="52524"/>
    <cellStyle name="千位分隔 27 3 2 2 8 2" xfId="52525"/>
    <cellStyle name="千位分隔 27 3 2 2 9" xfId="52526"/>
    <cellStyle name="千位分隔 27 3 2 3" xfId="52527"/>
    <cellStyle name="千位分隔 27 3 2 3 2" xfId="52528"/>
    <cellStyle name="千位分隔 27 3 2 3 2 2" xfId="52529"/>
    <cellStyle name="千位分隔 27 3 2 3 2 2 2" xfId="52530"/>
    <cellStyle name="千位分隔 27 3 2 3 2 2 2 2" xfId="52531"/>
    <cellStyle name="千位分隔 27 3 2 3 2 2 2 2 2" xfId="52532"/>
    <cellStyle name="千位分隔 27 3 2 3 2 2 2 2 2 2" xfId="52533"/>
    <cellStyle name="千位分隔 27 3 2 3 2 2 2 2 2 2 2" xfId="52534"/>
    <cellStyle name="千位分隔 27 3 2 3 2 2 2 2 2 3" xfId="52535"/>
    <cellStyle name="千位分隔 27 3 2 3 2 2 2 2 3" xfId="52536"/>
    <cellStyle name="千位分隔 27 3 2 3 2 2 2 2 3 2" xfId="52537"/>
    <cellStyle name="千位分隔 27 3 2 3 2 2 2 2 4" xfId="52538"/>
    <cellStyle name="千位分隔 27 3 2 3 2 2 2 3" xfId="52539"/>
    <cellStyle name="千位分隔 27 3 2 3 2 2 2 3 2" xfId="52540"/>
    <cellStyle name="千位分隔 27 3 2 3 2 2 2 3 2 2" xfId="52541"/>
    <cellStyle name="千位分隔 27 3 2 3 2 2 2 3 3" xfId="52542"/>
    <cellStyle name="千位分隔 27 3 2 3 2 2 2 4" xfId="52543"/>
    <cellStyle name="千位分隔 27 3 2 3 2 2 2 4 2" xfId="52544"/>
    <cellStyle name="千位分隔 27 3 2 3 2 2 2 5" xfId="52545"/>
    <cellStyle name="千位分隔 27 3 2 3 2 2 3" xfId="52546"/>
    <cellStyle name="千位分隔 27 3 2 3 2 2 3 2" xfId="52547"/>
    <cellStyle name="千位分隔 27 3 2 3 2 2 3 2 2" xfId="52548"/>
    <cellStyle name="千位分隔 27 3 2 3 2 2 3 2 2 2" xfId="52549"/>
    <cellStyle name="千位分隔 27 3 2 3 2 2 3 2 2 2 2" xfId="52550"/>
    <cellStyle name="千位分隔 27 3 2 3 2 2 3 2 2 3" xfId="52551"/>
    <cellStyle name="千位分隔 27 3 2 3 2 2 3 2 3" xfId="52552"/>
    <cellStyle name="千位分隔 27 3 2 3 2 2 3 2 3 2" xfId="52553"/>
    <cellStyle name="千位分隔 27 3 2 3 2 2 3 2 4" xfId="52554"/>
    <cellStyle name="千位分隔 27 3 2 3 2 2 3 3" xfId="52555"/>
    <cellStyle name="千位分隔 27 3 2 3 2 2 3 3 2" xfId="52556"/>
    <cellStyle name="千位分隔 27 3 2 3 2 2 3 3 2 2" xfId="52557"/>
    <cellStyle name="千位分隔 27 3 2 3 2 2 3 3 3" xfId="52558"/>
    <cellStyle name="千位分隔 27 3 2 3 2 2 3 4" xfId="52559"/>
    <cellStyle name="千位分隔 27 3 2 3 2 2 3 4 2" xfId="52560"/>
    <cellStyle name="千位分隔 27 3 2 3 2 2 3 5" xfId="52561"/>
    <cellStyle name="千位分隔 27 3 2 3 2 2 4" xfId="52562"/>
    <cellStyle name="千位分隔 27 3 2 3 2 2 4 2" xfId="52563"/>
    <cellStyle name="千位分隔 27 3 2 3 2 2 4 2 2" xfId="52564"/>
    <cellStyle name="千位分隔 27 3 2 3 2 2 4 2 2 2" xfId="52565"/>
    <cellStyle name="千位分隔 27 3 2 3 2 2 4 2 3" xfId="52566"/>
    <cellStyle name="千位分隔 27 3 2 3 2 2 4 3" xfId="52567"/>
    <cellStyle name="千位分隔 27 3 2 3 2 2 4 3 2" xfId="52568"/>
    <cellStyle name="千位分隔 27 3 2 3 2 2 4 4" xfId="52569"/>
    <cellStyle name="千位分隔 27 3 2 3 2 2 5" xfId="52570"/>
    <cellStyle name="千位分隔 27 3 2 3 2 2 5 2" xfId="52571"/>
    <cellStyle name="千位分隔 27 3 2 3 2 2 5 2 2" xfId="52572"/>
    <cellStyle name="千位分隔 27 3 2 3 2 2 5 3" xfId="52573"/>
    <cellStyle name="千位分隔 27 3 2 3 2 2 6" xfId="52574"/>
    <cellStyle name="千位分隔 27 3 2 3 2 2 6 2" xfId="52575"/>
    <cellStyle name="千位分隔 27 3 2 3 2 2 7" xfId="52576"/>
    <cellStyle name="千位分隔 27 3 2 3 2 3" xfId="52577"/>
    <cellStyle name="千位分隔 27 3 2 3 2 3 2" xfId="52578"/>
    <cellStyle name="千位分隔 27 3 2 3 2 3 2 2" xfId="52579"/>
    <cellStyle name="千位分隔 27 3 2 3 2 3 2 2 2" xfId="52580"/>
    <cellStyle name="千位分隔 27 3 2 3 2 3 2 2 2 2" xfId="52581"/>
    <cellStyle name="千位分隔 27 3 2 3 2 3 2 2 3" xfId="52582"/>
    <cellStyle name="千位分隔 27 3 2 3 2 3 2 3" xfId="52583"/>
    <cellStyle name="千位分隔 27 3 2 3 2 3 2 3 2" xfId="52584"/>
    <cellStyle name="千位分隔 27 3 2 3 2 3 2 4" xfId="52585"/>
    <cellStyle name="千位分隔 27 3 2 3 2 3 3" xfId="52586"/>
    <cellStyle name="千位分隔 27 3 2 3 2 3 3 2" xfId="52587"/>
    <cellStyle name="千位分隔 27 3 2 3 2 3 3 2 2" xfId="52588"/>
    <cellStyle name="千位分隔 27 3 2 3 2 3 3 3" xfId="52589"/>
    <cellStyle name="千位分隔 27 3 2 3 2 3 4" xfId="52590"/>
    <cellStyle name="千位分隔 27 3 2 3 2 3 4 2" xfId="52591"/>
    <cellStyle name="千位分隔 27 3 2 3 2 3 5" xfId="52592"/>
    <cellStyle name="千位分隔 27 3 2 3 2 4" xfId="52593"/>
    <cellStyle name="千位分隔 27 3 2 3 2 4 2" xfId="52594"/>
    <cellStyle name="千位分隔 27 3 2 3 2 4 2 2" xfId="52595"/>
    <cellStyle name="千位分隔 27 3 2 3 2 4 2 2 2" xfId="52596"/>
    <cellStyle name="千位分隔 27 3 2 3 2 4 2 2 2 2" xfId="52597"/>
    <cellStyle name="千位分隔 27 3 2 3 2 4 2 2 3" xfId="52598"/>
    <cellStyle name="千位分隔 27 3 2 3 2 4 2 3" xfId="52599"/>
    <cellStyle name="千位分隔 27 3 2 3 2 4 2 3 2" xfId="52600"/>
    <cellStyle name="千位分隔 27 3 2 3 2 4 2 4" xfId="52601"/>
    <cellStyle name="千位分隔 27 3 2 3 2 4 3" xfId="52602"/>
    <cellStyle name="千位分隔 27 3 2 3 2 4 3 2" xfId="52603"/>
    <cellStyle name="千位分隔 27 3 2 3 2 4 3 2 2" xfId="52604"/>
    <cellStyle name="千位分隔 27 3 2 3 2 4 3 3" xfId="52605"/>
    <cellStyle name="千位分隔 27 3 2 3 2 4 4" xfId="52606"/>
    <cellStyle name="千位分隔 27 3 2 3 2 4 4 2" xfId="52607"/>
    <cellStyle name="千位分隔 27 3 2 3 2 4 5" xfId="52608"/>
    <cellStyle name="千位分隔 27 3 2 3 2 5" xfId="52609"/>
    <cellStyle name="千位分隔 27 3 2 3 2 5 2" xfId="52610"/>
    <cellStyle name="千位分隔 27 3 2 3 2 5 2 2" xfId="52611"/>
    <cellStyle name="千位分隔 27 3 2 3 2 5 2 2 2" xfId="52612"/>
    <cellStyle name="千位分隔 27 3 2 3 2 5 2 3" xfId="52613"/>
    <cellStyle name="千位分隔 27 3 2 3 2 5 3" xfId="52614"/>
    <cellStyle name="千位分隔 27 3 2 3 2 5 3 2" xfId="52615"/>
    <cellStyle name="千位分隔 27 3 2 3 2 5 4" xfId="52616"/>
    <cellStyle name="千位分隔 27 3 2 3 2 6" xfId="52617"/>
    <cellStyle name="千位分隔 27 3 2 3 2 6 2" xfId="52618"/>
    <cellStyle name="千位分隔 27 3 2 3 2 6 2 2" xfId="52619"/>
    <cellStyle name="千位分隔 27 3 2 3 2 6 3" xfId="52620"/>
    <cellStyle name="千位分隔 27 3 2 3 2 7" xfId="52621"/>
    <cellStyle name="千位分隔 27 3 2 3 2 7 2" xfId="52622"/>
    <cellStyle name="千位分隔 27 3 2 3 2 8" xfId="52623"/>
    <cellStyle name="千位分隔 27 3 2 3 3" xfId="52624"/>
    <cellStyle name="千位分隔 27 3 2 3 3 2" xfId="52625"/>
    <cellStyle name="千位分隔 27 3 2 3 3 2 2" xfId="52626"/>
    <cellStyle name="千位分隔 27 3 2 3 3 2 2 2" xfId="52627"/>
    <cellStyle name="千位分隔 27 3 2 3 3 2 2 2 2" xfId="52628"/>
    <cellStyle name="千位分隔 27 3 2 3 3 2 2 2 2 2" xfId="52629"/>
    <cellStyle name="千位分隔 27 3 2 3 3 2 2 2 3" xfId="52630"/>
    <cellStyle name="千位分隔 27 3 2 3 3 2 2 3" xfId="52631"/>
    <cellStyle name="千位分隔 27 3 2 3 3 2 2 3 2" xfId="52632"/>
    <cellStyle name="千位分隔 27 3 2 3 3 2 2 4" xfId="52633"/>
    <cellStyle name="千位分隔 27 3 2 3 3 2 3" xfId="52634"/>
    <cellStyle name="千位分隔 27 3 2 3 3 2 3 2" xfId="52635"/>
    <cellStyle name="千位分隔 27 3 2 3 3 2 3 2 2" xfId="52636"/>
    <cellStyle name="千位分隔 27 3 2 3 3 2 3 3" xfId="52637"/>
    <cellStyle name="千位分隔 27 3 2 3 3 2 4" xfId="52638"/>
    <cellStyle name="千位分隔 27 3 2 3 3 2 4 2" xfId="52639"/>
    <cellStyle name="千位分隔 27 3 2 3 3 2 5" xfId="52640"/>
    <cellStyle name="千位分隔 27 3 2 3 3 3" xfId="52641"/>
    <cellStyle name="千位分隔 27 3 2 3 3 3 2" xfId="52642"/>
    <cellStyle name="千位分隔 27 3 2 3 3 3 2 2" xfId="52643"/>
    <cellStyle name="千位分隔 27 3 2 3 3 3 2 2 2" xfId="52644"/>
    <cellStyle name="千位分隔 27 3 2 3 3 3 2 2 2 2" xfId="52645"/>
    <cellStyle name="千位分隔 27 3 2 3 3 3 2 2 3" xfId="52646"/>
    <cellStyle name="千位分隔 27 3 2 3 3 3 2 3" xfId="52647"/>
    <cellStyle name="千位分隔 27 3 2 3 3 3 2 3 2" xfId="52648"/>
    <cellStyle name="千位分隔 27 3 2 3 3 3 2 4" xfId="52649"/>
    <cellStyle name="千位分隔 27 3 2 3 3 3 3" xfId="52650"/>
    <cellStyle name="千位分隔 27 3 2 3 3 3 3 2" xfId="52651"/>
    <cellStyle name="千位分隔 27 3 2 3 3 3 3 2 2" xfId="52652"/>
    <cellStyle name="千位分隔 27 3 2 3 3 3 3 3" xfId="52653"/>
    <cellStyle name="千位分隔 27 3 2 3 3 3 4" xfId="52654"/>
    <cellStyle name="千位分隔 27 3 2 3 3 3 4 2" xfId="52655"/>
    <cellStyle name="千位分隔 27 3 2 3 3 3 5" xfId="52656"/>
    <cellStyle name="千位分隔 27 3 2 3 3 4" xfId="52657"/>
    <cellStyle name="千位分隔 27 3 2 3 3 4 2" xfId="52658"/>
    <cellStyle name="千位分隔 27 3 2 3 3 4 2 2" xfId="52659"/>
    <cellStyle name="千位分隔 27 3 2 3 3 4 2 2 2" xfId="52660"/>
    <cellStyle name="千位分隔 27 3 2 3 3 4 2 3" xfId="52661"/>
    <cellStyle name="千位分隔 27 3 2 3 3 4 3" xfId="52662"/>
    <cellStyle name="千位分隔 27 3 2 3 3 4 3 2" xfId="52663"/>
    <cellStyle name="千位分隔 27 3 2 3 3 4 4" xfId="52664"/>
    <cellStyle name="千位分隔 27 3 2 3 3 5" xfId="52665"/>
    <cellStyle name="千位分隔 27 3 2 3 3 5 2" xfId="52666"/>
    <cellStyle name="千位分隔 27 3 2 3 3 5 2 2" xfId="52667"/>
    <cellStyle name="千位分隔 27 3 2 3 3 5 3" xfId="52668"/>
    <cellStyle name="千位分隔 27 3 2 3 3 6" xfId="52669"/>
    <cellStyle name="千位分隔 27 3 2 3 3 6 2" xfId="52670"/>
    <cellStyle name="千位分隔 27 3 2 3 3 7" xfId="52671"/>
    <cellStyle name="千位分隔 27 3 2 3 4" xfId="52672"/>
    <cellStyle name="千位分隔 27 3 2 3 4 2" xfId="52673"/>
    <cellStyle name="千位分隔 27 3 2 3 4 2 2" xfId="52674"/>
    <cellStyle name="千位分隔 27 3 2 3 4 2 2 2" xfId="52675"/>
    <cellStyle name="千位分隔 27 3 2 3 4 2 2 2 2" xfId="52676"/>
    <cellStyle name="千位分隔 27 3 2 3 4 2 2 3" xfId="52677"/>
    <cellStyle name="千位分隔 27 3 2 3 4 2 3" xfId="52678"/>
    <cellStyle name="千位分隔 27 3 2 3 4 2 3 2" xfId="52679"/>
    <cellStyle name="千位分隔 27 3 2 3 4 2 4" xfId="52680"/>
    <cellStyle name="千位分隔 27 3 2 3 4 3" xfId="52681"/>
    <cellStyle name="千位分隔 27 3 2 3 4 3 2" xfId="52682"/>
    <cellStyle name="千位分隔 27 3 2 3 4 3 2 2" xfId="52683"/>
    <cellStyle name="千位分隔 27 3 2 3 4 3 3" xfId="52684"/>
    <cellStyle name="千位分隔 27 3 2 3 4 4" xfId="52685"/>
    <cellStyle name="千位分隔 27 3 2 3 4 4 2" xfId="52686"/>
    <cellStyle name="千位分隔 27 3 2 3 4 5" xfId="52687"/>
    <cellStyle name="千位分隔 27 3 2 3 5" xfId="52688"/>
    <cellStyle name="千位分隔 27 3 2 3 5 2" xfId="52689"/>
    <cellStyle name="千位分隔 27 3 2 3 5 2 2" xfId="52690"/>
    <cellStyle name="千位分隔 27 3 2 3 5 2 2 2" xfId="52691"/>
    <cellStyle name="千位分隔 27 3 2 3 5 2 2 2 2" xfId="52692"/>
    <cellStyle name="千位分隔 27 3 2 3 5 2 2 3" xfId="52693"/>
    <cellStyle name="千位分隔 27 3 2 3 5 2 3" xfId="52694"/>
    <cellStyle name="千位分隔 27 3 2 3 5 2 3 2" xfId="52695"/>
    <cellStyle name="千位分隔 27 3 2 3 5 2 4" xfId="52696"/>
    <cellStyle name="千位分隔 27 3 2 3 5 3" xfId="52697"/>
    <cellStyle name="千位分隔 27 3 2 3 5 3 2" xfId="52698"/>
    <cellStyle name="千位分隔 27 3 2 3 5 3 2 2" xfId="52699"/>
    <cellStyle name="千位分隔 27 3 2 3 5 3 3" xfId="52700"/>
    <cellStyle name="千位分隔 27 3 2 3 5 4" xfId="52701"/>
    <cellStyle name="千位分隔 27 3 2 3 5 4 2" xfId="52702"/>
    <cellStyle name="千位分隔 27 3 2 3 5 5" xfId="52703"/>
    <cellStyle name="千位分隔 27 3 2 3 6" xfId="52704"/>
    <cellStyle name="千位分隔 27 3 2 3 6 2" xfId="52705"/>
    <cellStyle name="千位分隔 27 3 2 3 6 2 2" xfId="52706"/>
    <cellStyle name="千位分隔 27 3 2 3 6 2 2 2" xfId="52707"/>
    <cellStyle name="千位分隔 27 3 2 3 6 2 3" xfId="52708"/>
    <cellStyle name="千位分隔 27 3 2 3 6 3" xfId="52709"/>
    <cellStyle name="千位分隔 27 3 2 3 6 3 2" xfId="52710"/>
    <cellStyle name="千位分隔 27 3 2 3 6 4" xfId="52711"/>
    <cellStyle name="千位分隔 27 3 2 3 7" xfId="52712"/>
    <cellStyle name="千位分隔 27 3 2 3 7 2" xfId="52713"/>
    <cellStyle name="千位分隔 27 3 2 3 7 2 2" xfId="52714"/>
    <cellStyle name="千位分隔 27 3 2 3 7 3" xfId="52715"/>
    <cellStyle name="千位分隔 27 3 2 3 8" xfId="52716"/>
    <cellStyle name="千位分隔 27 3 2 3 8 2" xfId="52717"/>
    <cellStyle name="千位分隔 27 3 2 3 9" xfId="52718"/>
    <cellStyle name="千位分隔 27 3 2 4" xfId="52719"/>
    <cellStyle name="千位分隔 27 3 2 4 2" xfId="52720"/>
    <cellStyle name="千位分隔 27 3 2 4 2 2" xfId="52721"/>
    <cellStyle name="千位分隔 27 3 2 4 2 2 2" xfId="52722"/>
    <cellStyle name="千位分隔 27 3 2 4 2 2 2 2" xfId="52723"/>
    <cellStyle name="千位分隔 27 3 2 4 2 2 2 2 2" xfId="52724"/>
    <cellStyle name="千位分隔 27 3 2 4 2 2 2 2 2 2" xfId="52725"/>
    <cellStyle name="千位分隔 27 3 2 4 2 2 2 2 3" xfId="52726"/>
    <cellStyle name="千位分隔 27 3 2 4 2 2 2 3" xfId="52727"/>
    <cellStyle name="千位分隔 27 3 2 4 2 2 2 3 2" xfId="52728"/>
    <cellStyle name="千位分隔 27 3 2 4 2 2 2 4" xfId="52729"/>
    <cellStyle name="千位分隔 27 3 2 4 2 2 3" xfId="52730"/>
    <cellStyle name="千位分隔 27 3 2 4 2 2 3 2" xfId="52731"/>
    <cellStyle name="千位分隔 27 3 2 4 2 2 3 2 2" xfId="52732"/>
    <cellStyle name="千位分隔 27 3 2 4 2 2 3 3" xfId="52733"/>
    <cellStyle name="千位分隔 27 3 2 4 2 2 4" xfId="52734"/>
    <cellStyle name="千位分隔 27 3 2 4 2 2 4 2" xfId="52735"/>
    <cellStyle name="千位分隔 27 3 2 4 2 2 5" xfId="52736"/>
    <cellStyle name="千位分隔 27 3 2 4 2 3" xfId="52737"/>
    <cellStyle name="千位分隔 27 3 2 4 2 3 2" xfId="52738"/>
    <cellStyle name="千位分隔 27 3 2 4 2 3 2 2" xfId="52739"/>
    <cellStyle name="千位分隔 27 3 2 4 2 3 2 2 2" xfId="52740"/>
    <cellStyle name="千位分隔 27 3 2 4 2 3 2 2 2 2" xfId="52741"/>
    <cellStyle name="千位分隔 27 3 2 4 2 3 2 2 3" xfId="52742"/>
    <cellStyle name="千位分隔 27 3 2 4 2 3 2 3" xfId="52743"/>
    <cellStyle name="千位分隔 27 3 2 4 2 3 2 3 2" xfId="52744"/>
    <cellStyle name="千位分隔 27 3 2 4 2 3 2 4" xfId="52745"/>
    <cellStyle name="千位分隔 27 3 2 4 2 3 3" xfId="52746"/>
    <cellStyle name="千位分隔 27 3 2 4 2 3 3 2" xfId="52747"/>
    <cellStyle name="千位分隔 27 3 2 4 2 3 3 2 2" xfId="52748"/>
    <cellStyle name="千位分隔 27 3 2 4 2 3 3 3" xfId="52749"/>
    <cellStyle name="千位分隔 27 3 2 4 2 3 4" xfId="52750"/>
    <cellStyle name="千位分隔 27 3 2 4 2 3 4 2" xfId="52751"/>
    <cellStyle name="千位分隔 27 3 2 4 2 3 5" xfId="52752"/>
    <cellStyle name="千位分隔 27 3 2 4 2 4" xfId="52753"/>
    <cellStyle name="千位分隔 27 3 2 4 2 4 2" xfId="52754"/>
    <cellStyle name="千位分隔 27 3 2 4 2 4 2 2" xfId="52755"/>
    <cellStyle name="千位分隔 27 3 2 4 2 4 2 2 2" xfId="52756"/>
    <cellStyle name="千位分隔 27 3 2 4 2 4 2 3" xfId="52757"/>
    <cellStyle name="千位分隔 27 3 2 4 2 4 3" xfId="52758"/>
    <cellStyle name="千位分隔 27 3 2 4 2 4 3 2" xfId="52759"/>
    <cellStyle name="千位分隔 27 3 2 4 2 4 4" xfId="52760"/>
    <cellStyle name="千位分隔 27 3 2 4 2 5" xfId="52761"/>
    <cellStyle name="千位分隔 27 3 2 4 2 5 2" xfId="52762"/>
    <cellStyle name="千位分隔 27 3 2 4 2 5 2 2" xfId="52763"/>
    <cellStyle name="千位分隔 27 3 2 4 2 5 3" xfId="52764"/>
    <cellStyle name="千位分隔 27 3 2 4 2 6" xfId="52765"/>
    <cellStyle name="千位分隔 27 3 2 4 2 6 2" xfId="52766"/>
    <cellStyle name="千位分隔 27 3 2 4 2 7" xfId="52767"/>
    <cellStyle name="千位分隔 27 3 2 4 3" xfId="52768"/>
    <cellStyle name="千位分隔 27 3 2 4 3 2" xfId="52769"/>
    <cellStyle name="千位分隔 27 3 2 4 3 2 2" xfId="52770"/>
    <cellStyle name="千位分隔 27 3 2 4 3 2 2 2" xfId="52771"/>
    <cellStyle name="千位分隔 27 3 2 4 3 2 2 2 2" xfId="52772"/>
    <cellStyle name="千位分隔 27 3 2 4 3 2 2 3" xfId="52773"/>
    <cellStyle name="千位分隔 27 3 2 4 3 2 3" xfId="52774"/>
    <cellStyle name="千位分隔 27 3 2 4 3 2 3 2" xfId="52775"/>
    <cellStyle name="千位分隔 27 3 2 4 3 2 4" xfId="52776"/>
    <cellStyle name="千位分隔 27 3 2 4 3 3" xfId="52777"/>
    <cellStyle name="千位分隔 27 3 2 4 3 3 2" xfId="52778"/>
    <cellStyle name="千位分隔 27 3 2 4 3 3 2 2" xfId="52779"/>
    <cellStyle name="千位分隔 27 3 2 4 3 3 3" xfId="52780"/>
    <cellStyle name="千位分隔 27 3 2 4 3 4" xfId="52781"/>
    <cellStyle name="千位分隔 27 3 2 4 3 4 2" xfId="52782"/>
    <cellStyle name="千位分隔 27 3 2 4 3 5" xfId="52783"/>
    <cellStyle name="千位分隔 27 3 2 4 4" xfId="52784"/>
    <cellStyle name="千位分隔 27 3 2 4 4 2" xfId="52785"/>
    <cellStyle name="千位分隔 27 3 2 4 4 2 2" xfId="52786"/>
    <cellStyle name="千位分隔 27 3 2 4 4 2 2 2" xfId="52787"/>
    <cellStyle name="千位分隔 27 3 2 4 4 2 2 2 2" xfId="52788"/>
    <cellStyle name="千位分隔 27 3 2 4 4 2 2 3" xfId="52789"/>
    <cellStyle name="千位分隔 27 3 2 4 4 2 3" xfId="52790"/>
    <cellStyle name="千位分隔 27 3 2 4 4 2 3 2" xfId="52791"/>
    <cellStyle name="千位分隔 27 3 2 4 4 2 4" xfId="52792"/>
    <cellStyle name="千位分隔 27 3 2 4 4 3" xfId="52793"/>
    <cellStyle name="千位分隔 27 3 2 4 4 3 2" xfId="52794"/>
    <cellStyle name="千位分隔 27 3 2 4 4 3 2 2" xfId="52795"/>
    <cellStyle name="千位分隔 27 3 2 4 4 3 3" xfId="52796"/>
    <cellStyle name="千位分隔 27 3 2 4 4 4" xfId="52797"/>
    <cellStyle name="千位分隔 27 3 2 4 4 4 2" xfId="52798"/>
    <cellStyle name="千位分隔 27 3 2 4 4 5" xfId="52799"/>
    <cellStyle name="千位分隔 27 3 2 4 5" xfId="52800"/>
    <cellStyle name="千位分隔 27 3 2 4 5 2" xfId="52801"/>
    <cellStyle name="千位分隔 27 3 2 4 5 2 2" xfId="52802"/>
    <cellStyle name="千位分隔 27 3 2 4 5 2 2 2" xfId="52803"/>
    <cellStyle name="千位分隔 27 3 2 4 5 2 3" xfId="52804"/>
    <cellStyle name="千位分隔 27 3 2 4 5 3" xfId="52805"/>
    <cellStyle name="千位分隔 27 3 2 4 5 3 2" xfId="52806"/>
    <cellStyle name="千位分隔 27 3 2 4 5 4" xfId="52807"/>
    <cellStyle name="千位分隔 27 3 2 4 6" xfId="52808"/>
    <cellStyle name="千位分隔 27 3 2 4 6 2" xfId="52809"/>
    <cellStyle name="千位分隔 27 3 2 4 6 2 2" xfId="52810"/>
    <cellStyle name="千位分隔 27 3 2 4 6 3" xfId="52811"/>
    <cellStyle name="千位分隔 27 3 2 4 7" xfId="52812"/>
    <cellStyle name="千位分隔 27 3 2 4 7 2" xfId="52813"/>
    <cellStyle name="千位分隔 27 3 2 4 8" xfId="52814"/>
    <cellStyle name="千位分隔 27 3 2 5" xfId="52815"/>
    <cellStyle name="千位分隔 27 3 2 5 2" xfId="52816"/>
    <cellStyle name="千位分隔 27 3 2 5 2 2" xfId="52817"/>
    <cellStyle name="千位分隔 27 3 2 5 2 2 2" xfId="52818"/>
    <cellStyle name="千位分隔 27 3 2 5 2 2 2 2" xfId="52819"/>
    <cellStyle name="千位分隔 27 3 2 5 2 2 2 2 2" xfId="52820"/>
    <cellStyle name="千位分隔 27 3 2 5 2 2 2 3" xfId="52821"/>
    <cellStyle name="千位分隔 27 3 2 5 2 2 3" xfId="52822"/>
    <cellStyle name="千位分隔 27 3 2 5 2 2 3 2" xfId="52823"/>
    <cellStyle name="千位分隔 27 3 2 5 2 2 4" xfId="52824"/>
    <cellStyle name="千位分隔 27 3 2 5 2 3" xfId="52825"/>
    <cellStyle name="千位分隔 27 3 2 5 2 3 2" xfId="52826"/>
    <cellStyle name="千位分隔 27 3 2 5 2 3 2 2" xfId="52827"/>
    <cellStyle name="千位分隔 27 3 2 5 2 3 3" xfId="52828"/>
    <cellStyle name="千位分隔 27 3 2 5 2 4" xfId="52829"/>
    <cellStyle name="千位分隔 27 3 2 5 2 4 2" xfId="52830"/>
    <cellStyle name="千位分隔 27 3 2 5 2 5" xfId="52831"/>
    <cellStyle name="千位分隔 27 3 2 5 3" xfId="52832"/>
    <cellStyle name="千位分隔 27 3 2 5 3 2" xfId="52833"/>
    <cellStyle name="千位分隔 27 3 2 5 3 2 2" xfId="52834"/>
    <cellStyle name="千位分隔 27 3 2 5 3 2 2 2" xfId="52835"/>
    <cellStyle name="千位分隔 27 3 2 5 3 2 2 2 2" xfId="52836"/>
    <cellStyle name="千位分隔 27 3 2 5 3 2 2 3" xfId="52837"/>
    <cellStyle name="千位分隔 27 3 2 5 3 2 3" xfId="52838"/>
    <cellStyle name="千位分隔 27 3 2 5 3 2 3 2" xfId="52839"/>
    <cellStyle name="千位分隔 27 3 2 5 3 2 4" xfId="52840"/>
    <cellStyle name="千位分隔 27 3 2 5 3 3" xfId="52841"/>
    <cellStyle name="千位分隔 27 3 2 5 3 3 2" xfId="52842"/>
    <cellStyle name="千位分隔 27 3 2 5 3 3 2 2" xfId="52843"/>
    <cellStyle name="千位分隔 27 3 2 5 3 3 3" xfId="52844"/>
    <cellStyle name="千位分隔 27 3 2 5 3 4" xfId="52845"/>
    <cellStyle name="千位分隔 27 3 2 5 3 4 2" xfId="52846"/>
    <cellStyle name="千位分隔 27 3 2 5 3 5" xfId="52847"/>
    <cellStyle name="千位分隔 27 3 2 5 4" xfId="52848"/>
    <cellStyle name="千位分隔 27 3 2 5 4 2" xfId="52849"/>
    <cellStyle name="千位分隔 27 3 2 5 4 2 2" xfId="52850"/>
    <cellStyle name="千位分隔 27 3 2 5 4 2 2 2" xfId="52851"/>
    <cellStyle name="千位分隔 27 3 2 5 4 2 3" xfId="52852"/>
    <cellStyle name="千位分隔 27 3 2 5 4 3" xfId="52853"/>
    <cellStyle name="千位分隔 27 3 2 5 4 3 2" xfId="52854"/>
    <cellStyle name="千位分隔 27 3 2 5 4 4" xfId="52855"/>
    <cellStyle name="千位分隔 27 3 2 5 5" xfId="52856"/>
    <cellStyle name="千位分隔 27 3 2 5 5 2" xfId="52857"/>
    <cellStyle name="千位分隔 27 3 2 5 5 2 2" xfId="52858"/>
    <cellStyle name="千位分隔 27 3 2 5 5 3" xfId="52859"/>
    <cellStyle name="千位分隔 27 3 2 5 6" xfId="52860"/>
    <cellStyle name="千位分隔 27 3 2 5 6 2" xfId="52861"/>
    <cellStyle name="千位分隔 27 3 2 5 7" xfId="52862"/>
    <cellStyle name="千位分隔 27 3 2 6" xfId="52863"/>
    <cellStyle name="千位分隔 27 3 2 6 2" xfId="52864"/>
    <cellStyle name="千位分隔 27 3 2 6 2 2" xfId="52865"/>
    <cellStyle name="千位分隔 27 3 2 6 2 2 2" xfId="52866"/>
    <cellStyle name="千位分隔 27 3 2 6 2 2 2 2" xfId="52867"/>
    <cellStyle name="千位分隔 27 3 2 6 2 2 3" xfId="52868"/>
    <cellStyle name="千位分隔 27 3 2 6 2 3" xfId="52869"/>
    <cellStyle name="千位分隔 27 3 2 6 2 3 2" xfId="52870"/>
    <cellStyle name="千位分隔 27 3 2 6 2 4" xfId="52871"/>
    <cellStyle name="千位分隔 27 3 2 6 3" xfId="52872"/>
    <cellStyle name="千位分隔 27 3 2 6 3 2" xfId="52873"/>
    <cellStyle name="千位分隔 27 3 2 6 3 2 2" xfId="52874"/>
    <cellStyle name="千位分隔 27 3 2 6 3 3" xfId="52875"/>
    <cellStyle name="千位分隔 27 3 2 6 4" xfId="52876"/>
    <cellStyle name="千位分隔 27 3 2 6 4 2" xfId="52877"/>
    <cellStyle name="千位分隔 27 3 2 6 5" xfId="52878"/>
    <cellStyle name="千位分隔 27 3 2 7" xfId="52879"/>
    <cellStyle name="千位分隔 27 3 2 7 2" xfId="52880"/>
    <cellStyle name="千位分隔 27 3 2 7 2 2" xfId="52881"/>
    <cellStyle name="千位分隔 27 3 2 7 2 2 2" xfId="52882"/>
    <cellStyle name="千位分隔 27 3 2 7 2 2 2 2" xfId="52883"/>
    <cellStyle name="千位分隔 27 3 2 7 2 2 3" xfId="52884"/>
    <cellStyle name="千位分隔 27 3 2 7 2 3" xfId="52885"/>
    <cellStyle name="千位分隔 27 3 2 7 2 3 2" xfId="52886"/>
    <cellStyle name="千位分隔 27 3 2 7 2 4" xfId="52887"/>
    <cellStyle name="千位分隔 27 3 2 7 3" xfId="52888"/>
    <cellStyle name="千位分隔 27 3 2 7 3 2" xfId="52889"/>
    <cellStyle name="千位分隔 27 3 2 7 3 2 2" xfId="52890"/>
    <cellStyle name="千位分隔 27 3 2 7 3 3" xfId="52891"/>
    <cellStyle name="千位分隔 27 3 2 7 4" xfId="52892"/>
    <cellStyle name="千位分隔 27 3 2 7 4 2" xfId="52893"/>
    <cellStyle name="千位分隔 27 3 2 7 5" xfId="52894"/>
    <cellStyle name="千位分隔 27 3 2 8" xfId="52895"/>
    <cellStyle name="千位分隔 27 3 2 8 2" xfId="52896"/>
    <cellStyle name="千位分隔 27 3 2 8 2 2" xfId="52897"/>
    <cellStyle name="千位分隔 27 3 2 8 2 2 2" xfId="52898"/>
    <cellStyle name="千位分隔 27 3 2 8 2 3" xfId="52899"/>
    <cellStyle name="千位分隔 27 3 2 8 3" xfId="52900"/>
    <cellStyle name="千位分隔 27 3 2 8 3 2" xfId="52901"/>
    <cellStyle name="千位分隔 27 3 2 8 4" xfId="52902"/>
    <cellStyle name="千位分隔 27 3 2 9" xfId="52903"/>
    <cellStyle name="千位分隔 27 3 2 9 2" xfId="52904"/>
    <cellStyle name="千位分隔 27 3 2 9 2 2" xfId="52905"/>
    <cellStyle name="千位分隔 27 3 2 9 3" xfId="52906"/>
    <cellStyle name="千位分隔 27 3 3" xfId="52907"/>
    <cellStyle name="千位分隔 27 3 3 2" xfId="52908"/>
    <cellStyle name="千位分隔 27 3 3 2 2" xfId="52909"/>
    <cellStyle name="千位分隔 27 3 3 2 2 2" xfId="52910"/>
    <cellStyle name="千位分隔 27 3 3 2 2 2 2" xfId="52911"/>
    <cellStyle name="千位分隔 27 3 3 2 2 2 2 2" xfId="52912"/>
    <cellStyle name="千位分隔 27 3 3 2 2 2 2 2 2" xfId="52913"/>
    <cellStyle name="千位分隔 27 3 3 2 2 2 2 2 2 2" xfId="52914"/>
    <cellStyle name="千位分隔 27 3 3 2 2 2 2 2 3" xfId="52915"/>
    <cellStyle name="千位分隔 27 3 3 2 2 2 2 3" xfId="52916"/>
    <cellStyle name="千位分隔 27 3 3 2 2 2 2 3 2" xfId="52917"/>
    <cellStyle name="千位分隔 27 3 3 2 2 2 2 4" xfId="52918"/>
    <cellStyle name="千位分隔 27 3 3 2 2 2 3" xfId="52919"/>
    <cellStyle name="千位分隔 27 3 3 2 2 2 3 2" xfId="52920"/>
    <cellStyle name="千位分隔 27 3 3 2 2 2 3 2 2" xfId="52921"/>
    <cellStyle name="千位分隔 27 3 3 2 2 2 3 3" xfId="52922"/>
    <cellStyle name="千位分隔 27 3 3 2 2 2 4" xfId="52923"/>
    <cellStyle name="千位分隔 27 3 3 2 2 2 4 2" xfId="52924"/>
    <cellStyle name="千位分隔 27 3 3 2 2 2 5" xfId="52925"/>
    <cellStyle name="千位分隔 27 3 3 2 2 3" xfId="52926"/>
    <cellStyle name="千位分隔 27 3 3 2 2 3 2" xfId="52927"/>
    <cellStyle name="千位分隔 27 3 3 2 2 3 2 2" xfId="52928"/>
    <cellStyle name="千位分隔 27 3 3 2 2 3 2 2 2" xfId="52929"/>
    <cellStyle name="千位分隔 27 3 3 2 2 3 2 2 2 2" xfId="52930"/>
    <cellStyle name="千位分隔 27 3 3 2 2 3 2 2 3" xfId="52931"/>
    <cellStyle name="千位分隔 27 3 3 2 2 3 2 3" xfId="52932"/>
    <cellStyle name="千位分隔 27 3 3 2 2 3 2 3 2" xfId="52933"/>
    <cellStyle name="千位分隔 27 3 3 2 2 3 2 4" xfId="52934"/>
    <cellStyle name="千位分隔 27 3 3 2 2 3 3" xfId="52935"/>
    <cellStyle name="千位分隔 27 3 3 2 2 3 3 2" xfId="52936"/>
    <cellStyle name="千位分隔 27 3 3 2 2 3 3 2 2" xfId="52937"/>
    <cellStyle name="千位分隔 27 3 3 2 2 3 3 3" xfId="52938"/>
    <cellStyle name="千位分隔 27 3 3 2 2 3 4" xfId="52939"/>
    <cellStyle name="千位分隔 27 3 3 2 2 3 4 2" xfId="52940"/>
    <cellStyle name="千位分隔 27 3 3 2 2 3 5" xfId="52941"/>
    <cellStyle name="千位分隔 27 3 3 2 2 4" xfId="52942"/>
    <cellStyle name="千位分隔 27 3 3 2 2 4 2" xfId="52943"/>
    <cellStyle name="千位分隔 27 3 3 2 2 4 2 2" xfId="52944"/>
    <cellStyle name="千位分隔 27 3 3 2 2 4 2 2 2" xfId="52945"/>
    <cellStyle name="千位分隔 27 3 3 2 2 4 2 3" xfId="52946"/>
    <cellStyle name="千位分隔 27 3 3 2 2 4 3" xfId="52947"/>
    <cellStyle name="千位分隔 27 3 3 2 2 4 3 2" xfId="52948"/>
    <cellStyle name="千位分隔 27 3 3 2 2 4 4" xfId="52949"/>
    <cellStyle name="千位分隔 27 3 3 2 2 5" xfId="52950"/>
    <cellStyle name="千位分隔 27 3 3 2 2 5 2" xfId="52951"/>
    <cellStyle name="千位分隔 27 3 3 2 2 5 2 2" xfId="52952"/>
    <cellStyle name="千位分隔 27 3 3 2 2 5 3" xfId="52953"/>
    <cellStyle name="千位分隔 27 3 3 2 2 6" xfId="52954"/>
    <cellStyle name="千位分隔 27 3 3 2 2 6 2" xfId="52955"/>
    <cellStyle name="千位分隔 27 3 3 2 2 7" xfId="52956"/>
    <cellStyle name="千位分隔 27 3 3 2 3" xfId="52957"/>
    <cellStyle name="千位分隔 27 3 3 2 3 2" xfId="52958"/>
    <cellStyle name="千位分隔 27 3 3 2 3 2 2" xfId="52959"/>
    <cellStyle name="千位分隔 27 3 3 2 3 2 2 2" xfId="52960"/>
    <cellStyle name="千位分隔 27 3 3 2 3 2 2 2 2" xfId="52961"/>
    <cellStyle name="千位分隔 27 3 3 2 3 2 2 3" xfId="52962"/>
    <cellStyle name="千位分隔 27 3 3 2 3 2 3" xfId="52963"/>
    <cellStyle name="千位分隔 27 3 3 2 3 2 3 2" xfId="52964"/>
    <cellStyle name="千位分隔 27 3 3 2 3 2 4" xfId="52965"/>
    <cellStyle name="千位分隔 27 3 3 2 3 3" xfId="52966"/>
    <cellStyle name="千位分隔 27 3 3 2 3 3 2" xfId="52967"/>
    <cellStyle name="千位分隔 27 3 3 2 3 3 2 2" xfId="52968"/>
    <cellStyle name="千位分隔 27 3 3 2 3 3 3" xfId="52969"/>
    <cellStyle name="千位分隔 27 3 3 2 3 4" xfId="52970"/>
    <cellStyle name="千位分隔 27 3 3 2 3 4 2" xfId="52971"/>
    <cellStyle name="千位分隔 27 3 3 2 3 5" xfId="52972"/>
    <cellStyle name="千位分隔 27 3 3 2 4" xfId="52973"/>
    <cellStyle name="千位分隔 27 3 3 2 4 2" xfId="52974"/>
    <cellStyle name="千位分隔 27 3 3 2 4 2 2" xfId="52975"/>
    <cellStyle name="千位分隔 27 3 3 2 4 2 2 2" xfId="52976"/>
    <cellStyle name="千位分隔 27 3 3 2 4 2 2 2 2" xfId="52977"/>
    <cellStyle name="千位分隔 27 3 3 2 4 2 2 3" xfId="52978"/>
    <cellStyle name="千位分隔 27 3 3 2 4 2 3" xfId="52979"/>
    <cellStyle name="千位分隔 27 3 3 2 4 2 3 2" xfId="52980"/>
    <cellStyle name="千位分隔 27 3 3 2 4 2 4" xfId="52981"/>
    <cellStyle name="千位分隔 27 3 3 2 4 3" xfId="52982"/>
    <cellStyle name="千位分隔 27 3 3 2 4 3 2" xfId="52983"/>
    <cellStyle name="千位分隔 27 3 3 2 4 3 2 2" xfId="52984"/>
    <cellStyle name="千位分隔 27 3 3 2 4 3 3" xfId="52985"/>
    <cellStyle name="千位分隔 27 3 3 2 4 4" xfId="52986"/>
    <cellStyle name="千位分隔 27 3 3 2 4 4 2" xfId="52987"/>
    <cellStyle name="千位分隔 27 3 3 2 4 5" xfId="52988"/>
    <cellStyle name="千位分隔 27 3 3 2 5" xfId="52989"/>
    <cellStyle name="千位分隔 27 3 3 2 5 2" xfId="52990"/>
    <cellStyle name="千位分隔 27 3 3 2 5 2 2" xfId="52991"/>
    <cellStyle name="千位分隔 27 3 3 2 5 2 2 2" xfId="52992"/>
    <cellStyle name="千位分隔 27 3 3 2 5 2 3" xfId="52993"/>
    <cellStyle name="千位分隔 27 3 3 2 5 3" xfId="52994"/>
    <cellStyle name="千位分隔 27 3 3 2 5 3 2" xfId="52995"/>
    <cellStyle name="千位分隔 27 3 3 2 5 4" xfId="52996"/>
    <cellStyle name="千位分隔 27 3 3 2 6" xfId="52997"/>
    <cellStyle name="千位分隔 27 3 3 2 6 2" xfId="52998"/>
    <cellStyle name="千位分隔 27 3 3 2 6 2 2" xfId="52999"/>
    <cellStyle name="千位分隔 27 3 3 2 6 3" xfId="53000"/>
    <cellStyle name="千位分隔 27 3 3 2 7" xfId="53001"/>
    <cellStyle name="千位分隔 27 3 3 2 7 2" xfId="53002"/>
    <cellStyle name="千位分隔 27 3 3 2 8" xfId="53003"/>
    <cellStyle name="千位分隔 27 3 3 3" xfId="53004"/>
    <cellStyle name="千位分隔 27 3 3 3 2" xfId="53005"/>
    <cellStyle name="千位分隔 27 3 3 3 2 2" xfId="53006"/>
    <cellStyle name="千位分隔 27 3 3 3 2 2 2" xfId="53007"/>
    <cellStyle name="千位分隔 27 3 3 3 2 2 2 2" xfId="53008"/>
    <cellStyle name="千位分隔 27 3 3 3 2 2 2 2 2" xfId="53009"/>
    <cellStyle name="千位分隔 27 3 3 3 2 2 2 3" xfId="53010"/>
    <cellStyle name="千位分隔 27 3 3 3 2 2 3" xfId="53011"/>
    <cellStyle name="千位分隔 27 3 3 3 2 2 3 2" xfId="53012"/>
    <cellStyle name="千位分隔 27 3 3 3 2 2 4" xfId="53013"/>
    <cellStyle name="千位分隔 27 3 3 3 2 3" xfId="53014"/>
    <cellStyle name="千位分隔 27 3 3 3 2 3 2" xfId="53015"/>
    <cellStyle name="千位分隔 27 3 3 3 2 3 2 2" xfId="53016"/>
    <cellStyle name="千位分隔 27 3 3 3 2 3 3" xfId="53017"/>
    <cellStyle name="千位分隔 27 3 3 3 2 4" xfId="53018"/>
    <cellStyle name="千位分隔 27 3 3 3 2 4 2" xfId="53019"/>
    <cellStyle name="千位分隔 27 3 3 3 2 5" xfId="53020"/>
    <cellStyle name="千位分隔 27 3 3 3 3" xfId="53021"/>
    <cellStyle name="千位分隔 27 3 3 3 3 2" xfId="53022"/>
    <cellStyle name="千位分隔 27 3 3 3 3 2 2" xfId="53023"/>
    <cellStyle name="千位分隔 27 3 3 3 3 2 2 2" xfId="53024"/>
    <cellStyle name="千位分隔 27 3 3 3 3 2 2 2 2" xfId="53025"/>
    <cellStyle name="千位分隔 27 3 3 3 3 2 2 3" xfId="53026"/>
    <cellStyle name="千位分隔 27 3 3 3 3 2 3" xfId="53027"/>
    <cellStyle name="千位分隔 27 3 3 3 3 2 3 2" xfId="53028"/>
    <cellStyle name="千位分隔 27 3 3 3 3 2 4" xfId="53029"/>
    <cellStyle name="千位分隔 27 3 3 3 3 3" xfId="53030"/>
    <cellStyle name="千位分隔 27 3 3 3 3 3 2" xfId="53031"/>
    <cellStyle name="千位分隔 27 3 3 3 3 3 2 2" xfId="53032"/>
    <cellStyle name="千位分隔 27 3 3 3 3 3 3" xfId="53033"/>
    <cellStyle name="千位分隔 27 3 3 3 3 4" xfId="53034"/>
    <cellStyle name="千位分隔 27 3 3 3 3 4 2" xfId="53035"/>
    <cellStyle name="千位分隔 27 3 3 3 3 5" xfId="53036"/>
    <cellStyle name="千位分隔 27 3 3 3 4" xfId="53037"/>
    <cellStyle name="千位分隔 27 3 3 3 4 2" xfId="53038"/>
    <cellStyle name="千位分隔 27 3 3 3 4 2 2" xfId="53039"/>
    <cellStyle name="千位分隔 27 3 3 3 4 2 2 2" xfId="53040"/>
    <cellStyle name="千位分隔 27 3 3 3 4 2 3" xfId="53041"/>
    <cellStyle name="千位分隔 27 3 3 3 4 3" xfId="53042"/>
    <cellStyle name="千位分隔 27 3 3 3 4 3 2" xfId="53043"/>
    <cellStyle name="千位分隔 27 3 3 3 4 4" xfId="53044"/>
    <cellStyle name="千位分隔 27 3 3 3 5" xfId="53045"/>
    <cellStyle name="千位分隔 27 3 3 3 5 2" xfId="53046"/>
    <cellStyle name="千位分隔 27 3 3 3 5 2 2" xfId="53047"/>
    <cellStyle name="千位分隔 27 3 3 3 5 3" xfId="53048"/>
    <cellStyle name="千位分隔 27 3 3 3 6" xfId="53049"/>
    <cellStyle name="千位分隔 27 3 3 3 6 2" xfId="53050"/>
    <cellStyle name="千位分隔 27 3 3 3 7" xfId="53051"/>
    <cellStyle name="千位分隔 27 3 3 4" xfId="53052"/>
    <cellStyle name="千位分隔 27 3 3 4 2" xfId="53053"/>
    <cellStyle name="千位分隔 27 3 3 4 2 2" xfId="53054"/>
    <cellStyle name="千位分隔 27 3 3 4 2 2 2" xfId="53055"/>
    <cellStyle name="千位分隔 27 3 3 4 2 2 2 2" xfId="53056"/>
    <cellStyle name="千位分隔 27 3 3 4 2 2 3" xfId="53057"/>
    <cellStyle name="千位分隔 27 3 3 4 2 3" xfId="53058"/>
    <cellStyle name="千位分隔 27 3 3 4 2 3 2" xfId="53059"/>
    <cellStyle name="千位分隔 27 3 3 4 2 4" xfId="53060"/>
    <cellStyle name="千位分隔 27 3 3 4 3" xfId="53061"/>
    <cellStyle name="千位分隔 27 3 3 4 3 2" xfId="53062"/>
    <cellStyle name="千位分隔 27 3 3 4 3 2 2" xfId="53063"/>
    <cellStyle name="千位分隔 27 3 3 4 3 3" xfId="53064"/>
    <cellStyle name="千位分隔 27 3 3 4 4" xfId="53065"/>
    <cellStyle name="千位分隔 27 3 3 4 4 2" xfId="53066"/>
    <cellStyle name="千位分隔 27 3 3 4 5" xfId="53067"/>
    <cellStyle name="千位分隔 27 3 3 5" xfId="53068"/>
    <cellStyle name="千位分隔 27 3 3 5 2" xfId="53069"/>
    <cellStyle name="千位分隔 27 3 3 5 2 2" xfId="53070"/>
    <cellStyle name="千位分隔 27 3 3 5 2 2 2" xfId="53071"/>
    <cellStyle name="千位分隔 27 3 3 5 2 2 2 2" xfId="53072"/>
    <cellStyle name="千位分隔 27 3 3 5 2 2 3" xfId="53073"/>
    <cellStyle name="千位分隔 27 3 3 5 2 3" xfId="53074"/>
    <cellStyle name="千位分隔 27 3 3 5 2 3 2" xfId="53075"/>
    <cellStyle name="千位分隔 27 3 3 5 2 4" xfId="53076"/>
    <cellStyle name="千位分隔 27 3 3 5 3" xfId="53077"/>
    <cellStyle name="千位分隔 27 3 3 5 3 2" xfId="53078"/>
    <cellStyle name="千位分隔 27 3 3 5 3 2 2" xfId="53079"/>
    <cellStyle name="千位分隔 27 3 3 5 3 3" xfId="53080"/>
    <cellStyle name="千位分隔 27 3 3 5 4" xfId="53081"/>
    <cellStyle name="千位分隔 27 3 3 5 4 2" xfId="53082"/>
    <cellStyle name="千位分隔 27 3 3 5 5" xfId="53083"/>
    <cellStyle name="千位分隔 27 3 3 6" xfId="53084"/>
    <cellStyle name="千位分隔 27 3 3 6 2" xfId="53085"/>
    <cellStyle name="千位分隔 27 3 3 6 2 2" xfId="53086"/>
    <cellStyle name="千位分隔 27 3 3 6 2 2 2" xfId="53087"/>
    <cellStyle name="千位分隔 27 3 3 6 2 3" xfId="53088"/>
    <cellStyle name="千位分隔 27 3 3 6 3" xfId="53089"/>
    <cellStyle name="千位分隔 27 3 3 6 3 2" xfId="53090"/>
    <cellStyle name="千位分隔 27 3 3 6 4" xfId="53091"/>
    <cellStyle name="千位分隔 27 3 3 7" xfId="53092"/>
    <cellStyle name="千位分隔 27 3 3 7 2" xfId="53093"/>
    <cellStyle name="千位分隔 27 3 3 7 2 2" xfId="53094"/>
    <cellStyle name="千位分隔 27 3 3 7 3" xfId="53095"/>
    <cellStyle name="千位分隔 27 3 3 8" xfId="53096"/>
    <cellStyle name="千位分隔 27 3 3 8 2" xfId="53097"/>
    <cellStyle name="千位分隔 27 3 3 9" xfId="53098"/>
    <cellStyle name="千位分隔 27 3 4" xfId="53099"/>
    <cellStyle name="千位分隔 27 3 4 2" xfId="53100"/>
    <cellStyle name="千位分隔 27 3 4 2 2" xfId="53101"/>
    <cellStyle name="千位分隔 27 3 4 2 2 2" xfId="53102"/>
    <cellStyle name="千位分隔 27 3 4 2 2 2 2" xfId="53103"/>
    <cellStyle name="千位分隔 27 3 4 2 2 2 2 2" xfId="53104"/>
    <cellStyle name="千位分隔 27 3 4 2 2 2 2 2 2" xfId="53105"/>
    <cellStyle name="千位分隔 27 3 4 2 2 2 2 2 2 2" xfId="53106"/>
    <cellStyle name="千位分隔 27 3 4 2 2 2 2 2 3" xfId="53107"/>
    <cellStyle name="千位分隔 27 3 4 2 2 2 2 3" xfId="53108"/>
    <cellStyle name="千位分隔 27 3 4 2 2 2 2 3 2" xfId="53109"/>
    <cellStyle name="千位分隔 27 3 4 2 2 2 2 4" xfId="53110"/>
    <cellStyle name="千位分隔 27 3 4 2 2 2 3" xfId="53111"/>
    <cellStyle name="千位分隔 27 3 4 2 2 2 3 2" xfId="53112"/>
    <cellStyle name="千位分隔 27 3 4 2 2 2 3 2 2" xfId="53113"/>
    <cellStyle name="千位分隔 27 3 4 2 2 2 3 3" xfId="53114"/>
    <cellStyle name="千位分隔 27 3 4 2 2 2 4" xfId="53115"/>
    <cellStyle name="千位分隔 27 3 4 2 2 2 4 2" xfId="53116"/>
    <cellStyle name="千位分隔 27 3 4 2 2 2 5" xfId="53117"/>
    <cellStyle name="千位分隔 27 3 4 2 2 3" xfId="53118"/>
    <cellStyle name="千位分隔 27 3 4 2 2 3 2" xfId="53119"/>
    <cellStyle name="千位分隔 27 3 4 2 2 3 2 2" xfId="53120"/>
    <cellStyle name="千位分隔 27 3 4 2 2 3 2 2 2" xfId="53121"/>
    <cellStyle name="千位分隔 27 3 4 2 2 3 2 2 2 2" xfId="53122"/>
    <cellStyle name="千位分隔 27 3 4 2 2 3 2 2 3" xfId="53123"/>
    <cellStyle name="千位分隔 27 3 4 2 2 3 2 3" xfId="53124"/>
    <cellStyle name="千位分隔 27 3 4 2 2 3 2 3 2" xfId="53125"/>
    <cellStyle name="千位分隔 27 3 4 2 2 3 2 4" xfId="53126"/>
    <cellStyle name="千位分隔 27 3 4 2 2 3 3" xfId="53127"/>
    <cellStyle name="千位分隔 27 3 4 2 2 3 3 2" xfId="53128"/>
    <cellStyle name="千位分隔 27 3 4 2 2 3 3 2 2" xfId="53129"/>
    <cellStyle name="千位分隔 27 3 4 2 2 3 3 3" xfId="53130"/>
    <cellStyle name="千位分隔 27 3 4 2 2 3 4" xfId="53131"/>
    <cellStyle name="千位分隔 27 3 4 2 2 3 4 2" xfId="53132"/>
    <cellStyle name="千位分隔 27 3 4 2 2 3 5" xfId="53133"/>
    <cellStyle name="千位分隔 27 3 4 2 2 4" xfId="53134"/>
    <cellStyle name="千位分隔 27 3 4 2 2 4 2" xfId="53135"/>
    <cellStyle name="千位分隔 27 3 4 2 2 4 2 2" xfId="53136"/>
    <cellStyle name="千位分隔 27 3 4 2 2 4 2 2 2" xfId="53137"/>
    <cellStyle name="千位分隔 27 3 4 2 2 4 2 3" xfId="53138"/>
    <cellStyle name="千位分隔 27 3 4 2 2 4 3" xfId="53139"/>
    <cellStyle name="千位分隔 27 3 4 2 2 4 3 2" xfId="53140"/>
    <cellStyle name="千位分隔 27 3 4 2 2 4 4" xfId="53141"/>
    <cellStyle name="千位分隔 27 3 4 2 2 5" xfId="53142"/>
    <cellStyle name="千位分隔 27 3 4 2 2 5 2" xfId="53143"/>
    <cellStyle name="千位分隔 27 3 4 2 2 5 2 2" xfId="53144"/>
    <cellStyle name="千位分隔 27 3 4 2 2 5 3" xfId="53145"/>
    <cellStyle name="千位分隔 27 3 4 2 2 6" xfId="53146"/>
    <cellStyle name="千位分隔 27 3 4 2 2 6 2" xfId="53147"/>
    <cellStyle name="千位分隔 27 3 4 2 2 7" xfId="53148"/>
    <cellStyle name="千位分隔 27 3 4 2 3" xfId="53149"/>
    <cellStyle name="千位分隔 27 3 4 2 3 2" xfId="53150"/>
    <cellStyle name="千位分隔 27 3 4 2 3 2 2" xfId="53151"/>
    <cellStyle name="千位分隔 27 3 4 2 3 2 2 2" xfId="53152"/>
    <cellStyle name="千位分隔 27 3 4 2 3 2 2 2 2" xfId="53153"/>
    <cellStyle name="千位分隔 27 3 4 2 3 2 2 3" xfId="53154"/>
    <cellStyle name="千位分隔 27 3 4 2 3 2 3" xfId="53155"/>
    <cellStyle name="千位分隔 27 3 4 2 3 2 3 2" xfId="53156"/>
    <cellStyle name="千位分隔 27 3 4 2 3 2 4" xfId="53157"/>
    <cellStyle name="千位分隔 27 3 4 2 3 3" xfId="53158"/>
    <cellStyle name="千位分隔 27 3 4 2 3 3 2" xfId="53159"/>
    <cellStyle name="千位分隔 27 3 4 2 3 3 2 2" xfId="53160"/>
    <cellStyle name="千位分隔 27 3 4 2 3 3 3" xfId="53161"/>
    <cellStyle name="千位分隔 27 3 4 2 3 4" xfId="53162"/>
    <cellStyle name="千位分隔 27 3 4 2 3 4 2" xfId="53163"/>
    <cellStyle name="千位分隔 27 3 4 2 3 5" xfId="53164"/>
    <cellStyle name="千位分隔 27 3 4 2 4" xfId="53165"/>
    <cellStyle name="千位分隔 27 3 4 2 4 2" xfId="53166"/>
    <cellStyle name="千位分隔 27 3 4 2 4 2 2" xfId="53167"/>
    <cellStyle name="千位分隔 27 3 4 2 4 2 2 2" xfId="53168"/>
    <cellStyle name="千位分隔 27 3 4 2 4 2 2 2 2" xfId="53169"/>
    <cellStyle name="千位分隔 27 3 4 2 4 2 2 3" xfId="53170"/>
    <cellStyle name="千位分隔 27 3 4 2 4 2 3" xfId="53171"/>
    <cellStyle name="千位分隔 27 3 4 2 4 2 3 2" xfId="53172"/>
    <cellStyle name="千位分隔 27 3 4 2 4 2 4" xfId="53173"/>
    <cellStyle name="千位分隔 27 3 4 2 4 3" xfId="53174"/>
    <cellStyle name="千位分隔 27 3 4 2 4 3 2" xfId="53175"/>
    <cellStyle name="千位分隔 27 3 4 2 4 3 2 2" xfId="53176"/>
    <cellStyle name="千位分隔 27 3 4 2 4 3 3" xfId="53177"/>
    <cellStyle name="千位分隔 27 3 4 2 4 4" xfId="53178"/>
    <cellStyle name="千位分隔 27 3 4 2 4 4 2" xfId="53179"/>
    <cellStyle name="千位分隔 27 3 4 2 4 5" xfId="53180"/>
    <cellStyle name="千位分隔 27 3 4 2 5" xfId="53181"/>
    <cellStyle name="千位分隔 27 3 4 2 5 2" xfId="53182"/>
    <cellStyle name="千位分隔 27 3 4 2 5 2 2" xfId="53183"/>
    <cellStyle name="千位分隔 27 3 4 2 5 2 2 2" xfId="53184"/>
    <cellStyle name="千位分隔 27 3 4 2 5 2 3" xfId="53185"/>
    <cellStyle name="千位分隔 27 3 4 2 5 3" xfId="53186"/>
    <cellStyle name="千位分隔 27 3 4 2 5 3 2" xfId="53187"/>
    <cellStyle name="千位分隔 27 3 4 2 5 4" xfId="53188"/>
    <cellStyle name="千位分隔 27 3 4 2 6" xfId="53189"/>
    <cellStyle name="千位分隔 27 3 4 2 6 2" xfId="53190"/>
    <cellStyle name="千位分隔 27 3 4 2 6 2 2" xfId="53191"/>
    <cellStyle name="千位分隔 27 3 4 2 6 3" xfId="53192"/>
    <cellStyle name="千位分隔 27 3 4 2 7" xfId="53193"/>
    <cellStyle name="千位分隔 27 3 4 2 7 2" xfId="53194"/>
    <cellStyle name="千位分隔 27 3 4 2 8" xfId="53195"/>
    <cellStyle name="千位分隔 27 3 4 3" xfId="53196"/>
    <cellStyle name="千位分隔 27 3 4 3 2" xfId="53197"/>
    <cellStyle name="千位分隔 27 3 4 3 2 2" xfId="53198"/>
    <cellStyle name="千位分隔 27 3 4 3 2 2 2" xfId="53199"/>
    <cellStyle name="千位分隔 27 3 4 3 2 2 2 2" xfId="53200"/>
    <cellStyle name="千位分隔 27 3 4 3 2 2 2 2 2" xfId="53201"/>
    <cellStyle name="千位分隔 27 3 4 3 2 2 2 3" xfId="53202"/>
    <cellStyle name="千位分隔 27 3 4 3 2 2 3" xfId="53203"/>
    <cellStyle name="千位分隔 27 3 4 3 2 2 3 2" xfId="53204"/>
    <cellStyle name="千位分隔 27 3 4 3 2 2 4" xfId="53205"/>
    <cellStyle name="千位分隔 27 3 4 3 2 3" xfId="53206"/>
    <cellStyle name="千位分隔 27 3 4 3 2 3 2" xfId="53207"/>
    <cellStyle name="千位分隔 27 3 4 3 2 3 2 2" xfId="53208"/>
    <cellStyle name="千位分隔 27 3 4 3 2 3 3" xfId="53209"/>
    <cellStyle name="千位分隔 27 3 4 3 2 4" xfId="53210"/>
    <cellStyle name="千位分隔 27 3 4 3 2 4 2" xfId="53211"/>
    <cellStyle name="千位分隔 27 3 4 3 2 5" xfId="53212"/>
    <cellStyle name="千位分隔 27 3 4 3 3" xfId="53213"/>
    <cellStyle name="千位分隔 27 3 4 3 3 2" xfId="53214"/>
    <cellStyle name="千位分隔 27 3 4 3 3 2 2" xfId="53215"/>
    <cellStyle name="千位分隔 27 3 4 3 3 2 2 2" xfId="53216"/>
    <cellStyle name="千位分隔 27 3 4 3 3 2 2 2 2" xfId="53217"/>
    <cellStyle name="千位分隔 27 3 4 3 3 2 2 3" xfId="53218"/>
    <cellStyle name="千位分隔 27 3 4 3 3 2 3" xfId="53219"/>
    <cellStyle name="千位分隔 27 3 4 3 3 2 3 2" xfId="53220"/>
    <cellStyle name="千位分隔 27 3 4 3 3 2 4" xfId="53221"/>
    <cellStyle name="千位分隔 27 3 4 3 3 3" xfId="53222"/>
    <cellStyle name="千位分隔 27 3 4 3 3 3 2" xfId="53223"/>
    <cellStyle name="千位分隔 27 3 4 3 3 3 2 2" xfId="53224"/>
    <cellStyle name="千位分隔 27 3 4 3 3 3 3" xfId="53225"/>
    <cellStyle name="千位分隔 27 3 4 3 3 4" xfId="53226"/>
    <cellStyle name="千位分隔 27 3 4 3 3 4 2" xfId="53227"/>
    <cellStyle name="千位分隔 27 3 4 3 3 5" xfId="53228"/>
    <cellStyle name="千位分隔 27 3 4 3 4" xfId="53229"/>
    <cellStyle name="千位分隔 27 3 4 3 4 2" xfId="53230"/>
    <cellStyle name="千位分隔 27 3 4 3 4 2 2" xfId="53231"/>
    <cellStyle name="千位分隔 27 3 4 3 4 2 2 2" xfId="53232"/>
    <cellStyle name="千位分隔 27 3 4 3 4 2 3" xfId="53233"/>
    <cellStyle name="千位分隔 27 3 4 3 4 3" xfId="53234"/>
    <cellStyle name="千位分隔 27 3 4 3 4 3 2" xfId="53235"/>
    <cellStyle name="千位分隔 27 3 4 3 4 4" xfId="53236"/>
    <cellStyle name="千位分隔 27 3 4 3 5" xfId="53237"/>
    <cellStyle name="千位分隔 27 3 4 3 5 2" xfId="53238"/>
    <cellStyle name="千位分隔 27 3 4 3 5 2 2" xfId="53239"/>
    <cellStyle name="千位分隔 27 3 4 3 5 3" xfId="53240"/>
    <cellStyle name="千位分隔 27 3 4 3 6" xfId="53241"/>
    <cellStyle name="千位分隔 27 3 4 3 6 2" xfId="53242"/>
    <cellStyle name="千位分隔 27 3 4 3 7" xfId="53243"/>
    <cellStyle name="千位分隔 27 3 4 4" xfId="53244"/>
    <cellStyle name="千位分隔 27 3 4 4 2" xfId="53245"/>
    <cellStyle name="千位分隔 27 3 4 4 2 2" xfId="53246"/>
    <cellStyle name="千位分隔 27 3 4 4 2 2 2" xfId="53247"/>
    <cellStyle name="千位分隔 27 3 4 4 2 2 2 2" xfId="53248"/>
    <cellStyle name="千位分隔 27 3 4 4 2 2 3" xfId="53249"/>
    <cellStyle name="千位分隔 27 3 4 4 2 3" xfId="53250"/>
    <cellStyle name="千位分隔 27 3 4 4 2 3 2" xfId="53251"/>
    <cellStyle name="千位分隔 27 3 4 4 2 4" xfId="53252"/>
    <cellStyle name="千位分隔 27 3 4 4 3" xfId="53253"/>
    <cellStyle name="千位分隔 27 3 4 4 3 2" xfId="53254"/>
    <cellStyle name="千位分隔 27 3 4 4 3 2 2" xfId="53255"/>
    <cellStyle name="千位分隔 27 3 4 4 3 3" xfId="53256"/>
    <cellStyle name="千位分隔 27 3 4 4 4" xfId="53257"/>
    <cellStyle name="千位分隔 27 3 4 4 4 2" xfId="53258"/>
    <cellStyle name="千位分隔 27 3 4 4 5" xfId="53259"/>
    <cellStyle name="千位分隔 27 3 4 5" xfId="53260"/>
    <cellStyle name="千位分隔 27 3 4 5 2" xfId="53261"/>
    <cellStyle name="千位分隔 27 3 4 5 2 2" xfId="53262"/>
    <cellStyle name="千位分隔 27 3 4 5 2 2 2" xfId="53263"/>
    <cellStyle name="千位分隔 27 3 4 5 2 2 2 2" xfId="53264"/>
    <cellStyle name="千位分隔 27 3 4 5 2 2 3" xfId="53265"/>
    <cellStyle name="千位分隔 27 3 4 5 2 3" xfId="53266"/>
    <cellStyle name="千位分隔 27 3 4 5 2 3 2" xfId="53267"/>
    <cellStyle name="千位分隔 27 3 4 5 2 4" xfId="53268"/>
    <cellStyle name="千位分隔 27 3 4 5 3" xfId="53269"/>
    <cellStyle name="千位分隔 27 3 4 5 3 2" xfId="53270"/>
    <cellStyle name="千位分隔 27 3 4 5 3 2 2" xfId="53271"/>
    <cellStyle name="千位分隔 27 3 4 5 3 3" xfId="53272"/>
    <cellStyle name="千位分隔 27 3 4 5 4" xfId="53273"/>
    <cellStyle name="千位分隔 27 3 4 5 4 2" xfId="53274"/>
    <cellStyle name="千位分隔 27 3 4 5 5" xfId="53275"/>
    <cellStyle name="千位分隔 27 3 4 6" xfId="53276"/>
    <cellStyle name="千位分隔 27 3 4 6 2" xfId="53277"/>
    <cellStyle name="千位分隔 27 3 4 6 2 2" xfId="53278"/>
    <cellStyle name="千位分隔 27 3 4 6 2 2 2" xfId="53279"/>
    <cellStyle name="千位分隔 27 3 4 6 2 3" xfId="53280"/>
    <cellStyle name="千位分隔 27 3 4 6 3" xfId="53281"/>
    <cellStyle name="千位分隔 27 3 4 6 3 2" xfId="53282"/>
    <cellStyle name="千位分隔 27 3 4 6 4" xfId="53283"/>
    <cellStyle name="千位分隔 27 3 4 7" xfId="53284"/>
    <cellStyle name="千位分隔 27 3 4 7 2" xfId="53285"/>
    <cellStyle name="千位分隔 27 3 4 7 2 2" xfId="53286"/>
    <cellStyle name="千位分隔 27 3 4 7 3" xfId="53287"/>
    <cellStyle name="千位分隔 27 3 4 8" xfId="53288"/>
    <cellStyle name="千位分隔 27 3 4 8 2" xfId="53289"/>
    <cellStyle name="千位分隔 27 3 4 9" xfId="53290"/>
    <cellStyle name="千位分隔 27 3 5" xfId="53291"/>
    <cellStyle name="千位分隔 27 3 5 2" xfId="53292"/>
    <cellStyle name="千位分隔 27 3 5 2 2" xfId="53293"/>
    <cellStyle name="千位分隔 27 3 5 2 2 2" xfId="53294"/>
    <cellStyle name="千位分隔 27 3 5 2 2 2 2" xfId="53295"/>
    <cellStyle name="千位分隔 27 3 5 2 2 2 2 2" xfId="53296"/>
    <cellStyle name="千位分隔 27 3 5 2 2 2 2 2 2" xfId="53297"/>
    <cellStyle name="千位分隔 27 3 5 2 2 2 2 3" xfId="53298"/>
    <cellStyle name="千位分隔 27 3 5 2 2 2 3" xfId="53299"/>
    <cellStyle name="千位分隔 27 3 5 2 2 2 3 2" xfId="53300"/>
    <cellStyle name="千位分隔 27 3 5 2 2 2 4" xfId="53301"/>
    <cellStyle name="千位分隔 27 3 5 2 2 3" xfId="53302"/>
    <cellStyle name="千位分隔 27 3 5 2 2 3 2" xfId="53303"/>
    <cellStyle name="千位分隔 27 3 5 2 2 3 2 2" xfId="53304"/>
    <cellStyle name="千位分隔 27 3 5 2 2 3 3" xfId="53305"/>
    <cellStyle name="千位分隔 27 3 5 2 2 4" xfId="53306"/>
    <cellStyle name="千位分隔 27 3 5 2 2 4 2" xfId="53307"/>
    <cellStyle name="千位分隔 27 3 5 2 2 5" xfId="53308"/>
    <cellStyle name="千位分隔 27 3 5 2 3" xfId="53309"/>
    <cellStyle name="千位分隔 27 3 5 2 3 2" xfId="53310"/>
    <cellStyle name="千位分隔 27 3 5 2 3 2 2" xfId="53311"/>
    <cellStyle name="千位分隔 27 3 5 2 3 2 2 2" xfId="53312"/>
    <cellStyle name="千位分隔 27 3 5 2 3 2 2 2 2" xfId="53313"/>
    <cellStyle name="千位分隔 27 3 5 2 3 2 2 3" xfId="53314"/>
    <cellStyle name="千位分隔 27 3 5 2 3 2 3" xfId="53315"/>
    <cellStyle name="千位分隔 27 3 5 2 3 2 3 2" xfId="53316"/>
    <cellStyle name="千位分隔 27 3 5 2 3 2 4" xfId="53317"/>
    <cellStyle name="千位分隔 27 3 5 2 3 3" xfId="53318"/>
    <cellStyle name="千位分隔 27 3 5 2 3 3 2" xfId="53319"/>
    <cellStyle name="千位分隔 27 3 5 2 3 3 2 2" xfId="53320"/>
    <cellStyle name="千位分隔 27 3 5 2 3 3 3" xfId="53321"/>
    <cellStyle name="千位分隔 27 3 5 2 3 4" xfId="53322"/>
    <cellStyle name="千位分隔 27 3 5 2 3 4 2" xfId="53323"/>
    <cellStyle name="千位分隔 27 3 5 2 3 5" xfId="53324"/>
    <cellStyle name="千位分隔 27 3 5 2 4" xfId="53325"/>
    <cellStyle name="千位分隔 27 3 5 2 4 2" xfId="53326"/>
    <cellStyle name="千位分隔 27 3 5 2 4 2 2" xfId="53327"/>
    <cellStyle name="千位分隔 27 3 5 2 4 2 2 2" xfId="53328"/>
    <cellStyle name="千位分隔 27 3 5 2 4 2 3" xfId="53329"/>
    <cellStyle name="千位分隔 27 3 5 2 4 3" xfId="53330"/>
    <cellStyle name="千位分隔 27 3 5 2 4 3 2" xfId="53331"/>
    <cellStyle name="千位分隔 27 3 5 2 4 4" xfId="53332"/>
    <cellStyle name="千位分隔 27 3 5 2 5" xfId="53333"/>
    <cellStyle name="千位分隔 27 3 5 2 5 2" xfId="53334"/>
    <cellStyle name="千位分隔 27 3 5 2 5 2 2" xfId="53335"/>
    <cellStyle name="千位分隔 27 3 5 2 5 3" xfId="53336"/>
    <cellStyle name="千位分隔 27 3 5 2 6" xfId="53337"/>
    <cellStyle name="千位分隔 27 3 5 2 6 2" xfId="53338"/>
    <cellStyle name="千位分隔 27 3 5 2 7" xfId="53339"/>
    <cellStyle name="千位分隔 27 3 5 3" xfId="53340"/>
    <cellStyle name="千位分隔 27 3 5 3 2" xfId="53341"/>
    <cellStyle name="千位分隔 27 3 5 3 2 2" xfId="53342"/>
    <cellStyle name="千位分隔 27 3 5 3 2 2 2" xfId="53343"/>
    <cellStyle name="千位分隔 27 3 5 3 2 2 2 2" xfId="53344"/>
    <cellStyle name="千位分隔 27 3 5 3 2 2 3" xfId="53345"/>
    <cellStyle name="千位分隔 27 3 5 3 2 3" xfId="53346"/>
    <cellStyle name="千位分隔 27 3 5 3 2 3 2" xfId="53347"/>
    <cellStyle name="千位分隔 27 3 5 3 2 4" xfId="53348"/>
    <cellStyle name="千位分隔 27 3 5 3 3" xfId="53349"/>
    <cellStyle name="千位分隔 27 3 5 3 3 2" xfId="53350"/>
    <cellStyle name="千位分隔 27 3 5 3 3 2 2" xfId="53351"/>
    <cellStyle name="千位分隔 27 3 5 3 3 3" xfId="53352"/>
    <cellStyle name="千位分隔 27 3 5 3 4" xfId="53353"/>
    <cellStyle name="千位分隔 27 3 5 3 4 2" xfId="53354"/>
    <cellStyle name="千位分隔 27 3 5 3 5" xfId="53355"/>
    <cellStyle name="千位分隔 27 3 5 4" xfId="53356"/>
    <cellStyle name="千位分隔 27 3 5 4 2" xfId="53357"/>
    <cellStyle name="千位分隔 27 3 5 4 2 2" xfId="53358"/>
    <cellStyle name="千位分隔 27 3 5 4 2 2 2" xfId="53359"/>
    <cellStyle name="千位分隔 27 3 5 4 2 2 2 2" xfId="53360"/>
    <cellStyle name="千位分隔 27 3 5 4 2 2 3" xfId="53361"/>
    <cellStyle name="千位分隔 27 3 5 4 2 3" xfId="53362"/>
    <cellStyle name="千位分隔 27 3 5 4 2 3 2" xfId="53363"/>
    <cellStyle name="千位分隔 27 3 5 4 2 4" xfId="53364"/>
    <cellStyle name="千位分隔 27 3 5 4 3" xfId="53365"/>
    <cellStyle name="千位分隔 27 3 5 4 3 2" xfId="53366"/>
    <cellStyle name="千位分隔 27 3 5 4 3 2 2" xfId="53367"/>
    <cellStyle name="千位分隔 27 3 5 4 3 3" xfId="53368"/>
    <cellStyle name="千位分隔 27 3 5 4 4" xfId="53369"/>
    <cellStyle name="千位分隔 27 3 5 4 4 2" xfId="53370"/>
    <cellStyle name="千位分隔 27 3 5 4 5" xfId="53371"/>
    <cellStyle name="千位分隔 27 3 5 5" xfId="53372"/>
    <cellStyle name="千位分隔 27 3 5 5 2" xfId="53373"/>
    <cellStyle name="千位分隔 27 3 5 5 2 2" xfId="53374"/>
    <cellStyle name="千位分隔 27 3 5 5 2 2 2" xfId="53375"/>
    <cellStyle name="千位分隔 27 3 5 5 2 3" xfId="53376"/>
    <cellStyle name="千位分隔 27 3 5 5 3" xfId="53377"/>
    <cellStyle name="千位分隔 27 3 5 5 3 2" xfId="53378"/>
    <cellStyle name="千位分隔 27 3 5 5 4" xfId="53379"/>
    <cellStyle name="千位分隔 27 3 5 6" xfId="53380"/>
    <cellStyle name="千位分隔 27 3 5 6 2" xfId="53381"/>
    <cellStyle name="千位分隔 27 3 5 6 2 2" xfId="53382"/>
    <cellStyle name="千位分隔 27 3 5 6 3" xfId="53383"/>
    <cellStyle name="千位分隔 27 3 5 7" xfId="53384"/>
    <cellStyle name="千位分隔 27 3 5 7 2" xfId="53385"/>
    <cellStyle name="千位分隔 27 3 5 8" xfId="53386"/>
    <cellStyle name="千位分隔 27 3 6" xfId="53387"/>
    <cellStyle name="千位分隔 27 3 6 2" xfId="53388"/>
    <cellStyle name="千位分隔 27 3 6 2 2" xfId="53389"/>
    <cellStyle name="千位分隔 27 3 6 2 2 2" xfId="53390"/>
    <cellStyle name="千位分隔 27 3 6 2 2 2 2" xfId="53391"/>
    <cellStyle name="千位分隔 27 3 6 2 2 2 2 2" xfId="53392"/>
    <cellStyle name="千位分隔 27 3 6 2 2 2 3" xfId="53393"/>
    <cellStyle name="千位分隔 27 3 6 2 2 3" xfId="53394"/>
    <cellStyle name="千位分隔 27 3 6 2 2 3 2" xfId="53395"/>
    <cellStyle name="千位分隔 27 3 6 2 2 4" xfId="53396"/>
    <cellStyle name="千位分隔 27 3 6 2 3" xfId="53397"/>
    <cellStyle name="千位分隔 27 3 6 2 3 2" xfId="53398"/>
    <cellStyle name="千位分隔 27 3 6 2 3 2 2" xfId="53399"/>
    <cellStyle name="千位分隔 27 3 6 2 3 3" xfId="53400"/>
    <cellStyle name="千位分隔 27 3 6 2 4" xfId="53401"/>
    <cellStyle name="千位分隔 27 3 6 2 4 2" xfId="53402"/>
    <cellStyle name="千位分隔 27 3 6 2 5" xfId="53403"/>
    <cellStyle name="千位分隔 27 3 6 3" xfId="53404"/>
    <cellStyle name="千位分隔 27 3 6 3 2" xfId="53405"/>
    <cellStyle name="千位分隔 27 3 6 3 2 2" xfId="53406"/>
    <cellStyle name="千位分隔 27 3 6 3 2 2 2" xfId="53407"/>
    <cellStyle name="千位分隔 27 3 6 3 2 2 2 2" xfId="53408"/>
    <cellStyle name="千位分隔 27 3 6 3 2 2 3" xfId="53409"/>
    <cellStyle name="千位分隔 27 3 6 3 2 3" xfId="53410"/>
    <cellStyle name="千位分隔 27 3 6 3 2 3 2" xfId="53411"/>
    <cellStyle name="千位分隔 27 3 6 3 2 4" xfId="53412"/>
    <cellStyle name="千位分隔 27 3 6 3 3" xfId="53413"/>
    <cellStyle name="千位分隔 27 3 6 3 3 2" xfId="53414"/>
    <cellStyle name="千位分隔 27 3 6 3 3 2 2" xfId="53415"/>
    <cellStyle name="千位分隔 27 3 6 3 3 3" xfId="53416"/>
    <cellStyle name="千位分隔 27 3 6 3 4" xfId="53417"/>
    <cellStyle name="千位分隔 27 3 6 3 4 2" xfId="53418"/>
    <cellStyle name="千位分隔 27 3 6 3 5" xfId="53419"/>
    <cellStyle name="千位分隔 27 3 6 4" xfId="53420"/>
    <cellStyle name="千位分隔 27 3 6 4 2" xfId="53421"/>
    <cellStyle name="千位分隔 27 3 6 4 2 2" xfId="53422"/>
    <cellStyle name="千位分隔 27 3 6 4 2 2 2" xfId="53423"/>
    <cellStyle name="千位分隔 27 3 6 4 2 3" xfId="53424"/>
    <cellStyle name="千位分隔 27 3 6 4 3" xfId="53425"/>
    <cellStyle name="千位分隔 27 3 6 4 3 2" xfId="53426"/>
    <cellStyle name="千位分隔 27 3 6 4 4" xfId="53427"/>
    <cellStyle name="千位分隔 27 3 6 5" xfId="53428"/>
    <cellStyle name="千位分隔 27 3 6 5 2" xfId="53429"/>
    <cellStyle name="千位分隔 27 3 6 5 2 2" xfId="53430"/>
    <cellStyle name="千位分隔 27 3 6 5 3" xfId="53431"/>
    <cellStyle name="千位分隔 27 3 6 6" xfId="53432"/>
    <cellStyle name="千位分隔 27 3 6 6 2" xfId="53433"/>
    <cellStyle name="千位分隔 27 3 6 7" xfId="53434"/>
    <cellStyle name="千位分隔 27 3 7" xfId="53435"/>
    <cellStyle name="千位分隔 27 3 7 2" xfId="53436"/>
    <cellStyle name="千位分隔 27 3 7 2 2" xfId="53437"/>
    <cellStyle name="千位分隔 27 3 7 2 2 2" xfId="53438"/>
    <cellStyle name="千位分隔 27 3 7 2 2 2 2" xfId="53439"/>
    <cellStyle name="千位分隔 27 3 7 2 2 3" xfId="53440"/>
    <cellStyle name="千位分隔 27 3 7 2 3" xfId="53441"/>
    <cellStyle name="千位分隔 27 3 7 2 3 2" xfId="53442"/>
    <cellStyle name="千位分隔 27 3 7 2 4" xfId="53443"/>
    <cellStyle name="千位分隔 27 3 7 3" xfId="53444"/>
    <cellStyle name="千位分隔 27 3 7 3 2" xfId="53445"/>
    <cellStyle name="千位分隔 27 3 7 3 2 2" xfId="53446"/>
    <cellStyle name="千位分隔 27 3 7 3 3" xfId="53447"/>
    <cellStyle name="千位分隔 27 3 7 4" xfId="53448"/>
    <cellStyle name="千位分隔 27 3 7 4 2" xfId="53449"/>
    <cellStyle name="千位分隔 27 3 7 5" xfId="53450"/>
    <cellStyle name="千位分隔 27 3 8" xfId="53451"/>
    <cellStyle name="千位分隔 27 3 8 2" xfId="53452"/>
    <cellStyle name="千位分隔 27 3 8 2 2" xfId="53453"/>
    <cellStyle name="千位分隔 27 3 8 2 2 2" xfId="53454"/>
    <cellStyle name="千位分隔 27 3 8 2 2 2 2" xfId="53455"/>
    <cellStyle name="千位分隔 27 3 8 2 2 3" xfId="53456"/>
    <cellStyle name="千位分隔 27 3 8 2 3" xfId="53457"/>
    <cellStyle name="千位分隔 27 3 8 2 3 2" xfId="53458"/>
    <cellStyle name="千位分隔 27 3 8 2 4" xfId="53459"/>
    <cellStyle name="千位分隔 27 3 8 3" xfId="53460"/>
    <cellStyle name="千位分隔 27 3 8 3 2" xfId="53461"/>
    <cellStyle name="千位分隔 27 3 8 3 2 2" xfId="53462"/>
    <cellStyle name="千位分隔 27 3 8 3 3" xfId="53463"/>
    <cellStyle name="千位分隔 27 3 8 4" xfId="53464"/>
    <cellStyle name="千位分隔 27 3 8 4 2" xfId="53465"/>
    <cellStyle name="千位分隔 27 3 8 5" xfId="53466"/>
    <cellStyle name="千位分隔 27 3 9" xfId="53467"/>
    <cellStyle name="千位分隔 27 3 9 2" xfId="53468"/>
    <cellStyle name="千位分隔 27 3 9 2 2" xfId="53469"/>
    <cellStyle name="千位分隔 27 3 9 2 2 2" xfId="53470"/>
    <cellStyle name="千位分隔 27 3 9 2 3" xfId="53471"/>
    <cellStyle name="千位分隔 27 3 9 3" xfId="53472"/>
    <cellStyle name="千位分隔 27 3 9 3 2" xfId="53473"/>
    <cellStyle name="千位分隔 27 3 9 4" xfId="53474"/>
    <cellStyle name="千位分隔 27 4" xfId="53475"/>
    <cellStyle name="千位分隔 27 4 10" xfId="53476"/>
    <cellStyle name="千位分隔 27 4 10 2" xfId="53477"/>
    <cellStyle name="千位分隔 27 4 11" xfId="53478"/>
    <cellStyle name="千位分隔 27 4 2" xfId="53479"/>
    <cellStyle name="千位分隔 27 4 2 2" xfId="53480"/>
    <cellStyle name="千位分隔 27 4 2 2 2" xfId="53481"/>
    <cellStyle name="千位分隔 27 4 2 2 2 2" xfId="53482"/>
    <cellStyle name="千位分隔 27 4 2 2 2 2 2" xfId="53483"/>
    <cellStyle name="千位分隔 27 4 2 2 2 2 2 2" xfId="53484"/>
    <cellStyle name="千位分隔 27 4 2 2 2 2 2 2 2" xfId="53485"/>
    <cellStyle name="千位分隔 27 4 2 2 2 2 2 2 2 2" xfId="53486"/>
    <cellStyle name="千位分隔 27 4 2 2 2 2 2 2 3" xfId="53487"/>
    <cellStyle name="千位分隔 27 4 2 2 2 2 2 3" xfId="53488"/>
    <cellStyle name="千位分隔 27 4 2 2 2 2 2 3 2" xfId="53489"/>
    <cellStyle name="千位分隔 27 4 2 2 2 2 2 4" xfId="53490"/>
    <cellStyle name="千位分隔 27 4 2 2 2 2 3" xfId="53491"/>
    <cellStyle name="千位分隔 27 4 2 2 2 2 3 2" xfId="53492"/>
    <cellStyle name="千位分隔 27 4 2 2 2 2 3 2 2" xfId="53493"/>
    <cellStyle name="千位分隔 27 4 2 2 2 2 3 3" xfId="53494"/>
    <cellStyle name="千位分隔 27 4 2 2 2 2 4" xfId="53495"/>
    <cellStyle name="千位分隔 27 4 2 2 2 2 4 2" xfId="53496"/>
    <cellStyle name="千位分隔 27 4 2 2 2 2 5" xfId="53497"/>
    <cellStyle name="千位分隔 27 4 2 2 2 3" xfId="53498"/>
    <cellStyle name="千位分隔 27 4 2 2 2 3 2" xfId="53499"/>
    <cellStyle name="千位分隔 27 4 2 2 2 3 2 2" xfId="53500"/>
    <cellStyle name="千位分隔 27 4 2 2 2 3 2 2 2" xfId="53501"/>
    <cellStyle name="千位分隔 27 4 2 2 2 3 2 2 2 2" xfId="53502"/>
    <cellStyle name="千位分隔 27 4 2 2 2 3 2 2 3" xfId="53503"/>
    <cellStyle name="千位分隔 27 4 2 2 2 3 2 3" xfId="53504"/>
    <cellStyle name="千位分隔 27 4 2 2 2 3 2 3 2" xfId="53505"/>
    <cellStyle name="千位分隔 27 4 2 2 2 3 2 4" xfId="53506"/>
    <cellStyle name="千位分隔 27 4 2 2 2 3 3" xfId="53507"/>
    <cellStyle name="千位分隔 27 4 2 2 2 3 3 2" xfId="53508"/>
    <cellStyle name="千位分隔 27 4 2 2 2 3 3 2 2" xfId="53509"/>
    <cellStyle name="千位分隔 27 4 2 2 2 3 3 3" xfId="53510"/>
    <cellStyle name="千位分隔 27 4 2 2 2 3 4" xfId="53511"/>
    <cellStyle name="千位分隔 27 4 2 2 2 3 4 2" xfId="53512"/>
    <cellStyle name="千位分隔 27 4 2 2 2 3 5" xfId="53513"/>
    <cellStyle name="千位分隔 27 4 2 2 2 4" xfId="53514"/>
    <cellStyle name="千位分隔 27 4 2 2 2 4 2" xfId="53515"/>
    <cellStyle name="千位分隔 27 4 2 2 2 4 2 2" xfId="53516"/>
    <cellStyle name="千位分隔 27 4 2 2 2 4 2 2 2" xfId="53517"/>
    <cellStyle name="千位分隔 27 4 2 2 2 4 2 3" xfId="53518"/>
    <cellStyle name="千位分隔 27 4 2 2 2 4 3" xfId="53519"/>
    <cellStyle name="千位分隔 27 4 2 2 2 4 3 2" xfId="53520"/>
    <cellStyle name="千位分隔 27 4 2 2 2 4 4" xfId="53521"/>
    <cellStyle name="千位分隔 27 4 2 2 2 5" xfId="53522"/>
    <cellStyle name="千位分隔 27 4 2 2 2 5 2" xfId="53523"/>
    <cellStyle name="千位分隔 27 4 2 2 2 5 2 2" xfId="53524"/>
    <cellStyle name="千位分隔 27 4 2 2 2 5 3" xfId="53525"/>
    <cellStyle name="千位分隔 27 4 2 2 2 6" xfId="53526"/>
    <cellStyle name="千位分隔 27 4 2 2 2 6 2" xfId="53527"/>
    <cellStyle name="千位分隔 27 4 2 2 2 7" xfId="53528"/>
    <cellStyle name="千位分隔 27 4 2 2 3" xfId="53529"/>
    <cellStyle name="千位分隔 27 4 2 2 3 2" xfId="53530"/>
    <cellStyle name="千位分隔 27 4 2 2 3 2 2" xfId="53531"/>
    <cellStyle name="千位分隔 27 4 2 2 3 2 2 2" xfId="53532"/>
    <cellStyle name="千位分隔 27 4 2 2 3 2 2 2 2" xfId="53533"/>
    <cellStyle name="千位分隔 27 4 2 2 3 2 2 3" xfId="53534"/>
    <cellStyle name="千位分隔 27 4 2 2 3 2 3" xfId="53535"/>
    <cellStyle name="千位分隔 27 4 2 2 3 2 3 2" xfId="53536"/>
    <cellStyle name="千位分隔 27 4 2 2 3 2 4" xfId="53537"/>
    <cellStyle name="千位分隔 27 4 2 2 3 3" xfId="53538"/>
    <cellStyle name="千位分隔 27 4 2 2 3 3 2" xfId="53539"/>
    <cellStyle name="千位分隔 27 4 2 2 3 3 2 2" xfId="53540"/>
    <cellStyle name="千位分隔 27 4 2 2 3 3 3" xfId="53541"/>
    <cellStyle name="千位分隔 27 4 2 2 3 4" xfId="53542"/>
    <cellStyle name="千位分隔 27 4 2 2 3 4 2" xfId="53543"/>
    <cellStyle name="千位分隔 27 4 2 2 3 5" xfId="53544"/>
    <cellStyle name="千位分隔 27 4 2 2 4" xfId="53545"/>
    <cellStyle name="千位分隔 27 4 2 2 4 2" xfId="53546"/>
    <cellStyle name="千位分隔 27 4 2 2 4 2 2" xfId="53547"/>
    <cellStyle name="千位分隔 27 4 2 2 4 2 2 2" xfId="53548"/>
    <cellStyle name="千位分隔 27 4 2 2 4 2 2 2 2" xfId="53549"/>
    <cellStyle name="千位分隔 27 4 2 2 4 2 2 3" xfId="53550"/>
    <cellStyle name="千位分隔 27 4 2 2 4 2 3" xfId="53551"/>
    <cellStyle name="千位分隔 27 4 2 2 4 2 3 2" xfId="53552"/>
    <cellStyle name="千位分隔 27 4 2 2 4 2 4" xfId="53553"/>
    <cellStyle name="千位分隔 27 4 2 2 4 3" xfId="53554"/>
    <cellStyle name="千位分隔 27 4 2 2 4 3 2" xfId="53555"/>
    <cellStyle name="千位分隔 27 4 2 2 4 3 2 2" xfId="53556"/>
    <cellStyle name="千位分隔 27 4 2 2 4 3 3" xfId="53557"/>
    <cellStyle name="千位分隔 27 4 2 2 4 4" xfId="53558"/>
    <cellStyle name="千位分隔 27 4 2 2 4 4 2" xfId="53559"/>
    <cellStyle name="千位分隔 27 4 2 2 4 5" xfId="53560"/>
    <cellStyle name="千位分隔 27 4 2 2 5" xfId="53561"/>
    <cellStyle name="千位分隔 27 4 2 2 5 2" xfId="53562"/>
    <cellStyle name="千位分隔 27 4 2 2 5 2 2" xfId="53563"/>
    <cellStyle name="千位分隔 27 4 2 2 5 2 2 2" xfId="53564"/>
    <cellStyle name="千位分隔 27 4 2 2 5 2 3" xfId="53565"/>
    <cellStyle name="千位分隔 27 4 2 2 5 3" xfId="53566"/>
    <cellStyle name="千位分隔 27 4 2 2 5 3 2" xfId="53567"/>
    <cellStyle name="千位分隔 27 4 2 2 5 4" xfId="53568"/>
    <cellStyle name="千位分隔 27 4 2 2 6" xfId="53569"/>
    <cellStyle name="千位分隔 27 4 2 2 6 2" xfId="53570"/>
    <cellStyle name="千位分隔 27 4 2 2 6 2 2" xfId="53571"/>
    <cellStyle name="千位分隔 27 4 2 2 6 3" xfId="53572"/>
    <cellStyle name="千位分隔 27 4 2 2 7" xfId="53573"/>
    <cellStyle name="千位分隔 27 4 2 2 7 2" xfId="53574"/>
    <cellStyle name="千位分隔 27 4 2 2 8" xfId="53575"/>
    <cellStyle name="千位分隔 27 4 2 3" xfId="53576"/>
    <cellStyle name="千位分隔 27 4 2 3 2" xfId="53577"/>
    <cellStyle name="千位分隔 27 4 2 3 2 2" xfId="53578"/>
    <cellStyle name="千位分隔 27 4 2 3 2 2 2" xfId="53579"/>
    <cellStyle name="千位分隔 27 4 2 3 2 2 2 2" xfId="53580"/>
    <cellStyle name="千位分隔 27 4 2 3 2 2 2 2 2" xfId="53581"/>
    <cellStyle name="千位分隔 27 4 2 3 2 2 2 3" xfId="53582"/>
    <cellStyle name="千位分隔 27 4 2 3 2 2 3" xfId="53583"/>
    <cellStyle name="千位分隔 27 4 2 3 2 2 3 2" xfId="53584"/>
    <cellStyle name="千位分隔 27 4 2 3 2 2 4" xfId="53585"/>
    <cellStyle name="千位分隔 27 4 2 3 2 3" xfId="53586"/>
    <cellStyle name="千位分隔 27 4 2 3 2 3 2" xfId="53587"/>
    <cellStyle name="千位分隔 27 4 2 3 2 3 2 2" xfId="53588"/>
    <cellStyle name="千位分隔 27 4 2 3 2 3 3" xfId="53589"/>
    <cellStyle name="千位分隔 27 4 2 3 2 4" xfId="53590"/>
    <cellStyle name="千位分隔 27 4 2 3 2 4 2" xfId="53591"/>
    <cellStyle name="千位分隔 27 4 2 3 2 5" xfId="53592"/>
    <cellStyle name="千位分隔 27 4 2 3 3" xfId="53593"/>
    <cellStyle name="千位分隔 27 4 2 3 3 2" xfId="53594"/>
    <cellStyle name="千位分隔 27 4 2 3 3 2 2" xfId="53595"/>
    <cellStyle name="千位分隔 27 4 2 3 3 2 2 2" xfId="53596"/>
    <cellStyle name="千位分隔 27 4 2 3 3 2 2 2 2" xfId="53597"/>
    <cellStyle name="千位分隔 27 4 2 3 3 2 2 3" xfId="53598"/>
    <cellStyle name="千位分隔 27 4 2 3 3 2 3" xfId="53599"/>
    <cellStyle name="千位分隔 27 4 2 3 3 2 3 2" xfId="53600"/>
    <cellStyle name="千位分隔 27 4 2 3 3 2 4" xfId="53601"/>
    <cellStyle name="千位分隔 27 4 2 3 3 3" xfId="53602"/>
    <cellStyle name="千位分隔 27 4 2 3 3 3 2" xfId="53603"/>
    <cellStyle name="千位分隔 27 4 2 3 3 3 2 2" xfId="53604"/>
    <cellStyle name="千位分隔 27 4 2 3 3 3 3" xfId="53605"/>
    <cellStyle name="千位分隔 27 4 2 3 3 4" xfId="53606"/>
    <cellStyle name="千位分隔 27 4 2 3 3 4 2" xfId="53607"/>
    <cellStyle name="千位分隔 27 4 2 3 3 5" xfId="53608"/>
    <cellStyle name="千位分隔 27 4 2 3 4" xfId="53609"/>
    <cellStyle name="千位分隔 27 4 2 3 4 2" xfId="53610"/>
    <cellStyle name="千位分隔 27 4 2 3 4 2 2" xfId="53611"/>
    <cellStyle name="千位分隔 27 4 2 3 4 2 2 2" xfId="53612"/>
    <cellStyle name="千位分隔 27 4 2 3 4 2 3" xfId="53613"/>
    <cellStyle name="千位分隔 27 4 2 3 4 3" xfId="53614"/>
    <cellStyle name="千位分隔 27 4 2 3 4 3 2" xfId="53615"/>
    <cellStyle name="千位分隔 27 4 2 3 4 4" xfId="53616"/>
    <cellStyle name="千位分隔 27 4 2 3 5" xfId="53617"/>
    <cellStyle name="千位分隔 27 4 2 3 5 2" xfId="53618"/>
    <cellStyle name="千位分隔 27 4 2 3 5 2 2" xfId="53619"/>
    <cellStyle name="千位分隔 27 4 2 3 5 3" xfId="53620"/>
    <cellStyle name="千位分隔 27 4 2 3 6" xfId="53621"/>
    <cellStyle name="千位分隔 27 4 2 3 6 2" xfId="53622"/>
    <cellStyle name="千位分隔 27 4 2 3 7" xfId="53623"/>
    <cellStyle name="千位分隔 27 4 2 4" xfId="53624"/>
    <cellStyle name="千位分隔 27 4 2 4 2" xfId="53625"/>
    <cellStyle name="千位分隔 27 4 2 4 2 2" xfId="53626"/>
    <cellStyle name="千位分隔 27 4 2 4 2 2 2" xfId="53627"/>
    <cellStyle name="千位分隔 27 4 2 4 2 2 2 2" xfId="53628"/>
    <cellStyle name="千位分隔 27 4 2 4 2 2 3" xfId="53629"/>
    <cellStyle name="千位分隔 27 4 2 4 2 3" xfId="53630"/>
    <cellStyle name="千位分隔 27 4 2 4 2 3 2" xfId="53631"/>
    <cellStyle name="千位分隔 27 4 2 4 2 4" xfId="53632"/>
    <cellStyle name="千位分隔 27 4 2 4 3" xfId="53633"/>
    <cellStyle name="千位分隔 27 4 2 4 3 2" xfId="53634"/>
    <cellStyle name="千位分隔 27 4 2 4 3 2 2" xfId="53635"/>
    <cellStyle name="千位分隔 27 4 2 4 3 3" xfId="53636"/>
    <cellStyle name="千位分隔 27 4 2 4 4" xfId="53637"/>
    <cellStyle name="千位分隔 27 4 2 4 4 2" xfId="53638"/>
    <cellStyle name="千位分隔 27 4 2 4 5" xfId="53639"/>
    <cellStyle name="千位分隔 27 4 2 5" xfId="53640"/>
    <cellStyle name="千位分隔 27 4 2 5 2" xfId="53641"/>
    <cellStyle name="千位分隔 27 4 2 5 2 2" xfId="53642"/>
    <cellStyle name="千位分隔 27 4 2 5 2 2 2" xfId="53643"/>
    <cellStyle name="千位分隔 27 4 2 5 2 2 2 2" xfId="53644"/>
    <cellStyle name="千位分隔 27 4 2 5 2 2 3" xfId="53645"/>
    <cellStyle name="千位分隔 27 4 2 5 2 3" xfId="53646"/>
    <cellStyle name="千位分隔 27 4 2 5 2 3 2" xfId="53647"/>
    <cellStyle name="千位分隔 27 4 2 5 2 4" xfId="53648"/>
    <cellStyle name="千位分隔 27 4 2 5 3" xfId="53649"/>
    <cellStyle name="千位分隔 27 4 2 5 3 2" xfId="53650"/>
    <cellStyle name="千位分隔 27 4 2 5 3 2 2" xfId="53651"/>
    <cellStyle name="千位分隔 27 4 2 5 3 3" xfId="53652"/>
    <cellStyle name="千位分隔 27 4 2 5 4" xfId="53653"/>
    <cellStyle name="千位分隔 27 4 2 5 4 2" xfId="53654"/>
    <cellStyle name="千位分隔 27 4 2 5 5" xfId="53655"/>
    <cellStyle name="千位分隔 27 4 2 6" xfId="53656"/>
    <cellStyle name="千位分隔 27 4 2 6 2" xfId="53657"/>
    <cellStyle name="千位分隔 27 4 2 6 2 2" xfId="53658"/>
    <cellStyle name="千位分隔 27 4 2 6 2 2 2" xfId="53659"/>
    <cellStyle name="千位分隔 27 4 2 6 2 3" xfId="53660"/>
    <cellStyle name="千位分隔 27 4 2 6 3" xfId="53661"/>
    <cellStyle name="千位分隔 27 4 2 6 3 2" xfId="53662"/>
    <cellStyle name="千位分隔 27 4 2 6 4" xfId="53663"/>
    <cellStyle name="千位分隔 27 4 2 7" xfId="53664"/>
    <cellStyle name="千位分隔 27 4 2 7 2" xfId="53665"/>
    <cellStyle name="千位分隔 27 4 2 7 2 2" xfId="53666"/>
    <cellStyle name="千位分隔 27 4 2 7 3" xfId="53667"/>
    <cellStyle name="千位分隔 27 4 2 8" xfId="53668"/>
    <cellStyle name="千位分隔 27 4 2 8 2" xfId="53669"/>
    <cellStyle name="千位分隔 27 4 2 9" xfId="53670"/>
    <cellStyle name="千位分隔 27 4 3" xfId="53671"/>
    <cellStyle name="千位分隔 27 4 3 2" xfId="53672"/>
    <cellStyle name="千位分隔 27 4 3 2 2" xfId="53673"/>
    <cellStyle name="千位分隔 27 4 3 2 2 2" xfId="53674"/>
    <cellStyle name="千位分隔 27 4 3 2 2 2 2" xfId="53675"/>
    <cellStyle name="千位分隔 27 4 3 2 2 2 2 2" xfId="53676"/>
    <cellStyle name="千位分隔 27 4 3 2 2 2 2 2 2" xfId="53677"/>
    <cellStyle name="千位分隔 27 4 3 2 2 2 2 2 2 2" xfId="53678"/>
    <cellStyle name="千位分隔 27 4 3 2 2 2 2 2 3" xfId="53679"/>
    <cellStyle name="千位分隔 27 4 3 2 2 2 2 3" xfId="53680"/>
    <cellStyle name="千位分隔 27 4 3 2 2 2 2 3 2" xfId="53681"/>
    <cellStyle name="千位分隔 27 4 3 2 2 2 2 4" xfId="53682"/>
    <cellStyle name="千位分隔 27 4 3 2 2 2 3" xfId="53683"/>
    <cellStyle name="千位分隔 27 4 3 2 2 2 3 2" xfId="53684"/>
    <cellStyle name="千位分隔 27 4 3 2 2 2 3 2 2" xfId="53685"/>
    <cellStyle name="千位分隔 27 4 3 2 2 2 3 3" xfId="53686"/>
    <cellStyle name="千位分隔 27 4 3 2 2 2 4" xfId="53687"/>
    <cellStyle name="千位分隔 27 4 3 2 2 2 4 2" xfId="53688"/>
    <cellStyle name="千位分隔 27 4 3 2 2 2 5" xfId="53689"/>
    <cellStyle name="千位分隔 27 4 3 2 2 3" xfId="53690"/>
    <cellStyle name="千位分隔 27 4 3 2 2 3 2" xfId="53691"/>
    <cellStyle name="千位分隔 27 4 3 2 2 3 2 2" xfId="53692"/>
    <cellStyle name="千位分隔 27 4 3 2 2 3 2 2 2" xfId="53693"/>
    <cellStyle name="千位分隔 27 4 3 2 2 3 2 2 2 2" xfId="53694"/>
    <cellStyle name="千位分隔 27 4 3 2 2 3 2 2 3" xfId="53695"/>
    <cellStyle name="千位分隔 27 4 3 2 2 3 2 3" xfId="53696"/>
    <cellStyle name="千位分隔 27 4 3 2 2 3 2 3 2" xfId="53697"/>
    <cellStyle name="千位分隔 27 4 3 2 2 3 2 4" xfId="53698"/>
    <cellStyle name="千位分隔 27 4 3 2 2 3 3" xfId="53699"/>
    <cellStyle name="千位分隔 27 4 3 2 2 3 3 2" xfId="53700"/>
    <cellStyle name="千位分隔 27 4 3 2 2 3 3 2 2" xfId="53701"/>
    <cellStyle name="千位分隔 27 4 3 2 2 3 3 3" xfId="53702"/>
    <cellStyle name="千位分隔 27 4 3 2 2 3 4" xfId="53703"/>
    <cellStyle name="千位分隔 27 4 3 2 2 3 4 2" xfId="53704"/>
    <cellStyle name="千位分隔 27 4 3 2 2 3 5" xfId="53705"/>
    <cellStyle name="千位分隔 27 4 3 2 2 4" xfId="53706"/>
    <cellStyle name="千位分隔 27 4 3 2 2 4 2" xfId="53707"/>
    <cellStyle name="千位分隔 27 4 3 2 2 4 2 2" xfId="53708"/>
    <cellStyle name="千位分隔 27 4 3 2 2 4 2 2 2" xfId="53709"/>
    <cellStyle name="千位分隔 27 4 3 2 2 4 2 3" xfId="53710"/>
    <cellStyle name="千位分隔 27 4 3 2 2 4 3" xfId="53711"/>
    <cellStyle name="千位分隔 27 4 3 2 2 4 3 2" xfId="53712"/>
    <cellStyle name="千位分隔 27 4 3 2 2 4 4" xfId="53713"/>
    <cellStyle name="千位分隔 27 4 3 2 2 5" xfId="53714"/>
    <cellStyle name="千位分隔 27 4 3 2 2 5 2" xfId="53715"/>
    <cellStyle name="千位分隔 27 4 3 2 2 5 2 2" xfId="53716"/>
    <cellStyle name="千位分隔 27 4 3 2 2 5 3" xfId="53717"/>
    <cellStyle name="千位分隔 27 4 3 2 2 6" xfId="53718"/>
    <cellStyle name="千位分隔 27 4 3 2 2 6 2" xfId="53719"/>
    <cellStyle name="千位分隔 27 4 3 2 2 7" xfId="53720"/>
    <cellStyle name="千位分隔 27 4 3 2 3" xfId="53721"/>
    <cellStyle name="千位分隔 27 4 3 2 3 2" xfId="53722"/>
    <cellStyle name="千位分隔 27 4 3 2 3 2 2" xfId="53723"/>
    <cellStyle name="千位分隔 27 4 3 2 3 2 2 2" xfId="53724"/>
    <cellStyle name="千位分隔 27 4 3 2 3 2 2 2 2" xfId="53725"/>
    <cellStyle name="千位分隔 27 4 3 2 3 2 2 3" xfId="53726"/>
    <cellStyle name="千位分隔 27 4 3 2 3 2 3" xfId="53727"/>
    <cellStyle name="千位分隔 27 4 3 2 3 2 3 2" xfId="53728"/>
    <cellStyle name="千位分隔 27 4 3 2 3 2 4" xfId="53729"/>
    <cellStyle name="千位分隔 27 4 3 2 3 3" xfId="53730"/>
    <cellStyle name="千位分隔 27 4 3 2 3 3 2" xfId="53731"/>
    <cellStyle name="千位分隔 27 4 3 2 3 3 2 2" xfId="53732"/>
    <cellStyle name="千位分隔 27 4 3 2 3 3 3" xfId="53733"/>
    <cellStyle name="千位分隔 27 4 3 2 3 4" xfId="53734"/>
    <cellStyle name="千位分隔 27 4 3 2 3 4 2" xfId="53735"/>
    <cellStyle name="千位分隔 27 4 3 2 3 5" xfId="53736"/>
    <cellStyle name="千位分隔 27 4 3 2 4" xfId="53737"/>
    <cellStyle name="千位分隔 27 4 3 2 4 2" xfId="53738"/>
    <cellStyle name="千位分隔 27 4 3 2 4 2 2" xfId="53739"/>
    <cellStyle name="千位分隔 27 4 3 2 4 2 2 2" xfId="53740"/>
    <cellStyle name="千位分隔 27 4 3 2 4 2 2 2 2" xfId="53741"/>
    <cellStyle name="千位分隔 27 4 3 2 4 2 2 3" xfId="53742"/>
    <cellStyle name="千位分隔 27 4 3 2 4 2 3" xfId="53743"/>
    <cellStyle name="千位分隔 27 4 3 2 4 2 3 2" xfId="53744"/>
    <cellStyle name="千位分隔 27 4 3 2 4 2 4" xfId="53745"/>
    <cellStyle name="千位分隔 27 4 3 2 4 3" xfId="53746"/>
    <cellStyle name="千位分隔 27 4 3 2 4 3 2" xfId="53747"/>
    <cellStyle name="千位分隔 27 4 3 2 4 3 2 2" xfId="53748"/>
    <cellStyle name="千位分隔 27 4 3 2 4 3 3" xfId="53749"/>
    <cellStyle name="千位分隔 27 4 3 2 4 4" xfId="53750"/>
    <cellStyle name="千位分隔 27 4 3 2 4 4 2" xfId="53751"/>
    <cellStyle name="千位分隔 27 4 3 2 4 5" xfId="53752"/>
    <cellStyle name="千位分隔 27 4 3 2 5" xfId="53753"/>
    <cellStyle name="千位分隔 27 4 3 2 5 2" xfId="53754"/>
    <cellStyle name="千位分隔 27 4 3 2 5 2 2" xfId="53755"/>
    <cellStyle name="千位分隔 27 4 3 2 5 2 2 2" xfId="53756"/>
    <cellStyle name="千位分隔 27 4 3 2 5 2 3" xfId="53757"/>
    <cellStyle name="千位分隔 27 4 3 2 5 3" xfId="53758"/>
    <cellStyle name="千位分隔 27 4 3 2 5 3 2" xfId="53759"/>
    <cellStyle name="千位分隔 27 4 3 2 5 4" xfId="53760"/>
    <cellStyle name="千位分隔 27 4 3 2 6" xfId="53761"/>
    <cellStyle name="千位分隔 27 4 3 2 6 2" xfId="53762"/>
    <cellStyle name="千位分隔 27 4 3 2 6 2 2" xfId="53763"/>
    <cellStyle name="千位分隔 27 4 3 2 6 3" xfId="53764"/>
    <cellStyle name="千位分隔 27 4 3 2 7" xfId="53765"/>
    <cellStyle name="千位分隔 27 4 3 2 7 2" xfId="53766"/>
    <cellStyle name="千位分隔 27 4 3 2 8" xfId="53767"/>
    <cellStyle name="千位分隔 27 4 3 3" xfId="53768"/>
    <cellStyle name="千位分隔 27 4 3 3 2" xfId="53769"/>
    <cellStyle name="千位分隔 27 4 3 3 2 2" xfId="53770"/>
    <cellStyle name="千位分隔 27 4 3 3 2 2 2" xfId="53771"/>
    <cellStyle name="千位分隔 27 4 3 3 2 2 2 2" xfId="53772"/>
    <cellStyle name="千位分隔 27 4 3 3 2 2 2 2 2" xfId="53773"/>
    <cellStyle name="千位分隔 27 4 3 3 2 2 2 3" xfId="53774"/>
    <cellStyle name="千位分隔 27 4 3 3 2 2 3" xfId="53775"/>
    <cellStyle name="千位分隔 27 4 3 3 2 2 3 2" xfId="53776"/>
    <cellStyle name="千位分隔 27 4 3 3 2 2 4" xfId="53777"/>
    <cellStyle name="千位分隔 27 4 3 3 2 3" xfId="53778"/>
    <cellStyle name="千位分隔 27 4 3 3 2 3 2" xfId="53779"/>
    <cellStyle name="千位分隔 27 4 3 3 2 3 2 2" xfId="53780"/>
    <cellStyle name="千位分隔 27 4 3 3 2 3 3" xfId="53781"/>
    <cellStyle name="千位分隔 27 4 3 3 2 4" xfId="53782"/>
    <cellStyle name="千位分隔 27 4 3 3 2 4 2" xfId="53783"/>
    <cellStyle name="千位分隔 27 4 3 3 2 5" xfId="53784"/>
    <cellStyle name="千位分隔 27 4 3 3 3" xfId="53785"/>
    <cellStyle name="千位分隔 27 4 3 3 3 2" xfId="53786"/>
    <cellStyle name="千位分隔 27 4 3 3 3 2 2" xfId="53787"/>
    <cellStyle name="千位分隔 27 4 3 3 3 2 2 2" xfId="53788"/>
    <cellStyle name="千位分隔 27 4 3 3 3 2 2 2 2" xfId="53789"/>
    <cellStyle name="千位分隔 27 4 3 3 3 2 2 3" xfId="53790"/>
    <cellStyle name="千位分隔 27 4 3 3 3 2 3" xfId="53791"/>
    <cellStyle name="千位分隔 27 4 3 3 3 2 3 2" xfId="53792"/>
    <cellStyle name="千位分隔 27 4 3 3 3 2 4" xfId="53793"/>
    <cellStyle name="千位分隔 27 4 3 3 3 3" xfId="53794"/>
    <cellStyle name="千位分隔 27 4 3 3 3 3 2" xfId="53795"/>
    <cellStyle name="千位分隔 27 4 3 3 3 3 2 2" xfId="53796"/>
    <cellStyle name="千位分隔 27 4 3 3 3 3 3" xfId="53797"/>
    <cellStyle name="千位分隔 27 4 3 3 3 4" xfId="53798"/>
    <cellStyle name="千位分隔 27 4 3 3 3 4 2" xfId="53799"/>
    <cellStyle name="千位分隔 27 4 3 3 3 5" xfId="53800"/>
    <cellStyle name="千位分隔 27 4 3 3 4" xfId="53801"/>
    <cellStyle name="千位分隔 27 4 3 3 4 2" xfId="53802"/>
    <cellStyle name="千位分隔 27 4 3 3 4 2 2" xfId="53803"/>
    <cellStyle name="千位分隔 27 4 3 3 4 2 2 2" xfId="53804"/>
    <cellStyle name="千位分隔 27 4 3 3 4 2 3" xfId="53805"/>
    <cellStyle name="千位分隔 27 4 3 3 4 3" xfId="53806"/>
    <cellStyle name="千位分隔 27 4 3 3 4 3 2" xfId="53807"/>
    <cellStyle name="千位分隔 27 4 3 3 4 4" xfId="53808"/>
    <cellStyle name="千位分隔 27 4 3 3 5" xfId="53809"/>
    <cellStyle name="千位分隔 27 4 3 3 5 2" xfId="53810"/>
    <cellStyle name="千位分隔 27 4 3 3 5 2 2" xfId="53811"/>
    <cellStyle name="千位分隔 27 4 3 3 5 3" xfId="53812"/>
    <cellStyle name="千位分隔 27 4 3 3 6" xfId="53813"/>
    <cellStyle name="千位分隔 27 4 3 3 6 2" xfId="53814"/>
    <cellStyle name="千位分隔 27 4 3 3 7" xfId="53815"/>
    <cellStyle name="千位分隔 27 4 3 4" xfId="53816"/>
    <cellStyle name="千位分隔 27 4 3 4 2" xfId="53817"/>
    <cellStyle name="千位分隔 27 4 3 4 2 2" xfId="53818"/>
    <cellStyle name="千位分隔 27 4 3 4 2 2 2" xfId="53819"/>
    <cellStyle name="千位分隔 27 4 3 4 2 2 2 2" xfId="53820"/>
    <cellStyle name="千位分隔 27 4 3 4 2 2 3" xfId="53821"/>
    <cellStyle name="千位分隔 27 4 3 4 2 3" xfId="53822"/>
    <cellStyle name="千位分隔 27 4 3 4 2 3 2" xfId="53823"/>
    <cellStyle name="千位分隔 27 4 3 4 2 4" xfId="53824"/>
    <cellStyle name="千位分隔 27 4 3 4 3" xfId="53825"/>
    <cellStyle name="千位分隔 27 4 3 4 3 2" xfId="53826"/>
    <cellStyle name="千位分隔 27 4 3 4 3 2 2" xfId="53827"/>
    <cellStyle name="千位分隔 27 4 3 4 3 3" xfId="53828"/>
    <cellStyle name="千位分隔 27 4 3 4 4" xfId="53829"/>
    <cellStyle name="千位分隔 27 4 3 4 4 2" xfId="53830"/>
    <cellStyle name="千位分隔 27 4 3 4 5" xfId="53831"/>
    <cellStyle name="千位分隔 27 4 3 5" xfId="53832"/>
    <cellStyle name="千位分隔 27 4 3 5 2" xfId="53833"/>
    <cellStyle name="千位分隔 27 4 3 5 2 2" xfId="53834"/>
    <cellStyle name="千位分隔 27 4 3 5 2 2 2" xfId="53835"/>
    <cellStyle name="千位分隔 27 4 3 5 2 2 2 2" xfId="53836"/>
    <cellStyle name="千位分隔 27 4 3 5 2 2 3" xfId="53837"/>
    <cellStyle name="千位分隔 27 4 3 5 2 3" xfId="53838"/>
    <cellStyle name="千位分隔 27 4 3 5 2 3 2" xfId="53839"/>
    <cellStyle name="千位分隔 27 4 3 5 2 4" xfId="53840"/>
    <cellStyle name="千位分隔 27 4 3 5 3" xfId="53841"/>
    <cellStyle name="千位分隔 27 4 3 5 3 2" xfId="53842"/>
    <cellStyle name="千位分隔 27 4 3 5 3 2 2" xfId="53843"/>
    <cellStyle name="千位分隔 27 4 3 5 3 3" xfId="53844"/>
    <cellStyle name="千位分隔 27 4 3 5 4" xfId="53845"/>
    <cellStyle name="千位分隔 27 4 3 5 4 2" xfId="53846"/>
    <cellStyle name="千位分隔 27 4 3 5 5" xfId="53847"/>
    <cellStyle name="千位分隔 27 4 3 6" xfId="53848"/>
    <cellStyle name="千位分隔 27 4 3 6 2" xfId="53849"/>
    <cellStyle name="千位分隔 27 4 3 6 2 2" xfId="53850"/>
    <cellStyle name="千位分隔 27 4 3 6 2 2 2" xfId="53851"/>
    <cellStyle name="千位分隔 27 4 3 6 2 3" xfId="53852"/>
    <cellStyle name="千位分隔 27 4 3 6 3" xfId="53853"/>
    <cellStyle name="千位分隔 27 4 3 6 3 2" xfId="53854"/>
    <cellStyle name="千位分隔 27 4 3 6 4" xfId="53855"/>
    <cellStyle name="千位分隔 27 4 3 7" xfId="53856"/>
    <cellStyle name="千位分隔 27 4 3 7 2" xfId="53857"/>
    <cellStyle name="千位分隔 27 4 3 7 2 2" xfId="53858"/>
    <cellStyle name="千位分隔 27 4 3 7 3" xfId="53859"/>
    <cellStyle name="千位分隔 27 4 3 8" xfId="53860"/>
    <cellStyle name="千位分隔 27 4 3 8 2" xfId="53861"/>
    <cellStyle name="千位分隔 27 4 3 9" xfId="53862"/>
    <cellStyle name="千位分隔 27 4 4" xfId="53863"/>
    <cellStyle name="千位分隔 27 4 4 2" xfId="53864"/>
    <cellStyle name="千位分隔 27 4 4 2 2" xfId="53865"/>
    <cellStyle name="千位分隔 27 4 4 2 2 2" xfId="53866"/>
    <cellStyle name="千位分隔 27 4 4 2 2 2 2" xfId="53867"/>
    <cellStyle name="千位分隔 27 4 4 2 2 2 2 2" xfId="53868"/>
    <cellStyle name="千位分隔 27 4 4 2 2 2 2 2 2" xfId="53869"/>
    <cellStyle name="千位分隔 27 4 4 2 2 2 2 3" xfId="53870"/>
    <cellStyle name="千位分隔 27 4 4 2 2 2 3" xfId="53871"/>
    <cellStyle name="千位分隔 27 4 4 2 2 2 3 2" xfId="53872"/>
    <cellStyle name="千位分隔 27 4 4 2 2 2 4" xfId="53873"/>
    <cellStyle name="千位分隔 27 4 4 2 2 3" xfId="53874"/>
    <cellStyle name="千位分隔 27 4 4 2 2 3 2" xfId="53875"/>
    <cellStyle name="千位分隔 27 4 4 2 2 3 2 2" xfId="53876"/>
    <cellStyle name="千位分隔 27 4 4 2 2 3 3" xfId="53877"/>
    <cellStyle name="千位分隔 27 4 4 2 2 4" xfId="53878"/>
    <cellStyle name="千位分隔 27 4 4 2 2 4 2" xfId="53879"/>
    <cellStyle name="千位分隔 27 4 4 2 2 5" xfId="53880"/>
    <cellStyle name="千位分隔 27 4 4 2 3" xfId="53881"/>
    <cellStyle name="千位分隔 27 4 4 2 3 2" xfId="53882"/>
    <cellStyle name="千位分隔 27 4 4 2 3 2 2" xfId="53883"/>
    <cellStyle name="千位分隔 27 4 4 2 3 2 2 2" xfId="53884"/>
    <cellStyle name="千位分隔 27 4 4 2 3 2 2 2 2" xfId="53885"/>
    <cellStyle name="千位分隔 27 4 4 2 3 2 2 3" xfId="53886"/>
    <cellStyle name="千位分隔 27 4 4 2 3 2 3" xfId="53887"/>
    <cellStyle name="千位分隔 27 4 4 2 3 2 3 2" xfId="53888"/>
    <cellStyle name="千位分隔 27 4 4 2 3 2 4" xfId="53889"/>
    <cellStyle name="千位分隔 27 4 4 2 3 3" xfId="53890"/>
    <cellStyle name="千位分隔 27 4 4 2 3 3 2" xfId="53891"/>
    <cellStyle name="千位分隔 27 4 4 2 3 3 2 2" xfId="53892"/>
    <cellStyle name="千位分隔 27 4 4 2 3 3 3" xfId="53893"/>
    <cellStyle name="千位分隔 27 4 4 2 3 4" xfId="53894"/>
    <cellStyle name="千位分隔 27 4 4 2 3 4 2" xfId="53895"/>
    <cellStyle name="千位分隔 27 4 4 2 3 5" xfId="53896"/>
    <cellStyle name="千位分隔 27 4 4 2 4" xfId="53897"/>
    <cellStyle name="千位分隔 27 4 4 2 4 2" xfId="53898"/>
    <cellStyle name="千位分隔 27 4 4 2 4 2 2" xfId="53899"/>
    <cellStyle name="千位分隔 27 4 4 2 4 2 2 2" xfId="53900"/>
    <cellStyle name="千位分隔 27 4 4 2 4 2 3" xfId="53901"/>
    <cellStyle name="千位分隔 27 4 4 2 4 3" xfId="53902"/>
    <cellStyle name="千位分隔 27 4 4 2 4 3 2" xfId="53903"/>
    <cellStyle name="千位分隔 27 4 4 2 4 4" xfId="53904"/>
    <cellStyle name="千位分隔 27 4 4 2 5" xfId="53905"/>
    <cellStyle name="千位分隔 27 4 4 2 5 2" xfId="53906"/>
    <cellStyle name="千位分隔 27 4 4 2 5 2 2" xfId="53907"/>
    <cellStyle name="千位分隔 27 4 4 2 5 3" xfId="53908"/>
    <cellStyle name="千位分隔 27 4 4 2 6" xfId="53909"/>
    <cellStyle name="千位分隔 27 4 4 2 6 2" xfId="53910"/>
    <cellStyle name="千位分隔 27 4 4 2 7" xfId="53911"/>
    <cellStyle name="千位分隔 27 4 4 3" xfId="53912"/>
    <cellStyle name="千位分隔 27 4 4 3 2" xfId="53913"/>
    <cellStyle name="千位分隔 27 4 4 3 2 2" xfId="53914"/>
    <cellStyle name="千位分隔 27 4 4 3 2 2 2" xfId="53915"/>
    <cellStyle name="千位分隔 27 4 4 3 2 2 2 2" xfId="53916"/>
    <cellStyle name="千位分隔 27 4 4 3 2 2 3" xfId="53917"/>
    <cellStyle name="千位分隔 27 4 4 3 2 3" xfId="53918"/>
    <cellStyle name="千位分隔 27 4 4 3 2 3 2" xfId="53919"/>
    <cellStyle name="千位分隔 27 4 4 3 2 4" xfId="53920"/>
    <cellStyle name="千位分隔 27 4 4 3 3" xfId="53921"/>
    <cellStyle name="千位分隔 27 4 4 3 3 2" xfId="53922"/>
    <cellStyle name="千位分隔 27 4 4 3 3 2 2" xfId="53923"/>
    <cellStyle name="千位分隔 27 4 4 3 3 3" xfId="53924"/>
    <cellStyle name="千位分隔 27 4 4 3 4" xfId="53925"/>
    <cellStyle name="千位分隔 27 4 4 3 4 2" xfId="53926"/>
    <cellStyle name="千位分隔 27 4 4 3 5" xfId="53927"/>
    <cellStyle name="千位分隔 27 4 4 4" xfId="53928"/>
    <cellStyle name="千位分隔 27 4 4 4 2" xfId="53929"/>
    <cellStyle name="千位分隔 27 4 4 4 2 2" xfId="53930"/>
    <cellStyle name="千位分隔 27 4 4 4 2 2 2" xfId="53931"/>
    <cellStyle name="千位分隔 27 4 4 4 2 2 2 2" xfId="53932"/>
    <cellStyle name="千位分隔 27 4 4 4 2 2 3" xfId="53933"/>
    <cellStyle name="千位分隔 27 4 4 4 2 3" xfId="53934"/>
    <cellStyle name="千位分隔 27 4 4 4 2 3 2" xfId="53935"/>
    <cellStyle name="千位分隔 27 4 4 4 2 4" xfId="53936"/>
    <cellStyle name="千位分隔 27 4 4 4 3" xfId="53937"/>
    <cellStyle name="千位分隔 27 4 4 4 3 2" xfId="53938"/>
    <cellStyle name="千位分隔 27 4 4 4 3 2 2" xfId="53939"/>
    <cellStyle name="千位分隔 27 4 4 4 3 3" xfId="53940"/>
    <cellStyle name="千位分隔 27 4 4 4 4" xfId="53941"/>
    <cellStyle name="千位分隔 27 4 4 4 4 2" xfId="53942"/>
    <cellStyle name="千位分隔 27 4 4 4 5" xfId="53943"/>
    <cellStyle name="千位分隔 27 4 4 5" xfId="53944"/>
    <cellStyle name="千位分隔 27 4 4 5 2" xfId="53945"/>
    <cellStyle name="千位分隔 27 4 4 5 2 2" xfId="53946"/>
    <cellStyle name="千位分隔 27 4 4 5 2 2 2" xfId="53947"/>
    <cellStyle name="千位分隔 27 4 4 5 2 3" xfId="53948"/>
    <cellStyle name="千位分隔 27 4 4 5 3" xfId="53949"/>
    <cellStyle name="千位分隔 27 4 4 5 3 2" xfId="53950"/>
    <cellStyle name="千位分隔 27 4 4 5 4" xfId="53951"/>
    <cellStyle name="千位分隔 27 4 4 6" xfId="53952"/>
    <cellStyle name="千位分隔 27 4 4 6 2" xfId="53953"/>
    <cellStyle name="千位分隔 27 4 4 6 2 2" xfId="53954"/>
    <cellStyle name="千位分隔 27 4 4 6 3" xfId="53955"/>
    <cellStyle name="千位分隔 27 4 4 7" xfId="53956"/>
    <cellStyle name="千位分隔 27 4 4 7 2" xfId="53957"/>
    <cellStyle name="千位分隔 27 4 4 8" xfId="53958"/>
    <cellStyle name="千位分隔 27 4 5" xfId="53959"/>
    <cellStyle name="千位分隔 27 4 5 2" xfId="53960"/>
    <cellStyle name="千位分隔 27 4 5 2 2" xfId="53961"/>
    <cellStyle name="千位分隔 27 4 5 2 2 2" xfId="53962"/>
    <cellStyle name="千位分隔 27 4 5 2 2 2 2" xfId="53963"/>
    <cellStyle name="千位分隔 27 4 5 2 2 2 2 2" xfId="53964"/>
    <cellStyle name="千位分隔 27 4 5 2 2 2 3" xfId="53965"/>
    <cellStyle name="千位分隔 27 4 5 2 2 3" xfId="53966"/>
    <cellStyle name="千位分隔 27 4 5 2 2 3 2" xfId="53967"/>
    <cellStyle name="千位分隔 27 4 5 2 2 4" xfId="53968"/>
    <cellStyle name="千位分隔 27 4 5 2 3" xfId="53969"/>
    <cellStyle name="千位分隔 27 4 5 2 3 2" xfId="53970"/>
    <cellStyle name="千位分隔 27 4 5 2 3 2 2" xfId="53971"/>
    <cellStyle name="千位分隔 27 4 5 2 3 3" xfId="53972"/>
    <cellStyle name="千位分隔 27 4 5 2 4" xfId="53973"/>
    <cellStyle name="千位分隔 27 4 5 2 4 2" xfId="53974"/>
    <cellStyle name="千位分隔 27 4 5 2 5" xfId="53975"/>
    <cellStyle name="千位分隔 27 4 5 3" xfId="53976"/>
    <cellStyle name="千位分隔 27 4 5 3 2" xfId="53977"/>
    <cellStyle name="千位分隔 27 4 5 3 2 2" xfId="53978"/>
    <cellStyle name="千位分隔 27 4 5 3 2 2 2" xfId="53979"/>
    <cellStyle name="千位分隔 27 4 5 3 2 2 2 2" xfId="53980"/>
    <cellStyle name="千位分隔 27 4 5 3 2 2 3" xfId="53981"/>
    <cellStyle name="千位分隔 27 4 5 3 2 3" xfId="53982"/>
    <cellStyle name="千位分隔 27 4 5 3 2 3 2" xfId="53983"/>
    <cellStyle name="千位分隔 27 4 5 3 2 4" xfId="53984"/>
    <cellStyle name="千位分隔 27 4 5 3 3" xfId="53985"/>
    <cellStyle name="千位分隔 27 4 5 3 3 2" xfId="53986"/>
    <cellStyle name="千位分隔 27 4 5 3 3 2 2" xfId="53987"/>
    <cellStyle name="千位分隔 27 4 5 3 3 3" xfId="53988"/>
    <cellStyle name="千位分隔 27 4 5 3 4" xfId="53989"/>
    <cellStyle name="千位分隔 27 4 5 3 4 2" xfId="53990"/>
    <cellStyle name="千位分隔 27 4 5 3 5" xfId="53991"/>
    <cellStyle name="千位分隔 27 4 5 4" xfId="53992"/>
    <cellStyle name="千位分隔 27 4 5 4 2" xfId="53993"/>
    <cellStyle name="千位分隔 27 4 5 4 2 2" xfId="53994"/>
    <cellStyle name="千位分隔 27 4 5 4 2 2 2" xfId="53995"/>
    <cellStyle name="千位分隔 27 4 5 4 2 3" xfId="53996"/>
    <cellStyle name="千位分隔 27 4 5 4 3" xfId="53997"/>
    <cellStyle name="千位分隔 27 4 5 4 3 2" xfId="53998"/>
    <cellStyle name="千位分隔 27 4 5 4 4" xfId="53999"/>
    <cellStyle name="千位分隔 27 4 5 5" xfId="54000"/>
    <cellStyle name="千位分隔 27 4 5 5 2" xfId="54001"/>
    <cellStyle name="千位分隔 27 4 5 5 2 2" xfId="54002"/>
    <cellStyle name="千位分隔 27 4 5 5 3" xfId="54003"/>
    <cellStyle name="千位分隔 27 4 5 6" xfId="54004"/>
    <cellStyle name="千位分隔 27 4 5 6 2" xfId="54005"/>
    <cellStyle name="千位分隔 27 4 5 7" xfId="54006"/>
    <cellStyle name="千位分隔 27 4 6" xfId="54007"/>
    <cellStyle name="千位分隔 27 4 6 2" xfId="54008"/>
    <cellStyle name="千位分隔 27 4 6 2 2" xfId="54009"/>
    <cellStyle name="千位分隔 27 4 6 2 2 2" xfId="54010"/>
    <cellStyle name="千位分隔 27 4 6 2 2 2 2" xfId="54011"/>
    <cellStyle name="千位分隔 27 4 6 2 2 3" xfId="54012"/>
    <cellStyle name="千位分隔 27 4 6 2 3" xfId="54013"/>
    <cellStyle name="千位分隔 27 4 6 2 3 2" xfId="54014"/>
    <cellStyle name="千位分隔 27 4 6 2 4" xfId="54015"/>
    <cellStyle name="千位分隔 27 4 6 3" xfId="54016"/>
    <cellStyle name="千位分隔 27 4 6 3 2" xfId="54017"/>
    <cellStyle name="千位分隔 27 4 6 3 2 2" xfId="54018"/>
    <cellStyle name="千位分隔 27 4 6 3 3" xfId="54019"/>
    <cellStyle name="千位分隔 27 4 6 4" xfId="54020"/>
    <cellStyle name="千位分隔 27 4 6 4 2" xfId="54021"/>
    <cellStyle name="千位分隔 27 4 6 5" xfId="54022"/>
    <cellStyle name="千位分隔 27 4 7" xfId="54023"/>
    <cellStyle name="千位分隔 27 4 7 2" xfId="54024"/>
    <cellStyle name="千位分隔 27 4 7 2 2" xfId="54025"/>
    <cellStyle name="千位分隔 27 4 7 2 2 2" xfId="54026"/>
    <cellStyle name="千位分隔 27 4 7 2 2 2 2" xfId="54027"/>
    <cellStyle name="千位分隔 27 4 7 2 2 3" xfId="54028"/>
    <cellStyle name="千位分隔 27 4 7 2 3" xfId="54029"/>
    <cellStyle name="千位分隔 27 4 7 2 3 2" xfId="54030"/>
    <cellStyle name="千位分隔 27 4 7 2 4" xfId="54031"/>
    <cellStyle name="千位分隔 27 4 7 3" xfId="54032"/>
    <cellStyle name="千位分隔 27 4 7 3 2" xfId="54033"/>
    <cellStyle name="千位分隔 27 4 7 3 2 2" xfId="54034"/>
    <cellStyle name="千位分隔 27 4 7 3 3" xfId="54035"/>
    <cellStyle name="千位分隔 27 4 7 4" xfId="54036"/>
    <cellStyle name="千位分隔 27 4 7 4 2" xfId="54037"/>
    <cellStyle name="千位分隔 27 4 7 5" xfId="54038"/>
    <cellStyle name="千位分隔 27 4 8" xfId="54039"/>
    <cellStyle name="千位分隔 27 4 8 2" xfId="54040"/>
    <cellStyle name="千位分隔 27 4 8 2 2" xfId="54041"/>
    <cellStyle name="千位分隔 27 4 8 2 2 2" xfId="54042"/>
    <cellStyle name="千位分隔 27 4 8 2 3" xfId="54043"/>
    <cellStyle name="千位分隔 27 4 8 3" xfId="54044"/>
    <cellStyle name="千位分隔 27 4 8 3 2" xfId="54045"/>
    <cellStyle name="千位分隔 27 4 8 4" xfId="54046"/>
    <cellStyle name="千位分隔 27 4 9" xfId="54047"/>
    <cellStyle name="千位分隔 27 4 9 2" xfId="54048"/>
    <cellStyle name="千位分隔 27 4 9 2 2" xfId="54049"/>
    <cellStyle name="千位分隔 27 4 9 3" xfId="54050"/>
    <cellStyle name="千位分隔 27 5" xfId="54051"/>
    <cellStyle name="千位分隔 27 5 2" xfId="54052"/>
    <cellStyle name="千位分隔 27 5 2 2" xfId="54053"/>
    <cellStyle name="千位分隔 27 5 2 2 2" xfId="54054"/>
    <cellStyle name="千位分隔 27 5 2 2 2 2" xfId="54055"/>
    <cellStyle name="千位分隔 27 5 2 2 2 2 2" xfId="54056"/>
    <cellStyle name="千位分隔 27 5 2 2 2 2 2 2" xfId="54057"/>
    <cellStyle name="千位分隔 27 5 2 2 2 2 2 2 2" xfId="54058"/>
    <cellStyle name="千位分隔 27 5 2 2 2 2 2 3" xfId="54059"/>
    <cellStyle name="千位分隔 27 5 2 2 2 2 3" xfId="54060"/>
    <cellStyle name="千位分隔 27 5 2 2 2 2 3 2" xfId="54061"/>
    <cellStyle name="千位分隔 27 5 2 2 2 2 4" xfId="54062"/>
    <cellStyle name="千位分隔 27 5 2 2 2 3" xfId="54063"/>
    <cellStyle name="千位分隔 27 5 2 2 2 3 2" xfId="54064"/>
    <cellStyle name="千位分隔 27 5 2 2 2 3 2 2" xfId="54065"/>
    <cellStyle name="千位分隔 27 5 2 2 2 3 3" xfId="54066"/>
    <cellStyle name="千位分隔 27 5 2 2 2 4" xfId="54067"/>
    <cellStyle name="千位分隔 27 5 2 2 2 4 2" xfId="54068"/>
    <cellStyle name="千位分隔 27 5 2 2 2 5" xfId="54069"/>
    <cellStyle name="千位分隔 27 5 2 2 3" xfId="54070"/>
    <cellStyle name="千位分隔 27 5 2 2 3 2" xfId="54071"/>
    <cellStyle name="千位分隔 27 5 2 2 3 2 2" xfId="54072"/>
    <cellStyle name="千位分隔 27 5 2 2 3 2 2 2" xfId="54073"/>
    <cellStyle name="千位分隔 27 5 2 2 3 2 2 2 2" xfId="54074"/>
    <cellStyle name="千位分隔 27 5 2 2 3 2 2 3" xfId="54075"/>
    <cellStyle name="千位分隔 27 5 2 2 3 2 3" xfId="54076"/>
    <cellStyle name="千位分隔 27 5 2 2 3 2 3 2" xfId="54077"/>
    <cellStyle name="千位分隔 27 5 2 2 3 2 4" xfId="54078"/>
    <cellStyle name="千位分隔 27 5 2 2 3 3" xfId="54079"/>
    <cellStyle name="千位分隔 27 5 2 2 3 3 2" xfId="54080"/>
    <cellStyle name="千位分隔 27 5 2 2 3 3 2 2" xfId="54081"/>
    <cellStyle name="千位分隔 27 5 2 2 3 3 3" xfId="54082"/>
    <cellStyle name="千位分隔 27 5 2 2 3 4" xfId="54083"/>
    <cellStyle name="千位分隔 27 5 2 2 3 4 2" xfId="54084"/>
    <cellStyle name="千位分隔 27 5 2 2 3 5" xfId="54085"/>
    <cellStyle name="千位分隔 27 5 2 2 4" xfId="54086"/>
    <cellStyle name="千位分隔 27 5 2 2 4 2" xfId="54087"/>
    <cellStyle name="千位分隔 27 5 2 2 4 2 2" xfId="54088"/>
    <cellStyle name="千位分隔 27 5 2 2 4 2 2 2" xfId="54089"/>
    <cellStyle name="千位分隔 27 5 2 2 4 2 3" xfId="54090"/>
    <cellStyle name="千位分隔 27 5 2 2 4 3" xfId="54091"/>
    <cellStyle name="千位分隔 27 5 2 2 4 3 2" xfId="54092"/>
    <cellStyle name="千位分隔 27 5 2 2 4 4" xfId="54093"/>
    <cellStyle name="千位分隔 27 5 2 2 5" xfId="54094"/>
    <cellStyle name="千位分隔 27 5 2 2 5 2" xfId="54095"/>
    <cellStyle name="千位分隔 27 5 2 2 5 2 2" xfId="54096"/>
    <cellStyle name="千位分隔 27 5 2 2 5 3" xfId="54097"/>
    <cellStyle name="千位分隔 27 5 2 2 6" xfId="54098"/>
    <cellStyle name="千位分隔 27 5 2 2 6 2" xfId="54099"/>
    <cellStyle name="千位分隔 27 5 2 2 7" xfId="54100"/>
    <cellStyle name="千位分隔 27 5 2 3" xfId="54101"/>
    <cellStyle name="千位分隔 27 5 2 3 2" xfId="54102"/>
    <cellStyle name="千位分隔 27 5 2 3 2 2" xfId="54103"/>
    <cellStyle name="千位分隔 27 5 2 3 2 2 2" xfId="54104"/>
    <cellStyle name="千位分隔 27 5 2 3 2 2 2 2" xfId="54105"/>
    <cellStyle name="千位分隔 27 5 2 3 2 2 3" xfId="54106"/>
    <cellStyle name="千位分隔 27 5 2 3 2 3" xfId="54107"/>
    <cellStyle name="千位分隔 27 5 2 3 2 3 2" xfId="54108"/>
    <cellStyle name="千位分隔 27 5 2 3 2 4" xfId="54109"/>
    <cellStyle name="千位分隔 27 5 2 3 3" xfId="54110"/>
    <cellStyle name="千位分隔 27 5 2 3 3 2" xfId="54111"/>
    <cellStyle name="千位分隔 27 5 2 3 3 2 2" xfId="54112"/>
    <cellStyle name="千位分隔 27 5 2 3 3 3" xfId="54113"/>
    <cellStyle name="千位分隔 27 5 2 3 4" xfId="54114"/>
    <cellStyle name="千位分隔 27 5 2 3 4 2" xfId="54115"/>
    <cellStyle name="千位分隔 27 5 2 3 5" xfId="54116"/>
    <cellStyle name="千位分隔 27 5 2 4" xfId="54117"/>
    <cellStyle name="千位分隔 27 5 2 4 2" xfId="54118"/>
    <cellStyle name="千位分隔 27 5 2 4 2 2" xfId="54119"/>
    <cellStyle name="千位分隔 27 5 2 4 2 2 2" xfId="54120"/>
    <cellStyle name="千位分隔 27 5 2 4 2 2 2 2" xfId="54121"/>
    <cellStyle name="千位分隔 27 5 2 4 2 2 3" xfId="54122"/>
    <cellStyle name="千位分隔 27 5 2 4 2 3" xfId="54123"/>
    <cellStyle name="千位分隔 27 5 2 4 2 3 2" xfId="54124"/>
    <cellStyle name="千位分隔 27 5 2 4 2 4" xfId="54125"/>
    <cellStyle name="千位分隔 27 5 2 4 3" xfId="54126"/>
    <cellStyle name="千位分隔 27 5 2 4 3 2" xfId="54127"/>
    <cellStyle name="千位分隔 27 5 2 4 3 2 2" xfId="54128"/>
    <cellStyle name="千位分隔 27 5 2 4 3 3" xfId="54129"/>
    <cellStyle name="千位分隔 27 5 2 4 4" xfId="54130"/>
    <cellStyle name="千位分隔 27 5 2 4 4 2" xfId="54131"/>
    <cellStyle name="千位分隔 27 5 2 4 5" xfId="54132"/>
    <cellStyle name="千位分隔 27 5 2 5" xfId="54133"/>
    <cellStyle name="千位分隔 27 5 2 5 2" xfId="54134"/>
    <cellStyle name="千位分隔 27 5 2 5 2 2" xfId="54135"/>
    <cellStyle name="千位分隔 27 5 2 5 2 2 2" xfId="54136"/>
    <cellStyle name="千位分隔 27 5 2 5 2 3" xfId="54137"/>
    <cellStyle name="千位分隔 27 5 2 5 3" xfId="54138"/>
    <cellStyle name="千位分隔 27 5 2 5 3 2" xfId="54139"/>
    <cellStyle name="千位分隔 27 5 2 5 4" xfId="54140"/>
    <cellStyle name="千位分隔 27 5 2 6" xfId="54141"/>
    <cellStyle name="千位分隔 27 5 2 6 2" xfId="54142"/>
    <cellStyle name="千位分隔 27 5 2 6 2 2" xfId="54143"/>
    <cellStyle name="千位分隔 27 5 2 6 3" xfId="54144"/>
    <cellStyle name="千位分隔 27 5 2 7" xfId="54145"/>
    <cellStyle name="千位分隔 27 5 2 7 2" xfId="54146"/>
    <cellStyle name="千位分隔 27 5 2 8" xfId="54147"/>
    <cellStyle name="千位分隔 27 5 3" xfId="54148"/>
    <cellStyle name="千位分隔 27 5 3 2" xfId="54149"/>
    <cellStyle name="千位分隔 27 5 3 2 2" xfId="54150"/>
    <cellStyle name="千位分隔 27 5 3 2 2 2" xfId="54151"/>
    <cellStyle name="千位分隔 27 5 3 2 2 2 2" xfId="54152"/>
    <cellStyle name="千位分隔 27 5 3 2 2 2 2 2" xfId="54153"/>
    <cellStyle name="千位分隔 27 5 3 2 2 2 3" xfId="54154"/>
    <cellStyle name="千位分隔 27 5 3 2 2 3" xfId="54155"/>
    <cellStyle name="千位分隔 27 5 3 2 2 3 2" xfId="54156"/>
    <cellStyle name="千位分隔 27 5 3 2 2 4" xfId="54157"/>
    <cellStyle name="千位分隔 27 5 3 2 3" xfId="54158"/>
    <cellStyle name="千位分隔 27 5 3 2 3 2" xfId="54159"/>
    <cellStyle name="千位分隔 27 5 3 2 3 2 2" xfId="54160"/>
    <cellStyle name="千位分隔 27 5 3 2 3 3" xfId="54161"/>
    <cellStyle name="千位分隔 27 5 3 2 4" xfId="54162"/>
    <cellStyle name="千位分隔 27 5 3 2 4 2" xfId="54163"/>
    <cellStyle name="千位分隔 27 5 3 2 5" xfId="54164"/>
    <cellStyle name="千位分隔 27 5 3 3" xfId="54165"/>
    <cellStyle name="千位分隔 27 5 3 3 2" xfId="54166"/>
    <cellStyle name="千位分隔 27 5 3 3 2 2" xfId="54167"/>
    <cellStyle name="千位分隔 27 5 3 3 2 2 2" xfId="54168"/>
    <cellStyle name="千位分隔 27 5 3 3 2 2 2 2" xfId="54169"/>
    <cellStyle name="千位分隔 27 5 3 3 2 2 3" xfId="54170"/>
    <cellStyle name="千位分隔 27 5 3 3 2 3" xfId="54171"/>
    <cellStyle name="千位分隔 27 5 3 3 2 3 2" xfId="54172"/>
    <cellStyle name="千位分隔 27 5 3 3 2 4" xfId="54173"/>
    <cellStyle name="千位分隔 27 5 3 3 3" xfId="54174"/>
    <cellStyle name="千位分隔 27 5 3 3 3 2" xfId="54175"/>
    <cellStyle name="千位分隔 27 5 3 3 3 2 2" xfId="54176"/>
    <cellStyle name="千位分隔 27 5 3 3 3 3" xfId="54177"/>
    <cellStyle name="千位分隔 27 5 3 3 4" xfId="54178"/>
    <cellStyle name="千位分隔 27 5 3 3 4 2" xfId="54179"/>
    <cellStyle name="千位分隔 27 5 3 3 5" xfId="54180"/>
    <cellStyle name="千位分隔 27 5 3 4" xfId="54181"/>
    <cellStyle name="千位分隔 27 5 3 4 2" xfId="54182"/>
    <cellStyle name="千位分隔 27 5 3 4 2 2" xfId="54183"/>
    <cellStyle name="千位分隔 27 5 3 4 2 2 2" xfId="54184"/>
    <cellStyle name="千位分隔 27 5 3 4 2 3" xfId="54185"/>
    <cellStyle name="千位分隔 27 5 3 4 3" xfId="54186"/>
    <cellStyle name="千位分隔 27 5 3 4 3 2" xfId="54187"/>
    <cellStyle name="千位分隔 27 5 3 4 4" xfId="54188"/>
    <cellStyle name="千位分隔 27 5 3 5" xfId="54189"/>
    <cellStyle name="千位分隔 27 5 3 5 2" xfId="54190"/>
    <cellStyle name="千位分隔 27 5 3 5 2 2" xfId="54191"/>
    <cellStyle name="千位分隔 27 5 3 5 3" xfId="54192"/>
    <cellStyle name="千位分隔 27 5 3 6" xfId="54193"/>
    <cellStyle name="千位分隔 27 5 3 6 2" xfId="54194"/>
    <cellStyle name="千位分隔 27 5 3 7" xfId="54195"/>
    <cellStyle name="千位分隔 27 5 4" xfId="54196"/>
    <cellStyle name="千位分隔 27 5 4 2" xfId="54197"/>
    <cellStyle name="千位分隔 27 5 4 2 2" xfId="54198"/>
    <cellStyle name="千位分隔 27 5 4 2 2 2" xfId="54199"/>
    <cellStyle name="千位分隔 27 5 4 2 2 2 2" xfId="54200"/>
    <cellStyle name="千位分隔 27 5 4 2 2 3" xfId="54201"/>
    <cellStyle name="千位分隔 27 5 4 2 3" xfId="54202"/>
    <cellStyle name="千位分隔 27 5 4 2 3 2" xfId="54203"/>
    <cellStyle name="千位分隔 27 5 4 2 4" xfId="54204"/>
    <cellStyle name="千位分隔 27 5 4 3" xfId="54205"/>
    <cellStyle name="千位分隔 27 5 4 3 2" xfId="54206"/>
    <cellStyle name="千位分隔 27 5 4 3 2 2" xfId="54207"/>
    <cellStyle name="千位分隔 27 5 4 3 3" xfId="54208"/>
    <cellStyle name="千位分隔 27 5 4 4" xfId="54209"/>
    <cellStyle name="千位分隔 27 5 4 4 2" xfId="54210"/>
    <cellStyle name="千位分隔 27 5 4 5" xfId="54211"/>
    <cellStyle name="千位分隔 27 5 5" xfId="54212"/>
    <cellStyle name="千位分隔 27 5 5 2" xfId="54213"/>
    <cellStyle name="千位分隔 27 5 5 2 2" xfId="54214"/>
    <cellStyle name="千位分隔 27 5 5 2 2 2" xfId="54215"/>
    <cellStyle name="千位分隔 27 5 5 2 2 2 2" xfId="54216"/>
    <cellStyle name="千位分隔 27 5 5 2 2 3" xfId="54217"/>
    <cellStyle name="千位分隔 27 5 5 2 3" xfId="54218"/>
    <cellStyle name="千位分隔 27 5 5 2 3 2" xfId="54219"/>
    <cellStyle name="千位分隔 27 5 5 2 4" xfId="54220"/>
    <cellStyle name="千位分隔 27 5 5 3" xfId="54221"/>
    <cellStyle name="千位分隔 27 5 5 3 2" xfId="54222"/>
    <cellStyle name="千位分隔 27 5 5 3 2 2" xfId="54223"/>
    <cellStyle name="千位分隔 27 5 5 3 3" xfId="54224"/>
    <cellStyle name="千位分隔 27 5 5 4" xfId="54225"/>
    <cellStyle name="千位分隔 27 5 5 4 2" xfId="54226"/>
    <cellStyle name="千位分隔 27 5 5 5" xfId="54227"/>
    <cellStyle name="千位分隔 27 5 6" xfId="54228"/>
    <cellStyle name="千位分隔 27 5 6 2" xfId="54229"/>
    <cellStyle name="千位分隔 27 5 6 2 2" xfId="54230"/>
    <cellStyle name="千位分隔 27 5 6 2 2 2" xfId="54231"/>
    <cellStyle name="千位分隔 27 5 6 2 3" xfId="54232"/>
    <cellStyle name="千位分隔 27 5 6 3" xfId="54233"/>
    <cellStyle name="千位分隔 27 5 6 3 2" xfId="54234"/>
    <cellStyle name="千位分隔 27 5 6 4" xfId="54235"/>
    <cellStyle name="千位分隔 27 5 7" xfId="54236"/>
    <cellStyle name="千位分隔 27 5 7 2" xfId="54237"/>
    <cellStyle name="千位分隔 27 5 7 2 2" xfId="54238"/>
    <cellStyle name="千位分隔 27 5 7 3" xfId="54239"/>
    <cellStyle name="千位分隔 27 5 8" xfId="54240"/>
    <cellStyle name="千位分隔 27 5 8 2" xfId="54241"/>
    <cellStyle name="千位分隔 27 5 9" xfId="54242"/>
    <cellStyle name="千位分隔 27 6" xfId="54243"/>
    <cellStyle name="千位分隔 27 6 2" xfId="54244"/>
    <cellStyle name="千位分隔 27 6 2 2" xfId="54245"/>
    <cellStyle name="千位分隔 27 6 2 2 2" xfId="54246"/>
    <cellStyle name="千位分隔 27 6 2 2 2 2" xfId="54247"/>
    <cellStyle name="千位分隔 27 6 2 2 2 2 2" xfId="54248"/>
    <cellStyle name="千位分隔 27 6 2 2 2 2 2 2" xfId="54249"/>
    <cellStyle name="千位分隔 27 6 2 2 2 2 2 2 2" xfId="54250"/>
    <cellStyle name="千位分隔 27 6 2 2 2 2 2 3" xfId="54251"/>
    <cellStyle name="千位分隔 27 6 2 2 2 2 3" xfId="54252"/>
    <cellStyle name="千位分隔 27 6 2 2 2 2 3 2" xfId="54253"/>
    <cellStyle name="千位分隔 27 6 2 2 2 2 4" xfId="54254"/>
    <cellStyle name="千位分隔 27 6 2 2 2 3" xfId="54255"/>
    <cellStyle name="千位分隔 27 6 2 2 2 3 2" xfId="54256"/>
    <cellStyle name="千位分隔 27 6 2 2 2 3 2 2" xfId="54257"/>
    <cellStyle name="千位分隔 27 6 2 2 2 3 3" xfId="54258"/>
    <cellStyle name="千位分隔 27 6 2 2 2 4" xfId="54259"/>
    <cellStyle name="千位分隔 27 6 2 2 2 4 2" xfId="54260"/>
    <cellStyle name="千位分隔 27 6 2 2 2 5" xfId="54261"/>
    <cellStyle name="千位分隔 27 6 2 2 3" xfId="54262"/>
    <cellStyle name="千位分隔 27 6 2 2 3 2" xfId="54263"/>
    <cellStyle name="千位分隔 27 6 2 2 3 2 2" xfId="54264"/>
    <cellStyle name="千位分隔 27 6 2 2 3 2 2 2" xfId="54265"/>
    <cellStyle name="千位分隔 27 6 2 2 3 2 2 2 2" xfId="54266"/>
    <cellStyle name="千位分隔 27 6 2 2 3 2 2 3" xfId="54267"/>
    <cellStyle name="千位分隔 27 6 2 2 3 2 3" xfId="54268"/>
    <cellStyle name="千位分隔 27 6 2 2 3 2 3 2" xfId="54269"/>
    <cellStyle name="千位分隔 27 6 2 2 3 2 4" xfId="54270"/>
    <cellStyle name="千位分隔 27 6 2 2 3 3" xfId="54271"/>
    <cellStyle name="千位分隔 27 6 2 2 3 3 2" xfId="54272"/>
    <cellStyle name="千位分隔 27 6 2 2 3 3 2 2" xfId="54273"/>
    <cellStyle name="千位分隔 27 6 2 2 3 3 3" xfId="54274"/>
    <cellStyle name="千位分隔 27 6 2 2 3 4" xfId="54275"/>
    <cellStyle name="千位分隔 27 6 2 2 3 4 2" xfId="54276"/>
    <cellStyle name="千位分隔 27 6 2 2 3 5" xfId="54277"/>
    <cellStyle name="千位分隔 27 6 2 2 4" xfId="54278"/>
    <cellStyle name="千位分隔 27 6 2 2 4 2" xfId="54279"/>
    <cellStyle name="千位分隔 27 6 2 2 4 2 2" xfId="54280"/>
    <cellStyle name="千位分隔 27 6 2 2 4 2 2 2" xfId="54281"/>
    <cellStyle name="千位分隔 27 6 2 2 4 2 3" xfId="54282"/>
    <cellStyle name="千位分隔 27 6 2 2 4 3" xfId="54283"/>
    <cellStyle name="千位分隔 27 6 2 2 4 3 2" xfId="54284"/>
    <cellStyle name="千位分隔 27 6 2 2 4 4" xfId="54285"/>
    <cellStyle name="千位分隔 27 6 2 2 5" xfId="54286"/>
    <cellStyle name="千位分隔 27 6 2 2 5 2" xfId="54287"/>
    <cellStyle name="千位分隔 27 6 2 2 5 2 2" xfId="54288"/>
    <cellStyle name="千位分隔 27 6 2 2 5 3" xfId="54289"/>
    <cellStyle name="千位分隔 27 6 2 2 6" xfId="54290"/>
    <cellStyle name="千位分隔 27 6 2 2 6 2" xfId="54291"/>
    <cellStyle name="千位分隔 27 6 2 2 7" xfId="54292"/>
    <cellStyle name="千位分隔 27 6 2 3" xfId="54293"/>
    <cellStyle name="千位分隔 27 6 2 3 2" xfId="54294"/>
    <cellStyle name="千位分隔 27 6 2 3 2 2" xfId="54295"/>
    <cellStyle name="千位分隔 27 6 2 3 2 2 2" xfId="54296"/>
    <cellStyle name="千位分隔 27 6 2 3 2 2 2 2" xfId="54297"/>
    <cellStyle name="千位分隔 27 6 2 3 2 2 3" xfId="54298"/>
    <cellStyle name="千位分隔 27 6 2 3 2 3" xfId="54299"/>
    <cellStyle name="千位分隔 27 6 2 3 2 3 2" xfId="54300"/>
    <cellStyle name="千位分隔 27 6 2 3 2 4" xfId="54301"/>
    <cellStyle name="千位分隔 27 6 2 3 3" xfId="54302"/>
    <cellStyle name="千位分隔 27 6 2 3 3 2" xfId="54303"/>
    <cellStyle name="千位分隔 27 6 2 3 3 2 2" xfId="54304"/>
    <cellStyle name="千位分隔 27 6 2 3 3 3" xfId="54305"/>
    <cellStyle name="千位分隔 27 6 2 3 4" xfId="54306"/>
    <cellStyle name="千位分隔 27 6 2 3 4 2" xfId="54307"/>
    <cellStyle name="千位分隔 27 6 2 3 5" xfId="54308"/>
    <cellStyle name="千位分隔 27 6 2 4" xfId="54309"/>
    <cellStyle name="千位分隔 27 6 2 4 2" xfId="54310"/>
    <cellStyle name="千位分隔 27 6 2 4 2 2" xfId="54311"/>
    <cellStyle name="千位分隔 27 6 2 4 2 2 2" xfId="54312"/>
    <cellStyle name="千位分隔 27 6 2 4 2 2 2 2" xfId="54313"/>
    <cellStyle name="千位分隔 27 6 2 4 2 2 3" xfId="54314"/>
    <cellStyle name="千位分隔 27 6 2 4 2 3" xfId="54315"/>
    <cellStyle name="千位分隔 27 6 2 4 2 3 2" xfId="54316"/>
    <cellStyle name="千位分隔 27 6 2 4 2 4" xfId="54317"/>
    <cellStyle name="千位分隔 27 6 2 4 3" xfId="54318"/>
    <cellStyle name="千位分隔 27 6 2 4 3 2" xfId="54319"/>
    <cellStyle name="千位分隔 27 6 2 4 3 2 2" xfId="54320"/>
    <cellStyle name="千位分隔 27 6 2 4 3 3" xfId="54321"/>
    <cellStyle name="千位分隔 27 6 2 4 4" xfId="54322"/>
    <cellStyle name="千位分隔 27 6 2 4 4 2" xfId="54323"/>
    <cellStyle name="千位分隔 27 6 2 4 5" xfId="54324"/>
    <cellStyle name="千位分隔 27 6 2 5" xfId="54325"/>
    <cellStyle name="千位分隔 27 6 2 5 2" xfId="54326"/>
    <cellStyle name="千位分隔 27 6 2 5 2 2" xfId="54327"/>
    <cellStyle name="千位分隔 27 6 2 5 2 2 2" xfId="54328"/>
    <cellStyle name="千位分隔 27 6 2 5 2 3" xfId="54329"/>
    <cellStyle name="千位分隔 27 6 2 5 3" xfId="54330"/>
    <cellStyle name="千位分隔 27 6 2 5 3 2" xfId="54331"/>
    <cellStyle name="千位分隔 27 6 2 5 4" xfId="54332"/>
    <cellStyle name="千位分隔 27 6 2 6" xfId="54333"/>
    <cellStyle name="千位分隔 27 6 2 6 2" xfId="54334"/>
    <cellStyle name="千位分隔 27 6 2 6 2 2" xfId="54335"/>
    <cellStyle name="千位分隔 27 6 2 6 3" xfId="54336"/>
    <cellStyle name="千位分隔 27 6 2 7" xfId="54337"/>
    <cellStyle name="千位分隔 27 6 2 7 2" xfId="54338"/>
    <cellStyle name="千位分隔 27 6 2 8" xfId="54339"/>
    <cellStyle name="千位分隔 27 6 3" xfId="54340"/>
    <cellStyle name="千位分隔 27 6 3 2" xfId="54341"/>
    <cellStyle name="千位分隔 27 6 3 2 2" xfId="54342"/>
    <cellStyle name="千位分隔 27 6 3 2 2 2" xfId="54343"/>
    <cellStyle name="千位分隔 27 6 3 2 2 2 2" xfId="54344"/>
    <cellStyle name="千位分隔 27 6 3 2 2 2 2 2" xfId="54345"/>
    <cellStyle name="千位分隔 27 6 3 2 2 2 3" xfId="54346"/>
    <cellStyle name="千位分隔 27 6 3 2 2 3" xfId="54347"/>
    <cellStyle name="千位分隔 27 6 3 2 2 3 2" xfId="54348"/>
    <cellStyle name="千位分隔 27 6 3 2 2 4" xfId="54349"/>
    <cellStyle name="千位分隔 27 6 3 2 3" xfId="54350"/>
    <cellStyle name="千位分隔 27 6 3 2 3 2" xfId="54351"/>
    <cellStyle name="千位分隔 27 6 3 2 3 2 2" xfId="54352"/>
    <cellStyle name="千位分隔 27 6 3 2 3 3" xfId="54353"/>
    <cellStyle name="千位分隔 27 6 3 2 4" xfId="54354"/>
    <cellStyle name="千位分隔 27 6 3 2 4 2" xfId="54355"/>
    <cellStyle name="千位分隔 27 6 3 2 5" xfId="54356"/>
    <cellStyle name="千位分隔 27 6 3 3" xfId="54357"/>
    <cellStyle name="千位分隔 27 6 3 3 2" xfId="54358"/>
    <cellStyle name="千位分隔 27 6 3 3 2 2" xfId="54359"/>
    <cellStyle name="千位分隔 27 6 3 3 2 2 2" xfId="54360"/>
    <cellStyle name="千位分隔 27 6 3 3 2 2 2 2" xfId="54361"/>
    <cellStyle name="千位分隔 27 6 3 3 2 2 3" xfId="54362"/>
    <cellStyle name="千位分隔 27 6 3 3 2 3" xfId="54363"/>
    <cellStyle name="千位分隔 27 6 3 3 2 3 2" xfId="54364"/>
    <cellStyle name="千位分隔 27 6 3 3 2 4" xfId="54365"/>
    <cellStyle name="千位分隔 27 6 3 3 3" xfId="54366"/>
    <cellStyle name="千位分隔 27 6 3 3 3 2" xfId="54367"/>
    <cellStyle name="千位分隔 27 6 3 3 3 2 2" xfId="54368"/>
    <cellStyle name="千位分隔 27 6 3 3 3 3" xfId="54369"/>
    <cellStyle name="千位分隔 27 6 3 3 4" xfId="54370"/>
    <cellStyle name="千位分隔 27 6 3 3 4 2" xfId="54371"/>
    <cellStyle name="千位分隔 27 6 3 3 5" xfId="54372"/>
    <cellStyle name="千位分隔 27 6 3 4" xfId="54373"/>
    <cellStyle name="千位分隔 27 6 3 4 2" xfId="54374"/>
    <cellStyle name="千位分隔 27 6 3 4 2 2" xfId="54375"/>
    <cellStyle name="千位分隔 27 6 3 4 2 2 2" xfId="54376"/>
    <cellStyle name="千位分隔 27 6 3 4 2 3" xfId="54377"/>
    <cellStyle name="千位分隔 27 6 3 4 3" xfId="54378"/>
    <cellStyle name="千位分隔 27 6 3 4 3 2" xfId="54379"/>
    <cellStyle name="千位分隔 27 6 3 4 4" xfId="54380"/>
    <cellStyle name="千位分隔 27 6 3 5" xfId="54381"/>
    <cellStyle name="千位分隔 27 6 3 5 2" xfId="54382"/>
    <cellStyle name="千位分隔 27 6 3 5 2 2" xfId="54383"/>
    <cellStyle name="千位分隔 27 6 3 5 3" xfId="54384"/>
    <cellStyle name="千位分隔 27 6 3 6" xfId="54385"/>
    <cellStyle name="千位分隔 27 6 3 6 2" xfId="54386"/>
    <cellStyle name="千位分隔 27 6 3 7" xfId="54387"/>
    <cellStyle name="千位分隔 27 6 4" xfId="54388"/>
    <cellStyle name="千位分隔 27 6 4 2" xfId="54389"/>
    <cellStyle name="千位分隔 27 6 4 2 2" xfId="54390"/>
    <cellStyle name="千位分隔 27 6 4 2 2 2" xfId="54391"/>
    <cellStyle name="千位分隔 27 6 4 2 2 2 2" xfId="54392"/>
    <cellStyle name="千位分隔 27 6 4 2 2 3" xfId="54393"/>
    <cellStyle name="千位分隔 27 6 4 2 3" xfId="54394"/>
    <cellStyle name="千位分隔 27 6 4 2 3 2" xfId="54395"/>
    <cellStyle name="千位分隔 27 6 4 2 4" xfId="54396"/>
    <cellStyle name="千位分隔 27 6 4 3" xfId="54397"/>
    <cellStyle name="千位分隔 27 6 4 3 2" xfId="54398"/>
    <cellStyle name="千位分隔 27 6 4 3 2 2" xfId="54399"/>
    <cellStyle name="千位分隔 27 6 4 3 3" xfId="54400"/>
    <cellStyle name="千位分隔 27 6 4 4" xfId="54401"/>
    <cellStyle name="千位分隔 27 6 4 4 2" xfId="54402"/>
    <cellStyle name="千位分隔 27 6 4 5" xfId="54403"/>
    <cellStyle name="千位分隔 27 6 5" xfId="54404"/>
    <cellStyle name="千位分隔 27 6 5 2" xfId="54405"/>
    <cellStyle name="千位分隔 27 6 5 2 2" xfId="54406"/>
    <cellStyle name="千位分隔 27 6 5 2 2 2" xfId="54407"/>
    <cellStyle name="千位分隔 27 6 5 2 2 2 2" xfId="54408"/>
    <cellStyle name="千位分隔 27 6 5 2 2 3" xfId="54409"/>
    <cellStyle name="千位分隔 27 6 5 2 3" xfId="54410"/>
    <cellStyle name="千位分隔 27 6 5 2 3 2" xfId="54411"/>
    <cellStyle name="千位分隔 27 6 5 2 4" xfId="54412"/>
    <cellStyle name="千位分隔 27 6 5 3" xfId="54413"/>
    <cellStyle name="千位分隔 27 6 5 3 2" xfId="54414"/>
    <cellStyle name="千位分隔 27 6 5 3 2 2" xfId="54415"/>
    <cellStyle name="千位分隔 27 6 5 3 3" xfId="54416"/>
    <cellStyle name="千位分隔 27 6 5 4" xfId="54417"/>
    <cellStyle name="千位分隔 27 6 5 4 2" xfId="54418"/>
    <cellStyle name="千位分隔 27 6 5 5" xfId="54419"/>
    <cellStyle name="千位分隔 27 6 6" xfId="54420"/>
    <cellStyle name="千位分隔 27 6 6 2" xfId="54421"/>
    <cellStyle name="千位分隔 27 6 6 2 2" xfId="54422"/>
    <cellStyle name="千位分隔 27 6 6 2 2 2" xfId="54423"/>
    <cellStyle name="千位分隔 27 6 6 2 3" xfId="54424"/>
    <cellStyle name="千位分隔 27 6 6 3" xfId="54425"/>
    <cellStyle name="千位分隔 27 6 6 3 2" xfId="54426"/>
    <cellStyle name="千位分隔 27 6 6 4" xfId="54427"/>
    <cellStyle name="千位分隔 27 6 7" xfId="54428"/>
    <cellStyle name="千位分隔 27 6 7 2" xfId="54429"/>
    <cellStyle name="千位分隔 27 6 7 2 2" xfId="54430"/>
    <cellStyle name="千位分隔 27 6 7 3" xfId="54431"/>
    <cellStyle name="千位分隔 27 6 8" xfId="54432"/>
    <cellStyle name="千位分隔 27 6 8 2" xfId="54433"/>
    <cellStyle name="千位分隔 27 6 9" xfId="54434"/>
    <cellStyle name="千位分隔 27 7" xfId="54435"/>
    <cellStyle name="千位分隔 27 7 2" xfId="54436"/>
    <cellStyle name="千位分隔 27 7 2 2" xfId="54437"/>
    <cellStyle name="千位分隔 27 7 2 2 2" xfId="54438"/>
    <cellStyle name="千位分隔 27 7 2 2 2 2" xfId="54439"/>
    <cellStyle name="千位分隔 27 7 2 2 2 2 2" xfId="54440"/>
    <cellStyle name="千位分隔 27 7 2 2 2 2 2 2" xfId="54441"/>
    <cellStyle name="千位分隔 27 7 2 2 2 2 3" xfId="54442"/>
    <cellStyle name="千位分隔 27 7 2 2 2 3" xfId="54443"/>
    <cellStyle name="千位分隔 27 7 2 2 2 3 2" xfId="54444"/>
    <cellStyle name="千位分隔 27 7 2 2 2 4" xfId="54445"/>
    <cellStyle name="千位分隔 27 7 2 2 3" xfId="54446"/>
    <cellStyle name="千位分隔 27 7 2 2 3 2" xfId="54447"/>
    <cellStyle name="千位分隔 27 7 2 2 3 2 2" xfId="54448"/>
    <cellStyle name="千位分隔 27 7 2 2 3 3" xfId="54449"/>
    <cellStyle name="千位分隔 27 7 2 2 4" xfId="54450"/>
    <cellStyle name="千位分隔 27 7 2 2 4 2" xfId="54451"/>
    <cellStyle name="千位分隔 27 7 2 2 5" xfId="54452"/>
    <cellStyle name="千位分隔 27 7 2 3" xfId="54453"/>
    <cellStyle name="千位分隔 27 7 2 3 2" xfId="54454"/>
    <cellStyle name="千位分隔 27 7 2 3 2 2" xfId="54455"/>
    <cellStyle name="千位分隔 27 7 2 3 2 2 2" xfId="54456"/>
    <cellStyle name="千位分隔 27 7 2 3 2 2 2 2" xfId="54457"/>
    <cellStyle name="千位分隔 27 7 2 3 2 2 3" xfId="54458"/>
    <cellStyle name="千位分隔 27 7 2 3 2 3" xfId="54459"/>
    <cellStyle name="千位分隔 27 7 2 3 2 3 2" xfId="54460"/>
    <cellStyle name="千位分隔 27 7 2 3 2 4" xfId="54461"/>
    <cellStyle name="千位分隔 27 7 2 3 3" xfId="54462"/>
    <cellStyle name="千位分隔 27 7 2 3 3 2" xfId="54463"/>
    <cellStyle name="千位分隔 27 7 2 3 3 2 2" xfId="54464"/>
    <cellStyle name="千位分隔 27 7 2 3 3 3" xfId="54465"/>
    <cellStyle name="千位分隔 27 7 2 3 4" xfId="54466"/>
    <cellStyle name="千位分隔 27 7 2 3 4 2" xfId="54467"/>
    <cellStyle name="千位分隔 27 7 2 3 5" xfId="54468"/>
    <cellStyle name="千位分隔 27 7 2 4" xfId="54469"/>
    <cellStyle name="千位分隔 27 7 2 4 2" xfId="54470"/>
    <cellStyle name="千位分隔 27 7 2 4 2 2" xfId="54471"/>
    <cellStyle name="千位分隔 27 7 2 4 2 2 2" xfId="54472"/>
    <cellStyle name="千位分隔 27 7 2 4 2 3" xfId="54473"/>
    <cellStyle name="千位分隔 27 7 2 4 3" xfId="54474"/>
    <cellStyle name="千位分隔 27 7 2 4 3 2" xfId="54475"/>
    <cellStyle name="千位分隔 27 7 2 4 4" xfId="54476"/>
    <cellStyle name="千位分隔 27 7 2 5" xfId="54477"/>
    <cellStyle name="千位分隔 27 7 2 5 2" xfId="54478"/>
    <cellStyle name="千位分隔 27 7 2 5 2 2" xfId="54479"/>
    <cellStyle name="千位分隔 27 7 2 5 3" xfId="54480"/>
    <cellStyle name="千位分隔 27 7 2 6" xfId="54481"/>
    <cellStyle name="千位分隔 27 7 2 6 2" xfId="54482"/>
    <cellStyle name="千位分隔 27 7 2 7" xfId="54483"/>
    <cellStyle name="千位分隔 27 7 3" xfId="54484"/>
    <cellStyle name="千位分隔 27 7 3 2" xfId="54485"/>
    <cellStyle name="千位分隔 27 7 3 2 2" xfId="54486"/>
    <cellStyle name="千位分隔 27 7 3 2 2 2" xfId="54487"/>
    <cellStyle name="千位分隔 27 7 3 2 2 2 2" xfId="54488"/>
    <cellStyle name="千位分隔 27 7 3 2 2 3" xfId="54489"/>
    <cellStyle name="千位分隔 27 7 3 2 3" xfId="54490"/>
    <cellStyle name="千位分隔 27 7 3 2 3 2" xfId="54491"/>
    <cellStyle name="千位分隔 27 7 3 2 4" xfId="54492"/>
    <cellStyle name="千位分隔 27 7 3 3" xfId="54493"/>
    <cellStyle name="千位分隔 27 7 3 3 2" xfId="54494"/>
    <cellStyle name="千位分隔 27 7 3 3 2 2" xfId="54495"/>
    <cellStyle name="千位分隔 27 7 3 3 3" xfId="54496"/>
    <cellStyle name="千位分隔 27 7 3 4" xfId="54497"/>
    <cellStyle name="千位分隔 27 7 3 4 2" xfId="54498"/>
    <cellStyle name="千位分隔 27 7 3 5" xfId="54499"/>
    <cellStyle name="千位分隔 27 7 4" xfId="54500"/>
    <cellStyle name="千位分隔 27 7 4 2" xfId="54501"/>
    <cellStyle name="千位分隔 27 7 4 2 2" xfId="54502"/>
    <cellStyle name="千位分隔 27 7 4 2 2 2" xfId="54503"/>
    <cellStyle name="千位分隔 27 7 4 2 2 2 2" xfId="54504"/>
    <cellStyle name="千位分隔 27 7 4 2 2 3" xfId="54505"/>
    <cellStyle name="千位分隔 27 7 4 2 3" xfId="54506"/>
    <cellStyle name="千位分隔 27 7 4 2 3 2" xfId="54507"/>
    <cellStyle name="千位分隔 27 7 4 2 4" xfId="54508"/>
    <cellStyle name="千位分隔 27 7 4 3" xfId="54509"/>
    <cellStyle name="千位分隔 27 7 4 3 2" xfId="54510"/>
    <cellStyle name="千位分隔 27 7 4 3 2 2" xfId="54511"/>
    <cellStyle name="千位分隔 27 7 4 3 3" xfId="54512"/>
    <cellStyle name="千位分隔 27 7 4 4" xfId="54513"/>
    <cellStyle name="千位分隔 27 7 4 4 2" xfId="54514"/>
    <cellStyle name="千位分隔 27 7 4 5" xfId="54515"/>
    <cellStyle name="千位分隔 27 7 5" xfId="54516"/>
    <cellStyle name="千位分隔 27 7 5 2" xfId="54517"/>
    <cellStyle name="千位分隔 27 7 5 2 2" xfId="54518"/>
    <cellStyle name="千位分隔 27 7 5 2 2 2" xfId="54519"/>
    <cellStyle name="千位分隔 27 7 5 2 3" xfId="54520"/>
    <cellStyle name="千位分隔 27 7 5 3" xfId="54521"/>
    <cellStyle name="千位分隔 27 7 5 3 2" xfId="54522"/>
    <cellStyle name="千位分隔 27 7 5 4" xfId="54523"/>
    <cellStyle name="千位分隔 27 7 6" xfId="54524"/>
    <cellStyle name="千位分隔 27 7 6 2" xfId="54525"/>
    <cellStyle name="千位分隔 27 7 6 2 2" xfId="54526"/>
    <cellStyle name="千位分隔 27 7 6 3" xfId="54527"/>
    <cellStyle name="千位分隔 27 7 7" xfId="54528"/>
    <cellStyle name="千位分隔 27 7 7 2" xfId="54529"/>
    <cellStyle name="千位分隔 27 7 8" xfId="54530"/>
    <cellStyle name="千位分隔 27 8" xfId="54531"/>
    <cellStyle name="千位分隔 27 8 2" xfId="54532"/>
    <cellStyle name="千位分隔 27 8 2 2" xfId="54533"/>
    <cellStyle name="千位分隔 27 8 2 2 2" xfId="54534"/>
    <cellStyle name="千位分隔 27 8 2 2 2 2" xfId="54535"/>
    <cellStyle name="千位分隔 27 8 2 2 2 2 2" xfId="54536"/>
    <cellStyle name="千位分隔 27 8 2 2 2 3" xfId="54537"/>
    <cellStyle name="千位分隔 27 8 2 2 3" xfId="54538"/>
    <cellStyle name="千位分隔 27 8 2 2 3 2" xfId="54539"/>
    <cellStyle name="千位分隔 27 8 2 2 4" xfId="54540"/>
    <cellStyle name="千位分隔 27 8 2 3" xfId="54541"/>
    <cellStyle name="千位分隔 27 8 2 3 2" xfId="54542"/>
    <cellStyle name="千位分隔 27 8 2 3 2 2" xfId="54543"/>
    <cellStyle name="千位分隔 27 8 2 3 3" xfId="54544"/>
    <cellStyle name="千位分隔 27 8 2 4" xfId="54545"/>
    <cellStyle name="千位分隔 27 8 2 4 2" xfId="54546"/>
    <cellStyle name="千位分隔 27 8 2 5" xfId="54547"/>
    <cellStyle name="千位分隔 27 8 3" xfId="54548"/>
    <cellStyle name="千位分隔 27 8 3 2" xfId="54549"/>
    <cellStyle name="千位分隔 27 8 3 2 2" xfId="54550"/>
    <cellStyle name="千位分隔 27 8 3 2 2 2" xfId="54551"/>
    <cellStyle name="千位分隔 27 8 3 2 2 2 2" xfId="54552"/>
    <cellStyle name="千位分隔 27 8 3 2 2 3" xfId="54553"/>
    <cellStyle name="千位分隔 27 8 3 2 3" xfId="54554"/>
    <cellStyle name="千位分隔 27 8 3 2 3 2" xfId="54555"/>
    <cellStyle name="千位分隔 27 8 3 2 4" xfId="54556"/>
    <cellStyle name="千位分隔 27 8 3 3" xfId="54557"/>
    <cellStyle name="千位分隔 27 8 3 3 2" xfId="54558"/>
    <cellStyle name="千位分隔 27 8 3 3 2 2" xfId="54559"/>
    <cellStyle name="千位分隔 27 8 3 3 3" xfId="54560"/>
    <cellStyle name="千位分隔 27 8 3 4" xfId="54561"/>
    <cellStyle name="千位分隔 27 8 3 4 2" xfId="54562"/>
    <cellStyle name="千位分隔 27 8 3 5" xfId="54563"/>
    <cellStyle name="千位分隔 27 8 4" xfId="54564"/>
    <cellStyle name="千位分隔 27 8 4 2" xfId="54565"/>
    <cellStyle name="千位分隔 27 8 4 2 2" xfId="54566"/>
    <cellStyle name="千位分隔 27 8 4 2 2 2" xfId="54567"/>
    <cellStyle name="千位分隔 27 8 4 2 3" xfId="54568"/>
    <cellStyle name="千位分隔 27 8 4 3" xfId="54569"/>
    <cellStyle name="千位分隔 27 8 4 3 2" xfId="54570"/>
    <cellStyle name="千位分隔 27 8 4 4" xfId="54571"/>
    <cellStyle name="千位分隔 27 8 5" xfId="54572"/>
    <cellStyle name="千位分隔 27 8 5 2" xfId="54573"/>
    <cellStyle name="千位分隔 27 8 5 2 2" xfId="54574"/>
    <cellStyle name="千位分隔 27 8 5 3" xfId="54575"/>
    <cellStyle name="千位分隔 27 8 6" xfId="54576"/>
    <cellStyle name="千位分隔 27 8 6 2" xfId="54577"/>
    <cellStyle name="千位分隔 27 8 7" xfId="54578"/>
    <cellStyle name="千位分隔 27 9" xfId="54579"/>
    <cellStyle name="千位分隔 27 9 2" xfId="54580"/>
    <cellStyle name="千位分隔 27 9 2 2" xfId="54581"/>
    <cellStyle name="千位分隔 27 9 2 2 2" xfId="54582"/>
    <cellStyle name="千位分隔 27 9 2 2 2 2" xfId="54583"/>
    <cellStyle name="千位分隔 27 9 2 2 3" xfId="54584"/>
    <cellStyle name="千位分隔 27 9 2 3" xfId="54585"/>
    <cellStyle name="千位分隔 27 9 2 3 2" xfId="54586"/>
    <cellStyle name="千位分隔 27 9 2 4" xfId="54587"/>
    <cellStyle name="千位分隔 27 9 3" xfId="54588"/>
    <cellStyle name="千位分隔 27 9 3 2" xfId="54589"/>
    <cellStyle name="千位分隔 27 9 3 2 2" xfId="54590"/>
    <cellStyle name="千位分隔 27 9 3 3" xfId="54591"/>
    <cellStyle name="千位分隔 27 9 4" xfId="54592"/>
    <cellStyle name="千位分隔 27 9 4 2" xfId="54593"/>
    <cellStyle name="千位分隔 27 9 5" xfId="54594"/>
    <cellStyle name="千位分隔 28" xfId="54595"/>
    <cellStyle name="千位分隔 29" xfId="54596"/>
    <cellStyle name="千位分隔 3" xfId="4"/>
    <cellStyle name="千位分隔 3 2" xfId="54597"/>
    <cellStyle name="千位分隔 3 2 2" xfId="54598"/>
    <cellStyle name="千位分隔 3 3" xfId="54599"/>
    <cellStyle name="千位分隔 3 4" xfId="54600"/>
    <cellStyle name="千位分隔 3 5" xfId="54601"/>
    <cellStyle name="千位分隔 3 6" xfId="55191"/>
    <cellStyle name="千位分隔 30" xfId="54602"/>
    <cellStyle name="千位分隔 31" xfId="54603"/>
    <cellStyle name="千位分隔 32" xfId="54604"/>
    <cellStyle name="千位分隔 33" xfId="54605"/>
    <cellStyle name="千位分隔 34" xfId="54606"/>
    <cellStyle name="千位分隔 35" xfId="54607"/>
    <cellStyle name="千位分隔 36" xfId="54608"/>
    <cellStyle name="千位分隔 37" xfId="54609"/>
    <cellStyle name="千位分隔 38" xfId="54610"/>
    <cellStyle name="千位分隔 39" xfId="54611"/>
    <cellStyle name="千位分隔 4" xfId="54612"/>
    <cellStyle name="千位分隔 4 2" xfId="54613"/>
    <cellStyle name="千位分隔 4 2 2" xfId="54614"/>
    <cellStyle name="千位分隔 4 2 2 2" xfId="54615"/>
    <cellStyle name="千位分隔 4 2 3" xfId="54616"/>
    <cellStyle name="千位分隔 4 2 3 2" xfId="54617"/>
    <cellStyle name="千位分隔 4 2 4" xfId="54618"/>
    <cellStyle name="千位分隔 4 3" xfId="54619"/>
    <cellStyle name="千位分隔 40" xfId="54620"/>
    <cellStyle name="千位分隔 41" xfId="54621"/>
    <cellStyle name="千位分隔 42" xfId="54622"/>
    <cellStyle name="千位分隔 43" xfId="54623"/>
    <cellStyle name="千位分隔 44" xfId="54624"/>
    <cellStyle name="千位分隔 45" xfId="54625"/>
    <cellStyle name="千位分隔 46" xfId="54626"/>
    <cellStyle name="千位分隔 47" xfId="54627"/>
    <cellStyle name="千位分隔 48" xfId="54628"/>
    <cellStyle name="千位分隔 49" xfId="54629"/>
    <cellStyle name="千位分隔 5" xfId="54630"/>
    <cellStyle name="千位分隔 5 2" xfId="54631"/>
    <cellStyle name="千位分隔 5 2 2" xfId="54632"/>
    <cellStyle name="千位分隔 5 3" xfId="54633"/>
    <cellStyle name="千位分隔 5 3 2" xfId="54634"/>
    <cellStyle name="千位分隔 5 4" xfId="54635"/>
    <cellStyle name="千位分隔 5 4 2" xfId="54636"/>
    <cellStyle name="千位分隔 5 5" xfId="54637"/>
    <cellStyle name="千位分隔 50" xfId="54638"/>
    <cellStyle name="千位分隔 51" xfId="54639"/>
    <cellStyle name="千位分隔 52" xfId="54640"/>
    <cellStyle name="千位分隔 53" xfId="54641"/>
    <cellStyle name="千位分隔 54" xfId="54642"/>
    <cellStyle name="千位分隔 55" xfId="54643"/>
    <cellStyle name="千位分隔 56" xfId="54644"/>
    <cellStyle name="千位分隔 57" xfId="54645"/>
    <cellStyle name="千位分隔 58" xfId="54646"/>
    <cellStyle name="千位分隔 59" xfId="54647"/>
    <cellStyle name="千位分隔 6" xfId="54648"/>
    <cellStyle name="千位分隔 6 2" xfId="54649"/>
    <cellStyle name="千位分隔 6 2 2" xfId="54650"/>
    <cellStyle name="千位分隔 6 3" xfId="54651"/>
    <cellStyle name="千位分隔 6 3 2" xfId="54652"/>
    <cellStyle name="千位分隔 6 4" xfId="54653"/>
    <cellStyle name="千位分隔 60" xfId="54654"/>
    <cellStyle name="千位分隔 61" xfId="54655"/>
    <cellStyle name="千位分隔 62" xfId="54656"/>
    <cellStyle name="千位分隔 63" xfId="54657"/>
    <cellStyle name="千位分隔 64" xfId="54658"/>
    <cellStyle name="千位分隔 65" xfId="54659"/>
    <cellStyle name="千位分隔 66" xfId="54660"/>
    <cellStyle name="千位分隔 67" xfId="54661"/>
    <cellStyle name="千位分隔 68" xfId="54662"/>
    <cellStyle name="千位分隔 69" xfId="54663"/>
    <cellStyle name="千位分隔 7" xfId="54664"/>
    <cellStyle name="千位分隔 7 2" xfId="54665"/>
    <cellStyle name="千位分隔 7 2 2" xfId="54666"/>
    <cellStyle name="千位分隔 7 3" xfId="54667"/>
    <cellStyle name="千位分隔 7 3 2" xfId="54668"/>
    <cellStyle name="千位分隔 7 4" xfId="54669"/>
    <cellStyle name="千位分隔 70" xfId="54670"/>
    <cellStyle name="千位分隔 71" xfId="54671"/>
    <cellStyle name="千位分隔 72" xfId="54672"/>
    <cellStyle name="千位分隔 73" xfId="54673"/>
    <cellStyle name="千位分隔 74" xfId="54674"/>
    <cellStyle name="千位分隔 75" xfId="54675"/>
    <cellStyle name="千位分隔 76" xfId="54676"/>
    <cellStyle name="千位分隔 77" xfId="54677"/>
    <cellStyle name="千位分隔 78" xfId="54678"/>
    <cellStyle name="千位分隔 79" xfId="54679"/>
    <cellStyle name="千位分隔 8" xfId="54680"/>
    <cellStyle name="千位分隔 80" xfId="54681"/>
    <cellStyle name="千位分隔 81" xfId="54682"/>
    <cellStyle name="千位分隔 82" xfId="54683"/>
    <cellStyle name="千位分隔 83" xfId="54684"/>
    <cellStyle name="千位分隔 84" xfId="54685"/>
    <cellStyle name="千位分隔 85" xfId="54686"/>
    <cellStyle name="千位分隔 85 2" xfId="54687"/>
    <cellStyle name="千位分隔 85 2 2" xfId="54731"/>
    <cellStyle name="千位分隔 85 2 3" xfId="54774"/>
    <cellStyle name="千位分隔 86" xfId="54688"/>
    <cellStyle name="千位分隔 87" xfId="54689"/>
    <cellStyle name="千位分隔 87 2" xfId="54805"/>
    <cellStyle name="千位分隔 87 3" xfId="54822"/>
    <cellStyle name="千位分隔 88" xfId="54690"/>
    <cellStyle name="千位分隔 89" xfId="54691"/>
    <cellStyle name="千位分隔 9" xfId="54692"/>
    <cellStyle name="千位分隔 90" xfId="54736"/>
    <cellStyle name="千位分隔 90 2" xfId="55192"/>
    <cellStyle name="千位分隔 90 3" xfId="54964"/>
    <cellStyle name="千位分隔 90 3 2" xfId="55193"/>
    <cellStyle name="千位分隔 90 3 2 2" xfId="55194"/>
    <cellStyle name="千位分隔 91" xfId="54765"/>
    <cellStyle name="千位分隔 92" xfId="54827"/>
    <cellStyle name="千位分隔 93" xfId="54951"/>
    <cellStyle name="千位分隔 94" xfId="54962"/>
    <cellStyle name="千位分隔 95" xfId="55195"/>
    <cellStyle name="千位分隔 96" xfId="55196"/>
    <cellStyle name="千位分隔 97" xfId="55197"/>
    <cellStyle name="千位分隔 98" xfId="55198"/>
    <cellStyle name="千位分隔 99" xfId="55199"/>
    <cellStyle name="千位分隔[0] 2" xfId="54693"/>
    <cellStyle name="千位分隔[0] 2 2" xfId="54694"/>
    <cellStyle name="千位分隔[0] 3" xfId="55200"/>
    <cellStyle name="千位分隔_2006 Q1 by nature-Ads" xfId="54782"/>
    <cellStyle name="强调文字颜色 1 2" xfId="54936"/>
    <cellStyle name="强调文字颜色 2 2" xfId="54937"/>
    <cellStyle name="强调文字颜色 3 2" xfId="54938"/>
    <cellStyle name="强调文字颜色 4 2" xfId="54939"/>
    <cellStyle name="强调文字颜色 5 2" xfId="54940"/>
    <cellStyle name="强调文字颜色 6 2" xfId="54941"/>
    <cellStyle name="适中 2" xfId="54942"/>
    <cellStyle name="输出 2" xfId="54943"/>
    <cellStyle name="输出 2 2" xfId="54958"/>
    <cellStyle name="输出 2 2 2" xfId="55201"/>
    <cellStyle name="输出 2 2 2 2" xfId="55202"/>
    <cellStyle name="输出 2 2 3" xfId="55203"/>
    <cellStyle name="输出 2 3" xfId="55204"/>
    <cellStyle name="输出 2 3 2" xfId="55205"/>
    <cellStyle name="输出 2 3 2 2" xfId="55206"/>
    <cellStyle name="输出 2 3 3" xfId="55207"/>
    <cellStyle name="输出 2 4" xfId="55208"/>
    <cellStyle name="输出 2 4 2" xfId="55209"/>
    <cellStyle name="输出 2 4 2 2" xfId="55210"/>
    <cellStyle name="输出 2 4 3" xfId="55211"/>
    <cellStyle name="输出 2 5" xfId="55212"/>
    <cellStyle name="输出 2 5 2" xfId="55213"/>
    <cellStyle name="输出 2 5 2 2" xfId="55214"/>
    <cellStyle name="输出 2 5 3" xfId="55215"/>
    <cellStyle name="输出 2 6" xfId="55216"/>
    <cellStyle name="输出 2 6 2" xfId="55217"/>
    <cellStyle name="输出 2 7" xfId="55218"/>
    <cellStyle name="输入 2" xfId="54944"/>
    <cellStyle name="输入 2 2" xfId="54959"/>
    <cellStyle name="输入 2 2 2" xfId="55219"/>
    <cellStyle name="输入 2 2 2 2" xfId="55220"/>
    <cellStyle name="输入 2 2 3" xfId="55221"/>
    <cellStyle name="输入 2 3" xfId="55222"/>
    <cellStyle name="输入 2 3 2" xfId="55223"/>
    <cellStyle name="输入 2 3 2 2" xfId="55224"/>
    <cellStyle name="输入 2 3 3" xfId="55225"/>
    <cellStyle name="输入 2 4" xfId="55226"/>
    <cellStyle name="输入 2 4 2" xfId="55227"/>
    <cellStyle name="输入 2 4 2 2" xfId="55228"/>
    <cellStyle name="输入 2 4 3" xfId="55229"/>
    <cellStyle name="输入 2 5" xfId="55230"/>
    <cellStyle name="输入 2 5 2" xfId="55231"/>
    <cellStyle name="输入 2 5 2 2" xfId="55232"/>
    <cellStyle name="输入 2 5 3" xfId="55233"/>
    <cellStyle name="输入 2 6" xfId="55234"/>
    <cellStyle name="输入 2 6 2" xfId="55235"/>
    <cellStyle name="输入 2 7" xfId="55236"/>
    <cellStyle name="通貨 [0.00]_ARAVA" xfId="54695"/>
    <cellStyle name="通貨_ARAVA" xfId="54696"/>
    <cellStyle name="样式 1" xfId="54697"/>
    <cellStyle name="样式 1 10" xfId="54698"/>
    <cellStyle name="样式 1 11" xfId="54699"/>
    <cellStyle name="样式 1 12" xfId="54700"/>
    <cellStyle name="样式 1 13" xfId="54701"/>
    <cellStyle name="样式 1 2" xfId="54702"/>
    <cellStyle name="样式 1 3" xfId="54703"/>
    <cellStyle name="样式 1 4" xfId="54704"/>
    <cellStyle name="样式 1 5" xfId="54705"/>
    <cellStyle name="样式 1 6" xfId="54706"/>
    <cellStyle name="样式 1 7" xfId="54707"/>
    <cellStyle name="样式 1 8" xfId="54708"/>
    <cellStyle name="样式 1 9" xfId="54709"/>
    <cellStyle name="一般_NEGS" xfId="54710"/>
    <cellStyle name="注释 2" xfId="54711"/>
    <cellStyle name="注释 2 2" xfId="54960"/>
    <cellStyle name="注释 2 2 2" xfId="55237"/>
    <cellStyle name="注释 2 2 2 2" xfId="55238"/>
    <cellStyle name="注释 2 2 3" xfId="55239"/>
    <cellStyle name="注释 2 3" xfId="55240"/>
    <cellStyle name="注释 2 3 2" xfId="55241"/>
    <cellStyle name="注释 2 3 2 2" xfId="55242"/>
    <cellStyle name="注释 2 3 3" xfId="55243"/>
    <cellStyle name="注释 2 4" xfId="55244"/>
    <cellStyle name="注释 2 4 2" xfId="55245"/>
    <cellStyle name="注释 2 4 2 2" xfId="55246"/>
    <cellStyle name="注释 2 4 3" xfId="55247"/>
    <cellStyle name="注释 2 5" xfId="55248"/>
    <cellStyle name="注释 2 5 2" xfId="55249"/>
    <cellStyle name="注释 2 5 2 2" xfId="55250"/>
    <cellStyle name="注释 2 5 3" xfId="55251"/>
    <cellStyle name="注释 2 6" xfId="55252"/>
    <cellStyle name="注释 2 6 2" xfId="55253"/>
    <cellStyle name="注释 2 7" xfId="552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9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externalLink" Target="externalLinks/externalLink12.xml"/><Relationship Id="rId47" Type="http://schemas.openxmlformats.org/officeDocument/2006/relationships/externalLink" Target="externalLinks/externalLink17.xml"/><Relationship Id="rId50" Type="http://schemas.openxmlformats.org/officeDocument/2006/relationships/externalLink" Target="externalLinks/externalLink20.xml"/><Relationship Id="rId55" Type="http://schemas.openxmlformats.org/officeDocument/2006/relationships/externalLink" Target="externalLinks/externalLink25.xml"/><Relationship Id="rId63" Type="http://schemas.openxmlformats.org/officeDocument/2006/relationships/externalLink" Target="externalLinks/externalLink3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externalLink" Target="externalLinks/externalLink10.xml"/><Relationship Id="rId45" Type="http://schemas.openxmlformats.org/officeDocument/2006/relationships/externalLink" Target="externalLinks/externalLink15.xml"/><Relationship Id="rId53" Type="http://schemas.openxmlformats.org/officeDocument/2006/relationships/externalLink" Target="externalLinks/externalLink23.xml"/><Relationship Id="rId58" Type="http://schemas.openxmlformats.org/officeDocument/2006/relationships/externalLink" Target="externalLinks/externalLink2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49" Type="http://schemas.openxmlformats.org/officeDocument/2006/relationships/externalLink" Target="externalLinks/externalLink19.xml"/><Relationship Id="rId57" Type="http://schemas.openxmlformats.org/officeDocument/2006/relationships/externalLink" Target="externalLinks/externalLink27.xml"/><Relationship Id="rId61" Type="http://schemas.openxmlformats.org/officeDocument/2006/relationships/externalLink" Target="externalLinks/externalLink3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externalLink" Target="externalLinks/externalLink14.xml"/><Relationship Id="rId52" Type="http://schemas.openxmlformats.org/officeDocument/2006/relationships/externalLink" Target="externalLinks/externalLink22.xml"/><Relationship Id="rId60" Type="http://schemas.openxmlformats.org/officeDocument/2006/relationships/externalLink" Target="externalLinks/externalLink3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externalLink" Target="externalLinks/externalLink13.xml"/><Relationship Id="rId48" Type="http://schemas.openxmlformats.org/officeDocument/2006/relationships/externalLink" Target="externalLinks/externalLink18.xml"/><Relationship Id="rId56" Type="http://schemas.openxmlformats.org/officeDocument/2006/relationships/externalLink" Target="externalLinks/externalLink2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46" Type="http://schemas.openxmlformats.org/officeDocument/2006/relationships/externalLink" Target="externalLinks/externalLink16.xml"/><Relationship Id="rId59" Type="http://schemas.openxmlformats.org/officeDocument/2006/relationships/externalLink" Target="externalLinks/externalLink2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1.xml"/><Relationship Id="rId54" Type="http://schemas.openxmlformats.org/officeDocument/2006/relationships/externalLink" Target="externalLinks/externalLink24.xml"/><Relationship Id="rId62" Type="http://schemas.openxmlformats.org/officeDocument/2006/relationships/externalLink" Target="externalLinks/externalLink3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Presentation/2007/2007%20budget/Game/2007%20vs%202006%20P&amp;L---Gam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DOCUME~1/SIMONZ~1/LOCALS~1/Temp/&#24037;&#31243;/&#19996;&#21271;&#22320;&#21306;/AIMC&#24037;&#31243;/&#36797;&#23425;aimc/&#36797;&#23425;&#32593;&#31649;/&#36797;&#23425;&#32593;&#31649;&#24037;&#31243;-2000.12.16-&#21512;&#2418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/&#24037;&#31243;/&#19996;&#21271;&#22320;&#21306;/AIMC&#24037;&#31243;/&#36797;&#23425;aimc/&#36797;&#23425;&#32593;&#31649;/&#36797;&#23425;&#32593;&#31649;&#24037;&#31243;-2000.12.16-&#21512;&#2418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/workroom/&#20113;&#21335;/&#20113;&#21335;&#23433;&#20840;&#25253;&#20215;2001-02-11%20from%20marse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DOCUME~1/SIMONZ~1/LOCALS~1/Temp/workroom/&#20113;&#21335;/&#20113;&#21335;&#23433;&#20840;&#25253;&#20215;2001-02-11%20from%20marse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/myproject/&#22825;&#27941;&#31227;&#21160;IDC/&#29595;&#36187;&#23433;&#20840;&#25253;&#20215;_&#22825;&#27941;IDC/&#29595;&#36187;&#23433;&#20840;&#25253;&#20215;_&#22825;&#27941;ID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DOCUME~1/SIMONZ~1/LOCALS~1/Temp/myproject/&#22825;&#27941;&#31227;&#21160;IDC/&#29595;&#36187;&#23433;&#20840;&#25253;&#20215;_&#22825;&#27941;IDC/&#29595;&#36187;&#23433;&#20840;&#25253;&#20215;_&#22825;&#27941;ID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ohu/Template/Budget/Budget%20team/2004%20budget/Forecast%202/Depreciation_Forecast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Sohu/Template/Budget/Budget%20team/2004%20budget/Forecast%202/Depreciation_Forecast%2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file\finance$\DOCUME~1\ADMINI~1\LOCALS~1\Temp\&#29595;&#36187;&#23433;&#20840;&#25253;&#20215;__&#23433;&#24509;_1225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/WINDOWS/Temporary%20Internet%20Files/OLK7215/&#29595;&#36187;&#23433;&#20840;&#25253;&#20215;__&#23433;&#24509;.xl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DOCUME~1/SIMONZ~1/LOCALS~1/Temp/WINDOWS/Temporary%20Internet%20Files/OLK7215/&#29595;&#36187;&#23433;&#20840;&#25253;&#20215;__&#23433;&#24509;.xl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ohu\Reports\2004%20Rollup\04%20annual%20budget\Csld\Roll-up%20by%20dept_04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Budget\2003%20Forecast%202\Fcst%202%20summary%20report\FCST2%20Summar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ohu\Reports\2004%20Rollup\04%20annual%20budget\Csld\Roll-up%20by%20spending_04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Yaojue/ChinaRen/ChinaRen-US/acquisition%20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DOCUME~1/SIMONZ~1/LOCALS~1/Temp/Project/CNC/VoIP/VCO4k/vco-10e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EC/2006/Q2'06/GL%20supporting/EPS/Private/Betty/routine/GJ-USA-repurchas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company%20finance/Salary/B2B%20Beijing/2003/200308B2BSalar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file\finance$\michelle\marsec\presell\&#23433;&#24509;&#30465;&#32593;&#25193;&#23481;\&#23433;&#24509;&#23433;&#20840;&#25253;&#20215;v0.9-kelvin.w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yunhongsui\Local%20Settings\Temporary%20Internet%20Files\Content.Outlook\L1G0UY7R\Supporting\Send%20out\2011%20&#35270;&#39057;%20C&amp;B%20budget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unhongsui/Local%20Settings/Temporary%20Internet%20Files/Content.Outlook/L1G0UY7R/Supporting/Send%20out/2011%20&#35270;&#39057;%20C&amp;B%20budget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latsoft/Documents%20and%20Settings/sunny%20dong/My%20Documents/SunnyDong/03clients/sohu03/FDD/focus/expense-lead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file\finance$\michelle\marsec\project\&#23665;&#19996;&#30465;IDC\&#23665;&#19996;IDC&#23433;&#20840;&#25253;&#2021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sohu-inc.com/Presentation/2006/2006%20Q4%20Fcst/2006%202H%20forecast%20by%20bizline-Sep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yproject\&#22825;&#27941;&#31227;&#21160;IDC\&#29595;&#36187;&#23433;&#20840;&#25253;&#20215;_&#22825;&#27941;IDC\&#29595;&#36187;&#23433;&#20840;&#25253;&#20215;_&#22825;&#27941;IDC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sohu-inc.com/Presentation/2007/2007%20budget/Summary%20of%20report/2007%20Company%20level%20budge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HELIA~1/LOCALS~1/Temp/Capex&amp;depreciation/2006%20budget%20Depreciatio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sohu-inc.com/Presentation/2007/2007%20budget/Summary%20of%20report/2007%20Annual%20Budget-Committed/Allocation/2007%20&#34892;&#25919;&#36153;&#39044;&#31639;---&#37096;&#38376;&#20998;&#2567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Video/2015/Forecast/2015%20%20Video%20High%20level%20budget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gao/AppData/Local/Microsoft/Windows/Temporary%20Internet%20Files/Content.Outlook/O12ASE5Y/Video%20High%20Level-16Q1%20Forcast%20V1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Video/2015/Forecast/2015%20%20Video%20High%20level%20budget-update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nnahgao/Local%20Settings/Temporary%20Internet%20Files/Content.Outlook/0JP4R4W4/2015%20&#35270;&#39057;&#32467;&#26500;&#35843;&#25972;&#39044;&#31639;@5%2019%20upd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FirstDraft@Nov24"/>
      <sheetName val="P&amp;L"/>
      <sheetName val="TLBB"/>
      <sheetName val="TLBB (2)"/>
      <sheetName val="Game BO"/>
      <sheetName val="Game TLBB"/>
      <sheetName val="TLBB-拆分"/>
      <sheetName val="Game TLBB (2)"/>
      <sheetName val="BizLinePL"/>
    </sheetNames>
    <sheetDataSet>
      <sheetData sheetId="0"/>
      <sheetData sheetId="1"/>
      <sheetData sheetId="2" refreshError="1">
        <row r="86">
          <cell r="C86">
            <v>39600000</v>
          </cell>
          <cell r="D86">
            <v>39600000</v>
          </cell>
          <cell r="E86">
            <v>38500000</v>
          </cell>
          <cell r="F86">
            <v>38300000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人民币总报价表"/>
      <sheetName val="进口设备FCA总价表"/>
      <sheetName val="进口设备内贸合同总价表"/>
      <sheetName val="亚信软件合同总价表"/>
      <sheetName val="亚信服务合同总价表"/>
      <sheetName val="内贸采购设备合同总价表"/>
      <sheetName val="内贸采购设备清单"/>
      <sheetName val="省网管中心"/>
      <sheetName val="沈阳，大连"/>
      <sheetName val="备件设备选项"/>
      <sheetName val="培训选项"/>
      <sheetName val="安全内贸采购合同总价表"/>
      <sheetName val="玛赛软件合同总价表"/>
      <sheetName val="玛赛服务合同总价表"/>
      <sheetName val="安全服务"/>
      <sheetName val="安全设备清单"/>
      <sheetName val="安全培训选项"/>
      <sheetName val="进口设备FOB总价表"/>
      <sheetName val="Work copy"/>
      <sheetName val="PL By Qtr-AfterElim"/>
      <sheetName val="PL-Qtr"/>
      <sheetName val="Spending_Qtr"/>
      <sheetName val="Facility"/>
      <sheetName val="Input"/>
      <sheetName val="Hist Rev"/>
      <sheetName val="Detail"/>
      <sheetName val="WPA_Assum"/>
      <sheetName val="Closing BS"/>
      <sheetName val="Lead-Non Game"/>
      <sheetName val="Breakdown"/>
      <sheetName val="PBC - SM-Accrual"/>
      <sheetName val="活动 成本 BJ&amp;SH&amp;GZ"/>
      <sheetName val="Content_Media"/>
      <sheetName val="Content_Entertainment"/>
      <sheetName val="Sogou_accrual"/>
      <sheetName val="Content-author payment"/>
      <sheetName val="A&amp;P total"/>
      <sheetName val="accrued A&amp;P(corprate)"/>
      <sheetName val="Accrued A&amp;P-Emarketing "/>
      <sheetName val="Accrued Others"/>
      <sheetName val="Accrued A&amp;P-白社会"/>
      <sheetName val="Accrued A&amp;P-Auto"/>
      <sheetName val="Accrued A&amp;P-Sports"/>
      <sheetName val="Accrued A&amp;P-Entertainment "/>
      <sheetName val="无线"/>
      <sheetName val="MTC"/>
      <sheetName val="微博"/>
      <sheetName val="IT-数码"/>
      <sheetName val="Accrued A&amp;P-金融事业部"/>
      <sheetName val="Accrue_Mgt"/>
      <sheetName val="Inputs"/>
      <sheetName val="内贸合同总价表"/>
      <sheetName val="Tables"/>
      <sheetName val="Package"/>
      <sheetName val="B1-1"/>
      <sheetName val="Valuation"/>
      <sheetName val="Consolidated FS-20090630"/>
      <sheetName val="DLCD"/>
      <sheetName val="Capital"/>
      <sheetName val="设备部房屋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人民币总报价表"/>
      <sheetName val="进口设备FCA总价表"/>
      <sheetName val="进口设备内贸合同总价表"/>
      <sheetName val="亚信软件合同总价表"/>
      <sheetName val="亚信服务合同总价表"/>
      <sheetName val="内贸采购设备合同总价表"/>
      <sheetName val="内贸采购设备清单"/>
      <sheetName val="省网管中心"/>
      <sheetName val="沈阳，大连"/>
      <sheetName val="备件设备选项"/>
      <sheetName val="培训选项"/>
      <sheetName val="安全内贸采购合同总价表"/>
      <sheetName val="玛赛软件合同总价表"/>
      <sheetName val="玛赛服务合同总价表"/>
      <sheetName val="安全服务"/>
      <sheetName val="安全设备清单"/>
      <sheetName val="安全培训选项"/>
      <sheetName val="Input"/>
      <sheetName val="Hist Rev"/>
      <sheetName val="Detail"/>
      <sheetName val="进口设备FOB总价表"/>
      <sheetName val="WPA_Assum"/>
      <sheetName val="Closing BS"/>
      <sheetName val="Lead-Non Game"/>
      <sheetName val="Breakdown"/>
      <sheetName val="PBC - SM-Accrual"/>
      <sheetName val="活动 成本 BJ&amp;SH&amp;GZ"/>
      <sheetName val="Content_Media"/>
      <sheetName val="Content_Entertainment"/>
      <sheetName val="Sogou_accrual"/>
      <sheetName val="Content-author payment"/>
      <sheetName val="A&amp;P total"/>
      <sheetName val="accrued A&amp;P(corprate)"/>
      <sheetName val="Accrued A&amp;P-Emarketing "/>
      <sheetName val="Accrued Others"/>
      <sheetName val="Accrued A&amp;P-白社会"/>
      <sheetName val="Accrued A&amp;P-Auto"/>
      <sheetName val="Accrued A&amp;P-Sports"/>
      <sheetName val="Accrued A&amp;P-Entertainment "/>
      <sheetName val="无线"/>
      <sheetName val="MTC"/>
      <sheetName val="微博"/>
      <sheetName val="IT-数码"/>
      <sheetName val="Accrued A&amp;P-金融事业部"/>
      <sheetName val="Accrue_Mgt"/>
      <sheetName val="Work copy"/>
      <sheetName val="PL By Qtr-AfterElim"/>
      <sheetName val="PL-Qtr"/>
      <sheetName val="Spending_Qtr"/>
      <sheetName val="Facility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进口设备CIP总价表"/>
      <sheetName val="进口设备FOB总价表"/>
      <sheetName val="内贸合同总价表"/>
      <sheetName val="内贸采购合同总价表"/>
      <sheetName val="玛赛服务合同总价表"/>
      <sheetName val="玛赛软件合同总价表"/>
      <sheetName val="设备清单"/>
      <sheetName val="安全服务"/>
      <sheetName val="培训选项"/>
      <sheetName val="Input"/>
      <sheetName val="Assumption"/>
      <sheetName val="AIZ BWA"/>
      <sheetName val="INMT MSX"/>
      <sheetName val="Detail"/>
      <sheetName val="General"/>
      <sheetName val="EX6_CapAssets"/>
      <sheetName val="WPA_Assum"/>
      <sheetName val="Work copy"/>
      <sheetName val="PL By Qtr-AfterElim"/>
      <sheetName val="PL-Qtr"/>
      <sheetName val="Spending_Qtr"/>
      <sheetName val="Valuation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进口设备CIP总价表"/>
      <sheetName val="进口设备FOB总价表"/>
      <sheetName val="内贸合同总价表"/>
      <sheetName val="内贸采购合同总价表"/>
      <sheetName val="玛赛服务合同总价表"/>
      <sheetName val="玛赛软件合同总价表"/>
      <sheetName val="设备清单"/>
      <sheetName val="安全服务"/>
      <sheetName val="培训选项"/>
      <sheetName val="Work copy"/>
      <sheetName val="PL By Qtr-AfterElim"/>
      <sheetName val="PL-Qtr"/>
      <sheetName val="Spending_Qtr"/>
      <sheetName val="Assumption"/>
      <sheetName val="AIZ BWA"/>
      <sheetName val="INMT MSX"/>
      <sheetName val="Detail"/>
      <sheetName val="Input"/>
      <sheetName val="General"/>
      <sheetName val="EX6_CapAssets"/>
      <sheetName val="WPA_Assum"/>
      <sheetName val="Valuation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培训选项"/>
      <sheetName val="设备清单"/>
      <sheetName val="安全服务"/>
      <sheetName val="BizLinePL"/>
      <sheetName val="DCF"/>
      <sheetName val="P&amp;L"/>
      <sheetName val="Lead"/>
      <sheetName val="Summary(Sohu)"/>
      <sheetName val="CondensedPL(Sohu)"/>
      <sheetName val="CondensedPL(Qtr)"/>
      <sheetName val="Roll-up(Qtr)(Sohu)"/>
      <sheetName val="Tables"/>
      <sheetName val="Package"/>
      <sheetName val="EX7_Royalty"/>
      <sheetName val="CPCoreTech"/>
      <sheetName val="Work copy"/>
      <sheetName val="PL By Qtr-AfterElim"/>
      <sheetName val="PL-Qtr"/>
      <sheetName val="Spending_Qtr"/>
      <sheetName val="Allocation"/>
      <sheetName val="HC"/>
      <sheetName val="收入确认方式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培训选项"/>
      <sheetName val="设备清单"/>
      <sheetName val="安全服务"/>
      <sheetName val="Tables"/>
      <sheetName val="Package"/>
      <sheetName val="BizLinePL"/>
      <sheetName val="DCF"/>
      <sheetName val="P&amp;L"/>
      <sheetName val="Lead"/>
      <sheetName val="Summary(Sohu)"/>
      <sheetName val="CondensedPL(Sohu)"/>
      <sheetName val="CondensedPL(Qtr)"/>
      <sheetName val="Roll-up(Qtr)(Sohu)"/>
      <sheetName val="EX7_Royalty"/>
      <sheetName val="CPCoreTech"/>
      <sheetName val="Work copy"/>
      <sheetName val="PL By Qtr-AfterElim"/>
      <sheetName val="PL-Qtr"/>
      <sheetName val="Spending_Qtr"/>
      <sheetName val="Allocation"/>
      <sheetName val="HC"/>
      <sheetName val="收入确认方式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HC"/>
      <sheetName val="depreciation"/>
      <sheetName val="Instruction"/>
      <sheetName val="parameter"/>
      <sheetName val="Capital"/>
      <sheetName val="Facility"/>
      <sheetName val="工资计算表"/>
      <sheetName val="Depreciation_Forecast 2"/>
    </sheetNames>
    <sheetDataSet>
      <sheetData sheetId="0" refreshError="1">
        <row r="2">
          <cell r="I2" t="str">
            <v>Finance</v>
          </cell>
        </row>
        <row r="3">
          <cell r="I3" t="str">
            <v>Amount</v>
          </cell>
          <cell r="J3" t="str">
            <v>Amt</v>
          </cell>
        </row>
        <row r="4">
          <cell r="I4" t="str">
            <v>Expense</v>
          </cell>
          <cell r="J4" t="str">
            <v>781 Dprn.- Computer, Office Network Equip</v>
          </cell>
        </row>
        <row r="5">
          <cell r="I5" t="str">
            <v>Version</v>
          </cell>
          <cell r="J5" t="str">
            <v>Forecast 2</v>
          </cell>
        </row>
        <row r="6">
          <cell r="I6" t="str">
            <v>Year</v>
          </cell>
          <cell r="J6" t="str">
            <v>2004</v>
          </cell>
        </row>
        <row r="8">
          <cell r="C8" t="str">
            <v>01</v>
          </cell>
          <cell r="D8" t="str">
            <v>02</v>
          </cell>
          <cell r="E8" t="str">
            <v>03</v>
          </cell>
          <cell r="F8" t="str">
            <v>04</v>
          </cell>
          <cell r="G8" t="str">
            <v>05</v>
          </cell>
          <cell r="H8" t="str">
            <v>06</v>
          </cell>
          <cell r="I8" t="str">
            <v>07</v>
          </cell>
          <cell r="J8" t="str">
            <v>08</v>
          </cell>
          <cell r="K8" t="str">
            <v>09</v>
          </cell>
          <cell r="L8" t="str">
            <v>10</v>
          </cell>
          <cell r="M8" t="str">
            <v>11</v>
          </cell>
          <cell r="N8" t="str">
            <v>12</v>
          </cell>
          <cell r="O8" t="str">
            <v>total</v>
          </cell>
        </row>
        <row r="9">
          <cell r="B9" t="str">
            <v>ETRADE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8961.737125370606</v>
          </cell>
          <cell r="J10">
            <v>9466.3292302303907</v>
          </cell>
          <cell r="K10">
            <v>9484.8011158582176</v>
          </cell>
          <cell r="L10">
            <v>11627.601993392689</v>
          </cell>
          <cell r="M10">
            <v>12370.048642926558</v>
          </cell>
          <cell r="N10">
            <v>13100.722100430954</v>
          </cell>
          <cell r="O10">
            <v>65011.240208209412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18395.144625760717</v>
          </cell>
          <cell r="J15">
            <v>19422.296179265802</v>
          </cell>
          <cell r="K15">
            <v>19612.639595503435</v>
          </cell>
          <cell r="L15">
            <v>18851.558976521774</v>
          </cell>
          <cell r="M15">
            <v>19712.431640237101</v>
          </cell>
          <cell r="N15">
            <v>19576.928119889279</v>
          </cell>
          <cell r="O15">
            <v>115570.99913717812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7232.2790836324184</v>
          </cell>
          <cell r="J21">
            <v>7507.7783550103095</v>
          </cell>
          <cell r="K21">
            <v>7394.9296835504747</v>
          </cell>
          <cell r="L21">
            <v>6828.1237237795394</v>
          </cell>
          <cell r="M21">
            <v>6869.4837534159587</v>
          </cell>
          <cell r="N21">
            <v>6822.2628296583862</v>
          </cell>
          <cell r="O21">
            <v>42654.857429047086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10219.524792089287</v>
          </cell>
          <cell r="J28">
            <v>10608.817240775437</v>
          </cell>
          <cell r="K28">
            <v>10449.357161538715</v>
          </cell>
          <cell r="L28">
            <v>10242.185585669309</v>
          </cell>
          <cell r="M28">
            <v>10304.225630123939</v>
          </cell>
          <cell r="N28">
            <v>10233.394244487577</v>
          </cell>
          <cell r="O28">
            <v>62057.504654684271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4559.4802918552205</v>
          </cell>
          <cell r="J29">
            <v>4733.1646151151954</v>
          </cell>
          <cell r="K29">
            <v>4662.0208874557347</v>
          </cell>
          <cell r="L29">
            <v>4997.394899287925</v>
          </cell>
          <cell r="M29">
            <v>5102.3339472835933</v>
          </cell>
          <cell r="N29">
            <v>5141.4154658295083</v>
          </cell>
          <cell r="O29">
            <v>29195.810106827179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4087.8099168357148</v>
          </cell>
          <cell r="J30">
            <v>4896.3771880502018</v>
          </cell>
          <cell r="K30">
            <v>5948.0956150297297</v>
          </cell>
          <cell r="L30">
            <v>5937.4988902430769</v>
          </cell>
          <cell r="M30">
            <v>6421.4739434105704</v>
          </cell>
          <cell r="N30">
            <v>6822.2628296583862</v>
          </cell>
          <cell r="O30">
            <v>34113.518383227682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2987.2457084568687</v>
          </cell>
          <cell r="J31">
            <v>3101.0388857651278</v>
          </cell>
          <cell r="K31">
            <v>3054.4274779882398</v>
          </cell>
          <cell r="L31">
            <v>3265.6243896336928</v>
          </cell>
          <cell r="M31">
            <v>3434.7418767079794</v>
          </cell>
          <cell r="N31">
            <v>3559.4414763435057</v>
          </cell>
          <cell r="O31">
            <v>19402.519814895415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3773.3630001560441</v>
          </cell>
          <cell r="J32">
            <v>3917.1017504401616</v>
          </cell>
          <cell r="K32">
            <v>3858.2241827219868</v>
          </cell>
          <cell r="L32">
            <v>3710.9368064019236</v>
          </cell>
          <cell r="M32">
            <v>3733.4150833782383</v>
          </cell>
          <cell r="N32">
            <v>3707.7515378578187</v>
          </cell>
          <cell r="O32">
            <v>22700.792360956173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20596.273042518409</v>
          </cell>
          <cell r="J33">
            <v>22196.909919160917</v>
          </cell>
          <cell r="K33">
            <v>22506.307732544923</v>
          </cell>
          <cell r="L33">
            <v>21226.558532619001</v>
          </cell>
          <cell r="M33">
            <v>21803.144086928914</v>
          </cell>
          <cell r="N33">
            <v>22098.199165632595</v>
          </cell>
          <cell r="O33">
            <v>130427.39247940478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4873.9272085348912</v>
          </cell>
          <cell r="J34">
            <v>5059.5897609852091</v>
          </cell>
          <cell r="K34">
            <v>4983.5395693492337</v>
          </cell>
          <cell r="L34">
            <v>4898.4365844505392</v>
          </cell>
          <cell r="M34">
            <v>5077.4445133944046</v>
          </cell>
          <cell r="N34">
            <v>5190.8521530009457</v>
          </cell>
          <cell r="O34">
            <v>30083.789789715222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23897.965667654949</v>
          </cell>
          <cell r="J36">
            <v>24808.311086121023</v>
          </cell>
          <cell r="K36">
            <v>24435.419823905919</v>
          </cell>
          <cell r="L36">
            <v>30726.556757007926</v>
          </cell>
          <cell r="M36">
            <v>32406.042923723111</v>
          </cell>
          <cell r="N36">
            <v>33666.383963748987</v>
          </cell>
          <cell r="O36">
            <v>169940.68022216193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4402.2568335153846</v>
          </cell>
          <cell r="J37">
            <v>4569.9520421801881</v>
          </cell>
          <cell r="K37">
            <v>4501.2615465089848</v>
          </cell>
          <cell r="L37">
            <v>4304.6866954262314</v>
          </cell>
          <cell r="M37">
            <v>4330.7614967187565</v>
          </cell>
          <cell r="N37">
            <v>4300.9917839150685</v>
          </cell>
          <cell r="O37">
            <v>26409.910398264616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2987.2457084568687</v>
          </cell>
          <cell r="J38">
            <v>3101.0388857651278</v>
          </cell>
          <cell r="K38">
            <v>3054.4274779882398</v>
          </cell>
          <cell r="L38">
            <v>2820.3119728654619</v>
          </cell>
          <cell r="M38">
            <v>2837.3954633674612</v>
          </cell>
          <cell r="N38">
            <v>2817.8911687719419</v>
          </cell>
          <cell r="O38">
            <v>17618.3106772151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2830.0222501170333</v>
          </cell>
          <cell r="J39">
            <v>3101.0388857651278</v>
          </cell>
          <cell r="K39">
            <v>3054.4274779882398</v>
          </cell>
          <cell r="L39">
            <v>3265.6243896336928</v>
          </cell>
          <cell r="M39">
            <v>3285.4052733728499</v>
          </cell>
          <cell r="N39">
            <v>3411.1314148291931</v>
          </cell>
          <cell r="O39">
            <v>18947.649691706138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4402.2568335153846</v>
          </cell>
          <cell r="J40">
            <v>4896.3771880502018</v>
          </cell>
          <cell r="K40">
            <v>4983.5395693492337</v>
          </cell>
          <cell r="L40">
            <v>4749.9991121944622</v>
          </cell>
          <cell r="M40">
            <v>4778.7713067241457</v>
          </cell>
          <cell r="N40">
            <v>4745.9219684580075</v>
          </cell>
          <cell r="O40">
            <v>28556.865978291433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11948.982833827475</v>
          </cell>
          <cell r="J41">
            <v>12404.155543060511</v>
          </cell>
          <cell r="K41">
            <v>12217.709911952959</v>
          </cell>
          <cell r="L41">
            <v>11578.122835974002</v>
          </cell>
          <cell r="M41">
            <v>11946.928266810362</v>
          </cell>
          <cell r="N41">
            <v>12161.425044173644</v>
          </cell>
          <cell r="O41">
            <v>72257.324435798961</v>
          </cell>
        </row>
        <row r="42">
          <cell r="O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471.67037501950551</v>
          </cell>
          <cell r="J43">
            <v>489.6377188050202</v>
          </cell>
          <cell r="K43">
            <v>482.27802284024835</v>
          </cell>
          <cell r="L43">
            <v>445.31241676823083</v>
          </cell>
          <cell r="M43">
            <v>448.0098100053886</v>
          </cell>
          <cell r="N43">
            <v>444.93018454293821</v>
          </cell>
          <cell r="O43">
            <v>2781.8385279813319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2515.575333437363</v>
          </cell>
          <cell r="J45">
            <v>2774.6137398951146</v>
          </cell>
          <cell r="K45">
            <v>2732.9087960947409</v>
          </cell>
          <cell r="L45">
            <v>2523.4370283533081</v>
          </cell>
          <cell r="M45">
            <v>2538.7222566972023</v>
          </cell>
          <cell r="N45">
            <v>2521.2710457433163</v>
          </cell>
          <cell r="O45">
            <v>15606.528200221044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1415.0111250585167</v>
          </cell>
          <cell r="J46">
            <v>1468.9131564150607</v>
          </cell>
          <cell r="K46">
            <v>1446.8340685207452</v>
          </cell>
          <cell r="L46">
            <v>1632.8121948168464</v>
          </cell>
          <cell r="M46">
            <v>1642.702636686425</v>
          </cell>
          <cell r="N46">
            <v>1631.41067665744</v>
          </cell>
          <cell r="O46">
            <v>9237.6838581550328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4087.8099168357148</v>
          </cell>
          <cell r="J48">
            <v>4569.9520421801881</v>
          </cell>
          <cell r="K48">
            <v>4501.2615465089848</v>
          </cell>
          <cell r="L48">
            <v>4304.6866954262314</v>
          </cell>
          <cell r="M48">
            <v>4330.7614967187565</v>
          </cell>
          <cell r="N48">
            <v>4300.9917839150685</v>
          </cell>
          <cell r="O48">
            <v>26095.463481584946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1886.6815000780221</v>
          </cell>
          <cell r="J49">
            <v>1958.5508752200808</v>
          </cell>
          <cell r="K49">
            <v>1929.1120913609934</v>
          </cell>
          <cell r="L49">
            <v>1781.2496670729233</v>
          </cell>
          <cell r="M49">
            <v>1792.0392400215544</v>
          </cell>
          <cell r="N49">
            <v>1779.7207381717528</v>
          </cell>
          <cell r="O49">
            <v>11127.354111925328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1100.5642083788462</v>
          </cell>
          <cell r="J50">
            <v>1305.7005834800539</v>
          </cell>
          <cell r="K50">
            <v>1286.0747275739957</v>
          </cell>
          <cell r="L50">
            <v>1187.4997780486156</v>
          </cell>
          <cell r="M50">
            <v>1194.6928266810364</v>
          </cell>
          <cell r="N50">
            <v>1186.4804921145019</v>
          </cell>
          <cell r="O50">
            <v>7261.0126162770503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786.11729169917589</v>
          </cell>
          <cell r="J51">
            <v>816.06286467503367</v>
          </cell>
          <cell r="K51">
            <v>803.79670473374733</v>
          </cell>
          <cell r="L51">
            <v>742.18736128038461</v>
          </cell>
          <cell r="M51">
            <v>746.68301667564765</v>
          </cell>
          <cell r="N51">
            <v>741.55030757156374</v>
          </cell>
          <cell r="O51">
            <v>4636.3975466355532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148418.94467280444</v>
          </cell>
          <cell r="J55">
            <v>157173.70773641151</v>
          </cell>
          <cell r="K55">
            <v>157383.39478686772</v>
          </cell>
          <cell r="L55">
            <v>161648.40728686779</v>
          </cell>
          <cell r="M55">
            <v>167107.65913200998</v>
          </cell>
          <cell r="N55">
            <v>169963.33049540236</v>
          </cell>
          <cell r="O55">
            <v>961695.44411036372</v>
          </cell>
        </row>
        <row r="56">
          <cell r="H56">
            <v>-142449.21674741528</v>
          </cell>
          <cell r="K56">
            <v>0</v>
          </cell>
          <cell r="N56">
            <v>0</v>
          </cell>
          <cell r="O56">
            <v>0</v>
          </cell>
        </row>
      </sheetData>
      <sheetData sheetId="1" refreshError="1">
        <row r="9">
          <cell r="B9" t="str">
            <v>Etrade</v>
          </cell>
          <cell r="C9" t="str">
            <v>ITC</v>
          </cell>
        </row>
        <row r="10">
          <cell r="B10" t="str">
            <v>41100 Content Channel Development Group</v>
          </cell>
          <cell r="C10">
            <v>0</v>
          </cell>
          <cell r="D10">
            <v>0</v>
          </cell>
          <cell r="E10">
            <v>0</v>
          </cell>
          <cell r="I10">
            <v>57</v>
          </cell>
          <cell r="J10">
            <v>58</v>
          </cell>
          <cell r="K10">
            <v>59</v>
          </cell>
          <cell r="L10">
            <v>78.3333333333333</v>
          </cell>
          <cell r="M10">
            <v>82.8333333333333</v>
          </cell>
          <cell r="N10">
            <v>88.3333333333333</v>
          </cell>
        </row>
        <row r="11">
          <cell r="B11" t="str">
            <v>41110 Business Channel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 t="str">
            <v>41120 Community Channel</v>
          </cell>
          <cell r="C12">
            <v>0</v>
          </cell>
          <cell r="D12">
            <v>0</v>
          </cell>
          <cell r="E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 t="str">
            <v>41130 E-Commerce - High Touch</v>
          </cell>
        </row>
        <row r="14">
          <cell r="B14" t="str">
            <v>41140 Learning Channel</v>
          </cell>
          <cell r="C14">
            <v>0</v>
          </cell>
          <cell r="D14">
            <v>0</v>
          </cell>
          <cell r="E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 t="str">
            <v>41150 News Channel</v>
          </cell>
          <cell r="C15">
            <v>0</v>
          </cell>
          <cell r="D15">
            <v>0</v>
          </cell>
          <cell r="E15">
            <v>0</v>
          </cell>
          <cell r="I15">
            <v>117</v>
          </cell>
          <cell r="J15">
            <v>119</v>
          </cell>
          <cell r="K15">
            <v>122</v>
          </cell>
          <cell r="L15">
            <v>127</v>
          </cell>
          <cell r="M15">
            <v>132</v>
          </cell>
          <cell r="N15">
            <v>132</v>
          </cell>
        </row>
        <row r="16">
          <cell r="B16" t="str">
            <v>41160 Sports Channel</v>
          </cell>
          <cell r="C16">
            <v>0</v>
          </cell>
          <cell r="D16">
            <v>0</v>
          </cell>
          <cell r="E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B17" t="str">
            <v>41170 E-Business Solutions</v>
          </cell>
          <cell r="C17">
            <v>0</v>
          </cell>
          <cell r="D17">
            <v>0</v>
          </cell>
          <cell r="E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B18" t="str">
            <v>42200 Sohu Online</v>
          </cell>
          <cell r="C18">
            <v>0</v>
          </cell>
          <cell r="D18">
            <v>0</v>
          </cell>
          <cell r="E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B19" t="str">
            <v>43100 E-Commerce Department</v>
          </cell>
          <cell r="C19">
            <v>0</v>
          </cell>
          <cell r="D19">
            <v>0</v>
          </cell>
          <cell r="E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B20" t="str">
            <v>43200 Entertainment Group</v>
          </cell>
          <cell r="C20">
            <v>0</v>
          </cell>
          <cell r="D20">
            <v>0</v>
          </cell>
          <cell r="E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B21" t="str">
            <v>43300 Sohu Arts Studio</v>
          </cell>
          <cell r="C21">
            <v>0</v>
          </cell>
          <cell r="D21">
            <v>0</v>
          </cell>
          <cell r="E21">
            <v>0</v>
          </cell>
          <cell r="I21">
            <v>46</v>
          </cell>
          <cell r="J21">
            <v>46</v>
          </cell>
          <cell r="K21">
            <v>46</v>
          </cell>
          <cell r="L21">
            <v>46</v>
          </cell>
          <cell r="M21">
            <v>46</v>
          </cell>
          <cell r="N21">
            <v>46</v>
          </cell>
        </row>
        <row r="22">
          <cell r="B22" t="str">
            <v>43400 Sohu Arts Studio - Web Design</v>
          </cell>
          <cell r="C22">
            <v>0</v>
          </cell>
          <cell r="D22">
            <v>0</v>
          </cell>
          <cell r="E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 t="str">
            <v>43500 Web based subscription</v>
          </cell>
          <cell r="C23">
            <v>0</v>
          </cell>
          <cell r="D23">
            <v>0</v>
          </cell>
          <cell r="E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 t="str">
            <v>44000 Platform Operations</v>
          </cell>
          <cell r="C24">
            <v>0</v>
          </cell>
          <cell r="D24">
            <v>0</v>
          </cell>
          <cell r="E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 t="str">
            <v>51000 Sohu Classification</v>
          </cell>
          <cell r="C25">
            <v>0</v>
          </cell>
          <cell r="D25">
            <v>0</v>
          </cell>
          <cell r="E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 t="str">
            <v>52000 Technology Department</v>
          </cell>
          <cell r="C26">
            <v>0</v>
          </cell>
          <cell r="D26">
            <v>0</v>
          </cell>
          <cell r="E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 t="str">
            <v>52100 Technology - Web Service</v>
          </cell>
          <cell r="C27">
            <v>0</v>
          </cell>
          <cell r="D27">
            <v>0</v>
          </cell>
          <cell r="E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B28" t="str">
            <v>52200 Technology - Product Developmnet</v>
          </cell>
          <cell r="C28">
            <v>0</v>
          </cell>
          <cell r="D28">
            <v>0</v>
          </cell>
          <cell r="E28">
            <v>0</v>
          </cell>
          <cell r="I28">
            <v>65</v>
          </cell>
          <cell r="J28">
            <v>65</v>
          </cell>
          <cell r="K28">
            <v>65</v>
          </cell>
          <cell r="L28">
            <v>69</v>
          </cell>
          <cell r="M28">
            <v>69</v>
          </cell>
          <cell r="N28">
            <v>69</v>
          </cell>
        </row>
        <row r="29">
          <cell r="B29" t="str">
            <v>52300 Technology - Network Operation</v>
          </cell>
          <cell r="C29">
            <v>0</v>
          </cell>
          <cell r="D29">
            <v>0</v>
          </cell>
          <cell r="E29">
            <v>0</v>
          </cell>
          <cell r="I29">
            <v>29</v>
          </cell>
          <cell r="J29">
            <v>29</v>
          </cell>
          <cell r="K29">
            <v>29</v>
          </cell>
          <cell r="L29">
            <v>33.666666666666671</v>
          </cell>
          <cell r="M29">
            <v>34.166666666666671</v>
          </cell>
          <cell r="N29">
            <v>34.666666666666671</v>
          </cell>
        </row>
        <row r="30">
          <cell r="B30" t="str">
            <v>53000 R&amp;D Department</v>
          </cell>
          <cell r="C30">
            <v>0</v>
          </cell>
          <cell r="D30">
            <v>0</v>
          </cell>
          <cell r="E30">
            <v>0</v>
          </cell>
          <cell r="I30">
            <v>26</v>
          </cell>
          <cell r="J30">
            <v>30</v>
          </cell>
          <cell r="K30">
            <v>37</v>
          </cell>
          <cell r="L30">
            <v>40</v>
          </cell>
          <cell r="M30">
            <v>43</v>
          </cell>
          <cell r="N30">
            <v>46</v>
          </cell>
        </row>
        <row r="31">
          <cell r="B31" t="str">
            <v>53100 Email Department</v>
          </cell>
          <cell r="C31">
            <v>0</v>
          </cell>
          <cell r="D31">
            <v>0</v>
          </cell>
          <cell r="E31">
            <v>0</v>
          </cell>
          <cell r="I31">
            <v>19</v>
          </cell>
          <cell r="J31">
            <v>19</v>
          </cell>
          <cell r="K31">
            <v>19</v>
          </cell>
          <cell r="L31">
            <v>22</v>
          </cell>
          <cell r="M31">
            <v>23</v>
          </cell>
          <cell r="N31">
            <v>24</v>
          </cell>
        </row>
        <row r="32">
          <cell r="B32" t="str">
            <v>54000 Website Quality</v>
          </cell>
          <cell r="C32">
            <v>0</v>
          </cell>
          <cell r="D32">
            <v>0</v>
          </cell>
          <cell r="E32">
            <v>0</v>
          </cell>
          <cell r="I32">
            <v>24</v>
          </cell>
          <cell r="J32">
            <v>24</v>
          </cell>
          <cell r="K32">
            <v>24</v>
          </cell>
          <cell r="L32">
            <v>25</v>
          </cell>
          <cell r="M32">
            <v>25</v>
          </cell>
          <cell r="N32">
            <v>25</v>
          </cell>
        </row>
        <row r="33">
          <cell r="B33" t="str">
            <v>54100 Wireless Operation</v>
          </cell>
          <cell r="C33">
            <v>0</v>
          </cell>
          <cell r="D33">
            <v>0</v>
          </cell>
          <cell r="E33">
            <v>0</v>
          </cell>
          <cell r="I33">
            <v>131</v>
          </cell>
          <cell r="J33">
            <v>136</v>
          </cell>
          <cell r="K33">
            <v>140</v>
          </cell>
          <cell r="L33">
            <v>143</v>
          </cell>
          <cell r="M33">
            <v>146</v>
          </cell>
          <cell r="N33">
            <v>149</v>
          </cell>
        </row>
        <row r="34">
          <cell r="B34" t="str">
            <v>54200 Online Service</v>
          </cell>
          <cell r="C34">
            <v>0</v>
          </cell>
          <cell r="D34">
            <v>0</v>
          </cell>
          <cell r="E34">
            <v>0</v>
          </cell>
          <cell r="I34">
            <v>31</v>
          </cell>
          <cell r="J34">
            <v>31</v>
          </cell>
          <cell r="K34">
            <v>31</v>
          </cell>
          <cell r="L34">
            <v>33</v>
          </cell>
          <cell r="M34">
            <v>34</v>
          </cell>
          <cell r="N34">
            <v>35</v>
          </cell>
        </row>
        <row r="35">
          <cell r="B35" t="str">
            <v>54300 IVR Department</v>
          </cell>
          <cell r="C35">
            <v>0</v>
          </cell>
          <cell r="D35">
            <v>0</v>
          </cell>
          <cell r="E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B36" t="str">
            <v>55000 Game</v>
          </cell>
          <cell r="C36">
            <v>0</v>
          </cell>
          <cell r="D36">
            <v>0</v>
          </cell>
          <cell r="E36">
            <v>0</v>
          </cell>
          <cell r="I36">
            <v>152</v>
          </cell>
          <cell r="J36">
            <v>152</v>
          </cell>
          <cell r="K36">
            <v>152</v>
          </cell>
          <cell r="L36">
            <v>207</v>
          </cell>
          <cell r="M36">
            <v>217</v>
          </cell>
          <cell r="N36">
            <v>227</v>
          </cell>
        </row>
        <row r="37">
          <cell r="B37" t="str">
            <v>61000 Customer Service Department</v>
          </cell>
          <cell r="C37">
            <v>0</v>
          </cell>
          <cell r="D37">
            <v>0</v>
          </cell>
          <cell r="E37">
            <v>0</v>
          </cell>
          <cell r="I37">
            <v>28</v>
          </cell>
          <cell r="J37">
            <v>28</v>
          </cell>
          <cell r="K37">
            <v>28</v>
          </cell>
          <cell r="L37">
            <v>29</v>
          </cell>
          <cell r="M37">
            <v>29</v>
          </cell>
          <cell r="N37">
            <v>29</v>
          </cell>
        </row>
        <row r="38">
          <cell r="B38" t="str">
            <v>61100 Call Center</v>
          </cell>
          <cell r="C38">
            <v>0</v>
          </cell>
          <cell r="D38">
            <v>0</v>
          </cell>
          <cell r="E38">
            <v>0</v>
          </cell>
          <cell r="I38">
            <v>19</v>
          </cell>
          <cell r="J38">
            <v>19</v>
          </cell>
          <cell r="K38">
            <v>19</v>
          </cell>
          <cell r="L38">
            <v>19</v>
          </cell>
          <cell r="M38">
            <v>19</v>
          </cell>
          <cell r="N38">
            <v>19</v>
          </cell>
        </row>
        <row r="39">
          <cell r="B39" t="str">
            <v>62000 Marketing Department</v>
          </cell>
          <cell r="C39">
            <v>0</v>
          </cell>
          <cell r="D39">
            <v>0</v>
          </cell>
          <cell r="E39">
            <v>0</v>
          </cell>
          <cell r="I39">
            <v>18</v>
          </cell>
          <cell r="J39">
            <v>19</v>
          </cell>
          <cell r="K39">
            <v>19</v>
          </cell>
          <cell r="L39">
            <v>22</v>
          </cell>
          <cell r="M39">
            <v>22</v>
          </cell>
          <cell r="N39">
            <v>23</v>
          </cell>
        </row>
        <row r="40">
          <cell r="B40" t="str">
            <v>63000 Sales Department</v>
          </cell>
          <cell r="C40">
            <v>0</v>
          </cell>
          <cell r="D40">
            <v>0</v>
          </cell>
          <cell r="E40">
            <v>0</v>
          </cell>
          <cell r="I40">
            <v>28</v>
          </cell>
          <cell r="J40">
            <v>30</v>
          </cell>
          <cell r="K40">
            <v>31</v>
          </cell>
          <cell r="L40">
            <v>32</v>
          </cell>
          <cell r="M40">
            <v>32</v>
          </cell>
          <cell r="N40">
            <v>32</v>
          </cell>
        </row>
        <row r="41">
          <cell r="B41" t="str">
            <v>63100 Retailed Client Sales</v>
          </cell>
          <cell r="C41">
            <v>0</v>
          </cell>
          <cell r="D41">
            <v>0</v>
          </cell>
          <cell r="E41">
            <v>0</v>
          </cell>
          <cell r="I41">
            <v>76</v>
          </cell>
          <cell r="J41">
            <v>76</v>
          </cell>
          <cell r="K41">
            <v>76</v>
          </cell>
          <cell r="L41">
            <v>78</v>
          </cell>
          <cell r="M41">
            <v>80</v>
          </cell>
          <cell r="N41">
            <v>82</v>
          </cell>
        </row>
        <row r="42">
          <cell r="B42" t="str">
            <v>63200 SLI Department</v>
          </cell>
        </row>
        <row r="43">
          <cell r="B43" t="str">
            <v>64000 Investor Relations</v>
          </cell>
          <cell r="C43">
            <v>0</v>
          </cell>
          <cell r="D43">
            <v>0</v>
          </cell>
          <cell r="E43">
            <v>0</v>
          </cell>
          <cell r="I43">
            <v>3</v>
          </cell>
          <cell r="J43">
            <v>3</v>
          </cell>
          <cell r="K43">
            <v>3</v>
          </cell>
          <cell r="L43">
            <v>3</v>
          </cell>
          <cell r="M43">
            <v>3</v>
          </cell>
          <cell r="N43">
            <v>3</v>
          </cell>
        </row>
        <row r="44">
          <cell r="B44" t="str">
            <v>65000 EC High Touch</v>
          </cell>
        </row>
        <row r="45">
          <cell r="B45" t="str">
            <v>71000 Administration Department</v>
          </cell>
          <cell r="C45">
            <v>0</v>
          </cell>
          <cell r="D45">
            <v>0</v>
          </cell>
          <cell r="E45">
            <v>0</v>
          </cell>
          <cell r="I45">
            <v>16</v>
          </cell>
          <cell r="J45">
            <v>17</v>
          </cell>
          <cell r="K45">
            <v>17</v>
          </cell>
          <cell r="L45">
            <v>17</v>
          </cell>
          <cell r="M45">
            <v>17</v>
          </cell>
          <cell r="N45">
            <v>17</v>
          </cell>
        </row>
        <row r="46">
          <cell r="B46" t="str">
            <v>72000 Business Development  Department</v>
          </cell>
          <cell r="C46">
            <v>0</v>
          </cell>
          <cell r="D46">
            <v>0</v>
          </cell>
          <cell r="E46">
            <v>0</v>
          </cell>
          <cell r="I46">
            <v>9</v>
          </cell>
          <cell r="J46">
            <v>9</v>
          </cell>
          <cell r="K46">
            <v>9</v>
          </cell>
          <cell r="L46">
            <v>11</v>
          </cell>
          <cell r="M46">
            <v>11</v>
          </cell>
          <cell r="N46">
            <v>11</v>
          </cell>
        </row>
        <row r="47">
          <cell r="B47" t="str">
            <v>73000 Facilities Department</v>
          </cell>
          <cell r="C47">
            <v>0</v>
          </cell>
          <cell r="D47">
            <v>0</v>
          </cell>
          <cell r="E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B48" t="str">
            <v>74000 Finance Department</v>
          </cell>
          <cell r="C48">
            <v>0</v>
          </cell>
          <cell r="D48">
            <v>0</v>
          </cell>
          <cell r="E48">
            <v>0</v>
          </cell>
          <cell r="I48">
            <v>26</v>
          </cell>
          <cell r="J48">
            <v>28</v>
          </cell>
          <cell r="K48">
            <v>28</v>
          </cell>
          <cell r="L48">
            <v>29</v>
          </cell>
          <cell r="M48">
            <v>29</v>
          </cell>
          <cell r="N48">
            <v>29</v>
          </cell>
        </row>
        <row r="49">
          <cell r="B49" t="str">
            <v>75000 Human Resouces Department</v>
          </cell>
          <cell r="C49">
            <v>0</v>
          </cell>
          <cell r="D49">
            <v>0</v>
          </cell>
          <cell r="E49">
            <v>0</v>
          </cell>
          <cell r="I49">
            <v>12</v>
          </cell>
          <cell r="J49">
            <v>12</v>
          </cell>
          <cell r="K49">
            <v>12</v>
          </cell>
          <cell r="L49">
            <v>12</v>
          </cell>
          <cell r="M49">
            <v>12</v>
          </cell>
          <cell r="N49">
            <v>12</v>
          </cell>
        </row>
        <row r="50">
          <cell r="B50" t="str">
            <v>76000 Management Department</v>
          </cell>
          <cell r="C50">
            <v>0</v>
          </cell>
          <cell r="D50">
            <v>0</v>
          </cell>
          <cell r="E50">
            <v>0</v>
          </cell>
          <cell r="I50">
            <v>7</v>
          </cell>
          <cell r="J50">
            <v>8</v>
          </cell>
          <cell r="K50">
            <v>8</v>
          </cell>
          <cell r="L50">
            <v>8</v>
          </cell>
          <cell r="M50">
            <v>8</v>
          </cell>
          <cell r="N50">
            <v>8</v>
          </cell>
        </row>
        <row r="51">
          <cell r="B51" t="str">
            <v>77000 Legal Department</v>
          </cell>
          <cell r="C51">
            <v>0</v>
          </cell>
          <cell r="D51">
            <v>0</v>
          </cell>
          <cell r="E51">
            <v>0</v>
          </cell>
          <cell r="I51">
            <v>5</v>
          </cell>
          <cell r="J51">
            <v>5</v>
          </cell>
          <cell r="K51">
            <v>5</v>
          </cell>
          <cell r="L51">
            <v>5</v>
          </cell>
          <cell r="M51">
            <v>5</v>
          </cell>
          <cell r="N51">
            <v>5</v>
          </cell>
        </row>
        <row r="52">
          <cell r="B52" t="str">
            <v>Sales GZ</v>
          </cell>
        </row>
        <row r="53">
          <cell r="B53" t="str">
            <v>Sales SH</v>
          </cell>
        </row>
        <row r="55">
          <cell r="B55" t="str">
            <v>Total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944</v>
          </cell>
          <cell r="J55">
            <v>963</v>
          </cell>
          <cell r="K55">
            <v>979</v>
          </cell>
          <cell r="L55">
            <v>1089</v>
          </cell>
          <cell r="M55">
            <v>1119</v>
          </cell>
          <cell r="N55">
            <v>1146</v>
          </cell>
        </row>
        <row r="57">
          <cell r="B57" t="str">
            <v>Etrade</v>
          </cell>
          <cell r="C57" t="str">
            <v>HC Number</v>
          </cell>
          <cell r="D57" t="str">
            <v>Total HeadCount Base Number</v>
          </cell>
        </row>
        <row r="58">
          <cell r="B58" t="str">
            <v>41100 Content Channel Development Group</v>
          </cell>
          <cell r="C58">
            <v>56</v>
          </cell>
        </row>
        <row r="59">
          <cell r="B59" t="str">
            <v>41110 Business Channel</v>
          </cell>
          <cell r="C59">
            <v>0</v>
          </cell>
        </row>
        <row r="60">
          <cell r="B60" t="str">
            <v>41120 Community Channel</v>
          </cell>
          <cell r="C60">
            <v>0</v>
          </cell>
        </row>
        <row r="61">
          <cell r="B61" t="str">
            <v>41130 E-Commerce - High Touch</v>
          </cell>
          <cell r="C61">
            <v>0</v>
          </cell>
        </row>
        <row r="62">
          <cell r="B62" t="str">
            <v>41140 Learning Channel</v>
          </cell>
          <cell r="C62">
            <v>0</v>
          </cell>
        </row>
        <row r="63">
          <cell r="B63" t="str">
            <v>41150 News Channel</v>
          </cell>
          <cell r="C63">
            <v>115</v>
          </cell>
        </row>
        <row r="64">
          <cell r="B64" t="str">
            <v>41160 Sports Channel</v>
          </cell>
          <cell r="C64">
            <v>0</v>
          </cell>
        </row>
        <row r="65">
          <cell r="B65" t="str">
            <v>41170 E-Business Solutions</v>
          </cell>
          <cell r="C65">
            <v>0</v>
          </cell>
        </row>
        <row r="66">
          <cell r="B66" t="str">
            <v>42200 Sohu Online</v>
          </cell>
          <cell r="C66">
            <v>0</v>
          </cell>
        </row>
        <row r="67">
          <cell r="B67" t="str">
            <v>43100 E-Commerce Department</v>
          </cell>
          <cell r="C67">
            <v>0</v>
          </cell>
        </row>
        <row r="68">
          <cell r="B68" t="str">
            <v>43200 Entertainment Group</v>
          </cell>
          <cell r="C68">
            <v>0</v>
          </cell>
        </row>
        <row r="69">
          <cell r="B69" t="str">
            <v>43300 Sohu Arts Studio</v>
          </cell>
          <cell r="C69">
            <v>46</v>
          </cell>
        </row>
        <row r="70">
          <cell r="B70" t="str">
            <v>43400 Sohu Arts Studio - Web Design</v>
          </cell>
          <cell r="C70">
            <v>0</v>
          </cell>
        </row>
        <row r="71">
          <cell r="B71" t="str">
            <v>43500 Web based subscription</v>
          </cell>
          <cell r="C71">
            <v>0</v>
          </cell>
        </row>
        <row r="72">
          <cell r="B72" t="str">
            <v>44000 Platform Operations</v>
          </cell>
          <cell r="C72">
            <v>0</v>
          </cell>
        </row>
        <row r="73">
          <cell r="B73" t="str">
            <v>51000 Sohu Classification</v>
          </cell>
          <cell r="C73">
            <v>0</v>
          </cell>
        </row>
        <row r="74">
          <cell r="B74" t="str">
            <v>52000 Technology Department</v>
          </cell>
          <cell r="C74">
            <v>0</v>
          </cell>
        </row>
        <row r="75">
          <cell r="B75" t="str">
            <v>52100 Technology - Web Service</v>
          </cell>
          <cell r="C75">
            <v>0</v>
          </cell>
        </row>
        <row r="76">
          <cell r="B76" t="str">
            <v>52200 Technology - Product Developmnet</v>
          </cell>
          <cell r="C76">
            <v>65</v>
          </cell>
        </row>
        <row r="77">
          <cell r="B77" t="str">
            <v>52300 Technology - Network Operation</v>
          </cell>
          <cell r="C77">
            <v>29</v>
          </cell>
        </row>
        <row r="78">
          <cell r="B78" t="str">
            <v>53000 R&amp;D Department</v>
          </cell>
          <cell r="C78">
            <v>21</v>
          </cell>
        </row>
        <row r="79">
          <cell r="B79" t="str">
            <v>53100 Email Department</v>
          </cell>
          <cell r="C79">
            <v>18</v>
          </cell>
        </row>
        <row r="80">
          <cell r="B80" t="str">
            <v>54000 Website Quality</v>
          </cell>
          <cell r="C80">
            <v>24</v>
          </cell>
        </row>
        <row r="81">
          <cell r="B81" t="str">
            <v>54100 Wireless Operation</v>
          </cell>
          <cell r="C81">
            <v>131</v>
          </cell>
        </row>
        <row r="82">
          <cell r="B82" t="str">
            <v>54200 Online Service</v>
          </cell>
          <cell r="C82">
            <v>30</v>
          </cell>
        </row>
        <row r="83">
          <cell r="B83" t="str">
            <v>54300 IVR Department</v>
          </cell>
          <cell r="C83">
            <v>0</v>
          </cell>
        </row>
        <row r="84">
          <cell r="B84" t="str">
            <v>55000 Game</v>
          </cell>
          <cell r="C84">
            <v>152</v>
          </cell>
        </row>
        <row r="85">
          <cell r="B85" t="str">
            <v>61000 Customer Service Department</v>
          </cell>
          <cell r="C85">
            <v>28</v>
          </cell>
        </row>
        <row r="86">
          <cell r="B86" t="str">
            <v>61100 Call Center</v>
          </cell>
          <cell r="C86">
            <v>19</v>
          </cell>
        </row>
        <row r="87">
          <cell r="B87" t="str">
            <v>62000 Marketing Department</v>
          </cell>
          <cell r="C87">
            <v>17</v>
          </cell>
        </row>
        <row r="88">
          <cell r="B88" t="str">
            <v>63000 Sales Department</v>
          </cell>
          <cell r="C88">
            <v>27</v>
          </cell>
        </row>
        <row r="89">
          <cell r="B89" t="str">
            <v>63100 Retailed Client Sales</v>
          </cell>
          <cell r="C89">
            <v>76</v>
          </cell>
        </row>
        <row r="90">
          <cell r="B90" t="str">
            <v>63200 SLI Department</v>
          </cell>
          <cell r="C90">
            <v>38</v>
          </cell>
        </row>
        <row r="91">
          <cell r="B91" t="str">
            <v>64000 Investor Relations</v>
          </cell>
          <cell r="C91">
            <v>3</v>
          </cell>
        </row>
        <row r="92">
          <cell r="B92" t="str">
            <v>65000 EC High Touch</v>
          </cell>
          <cell r="C92">
            <v>90</v>
          </cell>
        </row>
        <row r="93">
          <cell r="B93" t="str">
            <v>71000 Administration Department</v>
          </cell>
          <cell r="C93">
            <v>14</v>
          </cell>
        </row>
        <row r="94">
          <cell r="B94" t="str">
            <v>72000 Business Development  Department</v>
          </cell>
          <cell r="C94">
            <v>9</v>
          </cell>
        </row>
        <row r="95">
          <cell r="B95" t="str">
            <v>73000 Facilities Department</v>
          </cell>
          <cell r="C95">
            <v>0</v>
          </cell>
        </row>
        <row r="96">
          <cell r="B96" t="str">
            <v>74000 Finance Department</v>
          </cell>
          <cell r="C96">
            <v>25</v>
          </cell>
        </row>
        <row r="97">
          <cell r="B97" t="str">
            <v>75000 Human Resouces Department</v>
          </cell>
          <cell r="C97">
            <v>12</v>
          </cell>
        </row>
        <row r="98">
          <cell r="B98" t="str">
            <v>76000 Management Department</v>
          </cell>
          <cell r="C98">
            <v>8</v>
          </cell>
        </row>
        <row r="99">
          <cell r="B99" t="str">
            <v>77000 Legal Department</v>
          </cell>
          <cell r="C99">
            <v>5</v>
          </cell>
        </row>
        <row r="100">
          <cell r="B100" t="str">
            <v>Sales GZ</v>
          </cell>
          <cell r="C100">
            <v>40</v>
          </cell>
        </row>
        <row r="101">
          <cell r="B101" t="str">
            <v>Sales SH</v>
          </cell>
          <cell r="C101">
            <v>36</v>
          </cell>
        </row>
        <row r="103">
          <cell r="B103" t="str">
            <v>Note:</v>
          </cell>
        </row>
        <row r="105">
          <cell r="B105" t="str">
            <v>For allocation purpose, EC,branches &amp; SLI is not allocated.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HC"/>
      <sheetName val="depreciation"/>
      <sheetName val="Instruction"/>
      <sheetName val="parameter"/>
      <sheetName val="Capital"/>
      <sheetName val="Facility"/>
      <sheetName val="工资计算表"/>
      <sheetName val="Depreciation_Forecast 2"/>
    </sheetNames>
    <sheetDataSet>
      <sheetData sheetId="0" refreshError="1"/>
      <sheetData sheetId="1" refreshError="1">
        <row r="9">
          <cell r="B9" t="str">
            <v>Etrade</v>
          </cell>
        </row>
        <row r="55">
          <cell r="B55" t="str">
            <v>Total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944</v>
          </cell>
          <cell r="J55">
            <v>963</v>
          </cell>
          <cell r="K55">
            <v>979</v>
          </cell>
          <cell r="L55">
            <v>1089</v>
          </cell>
          <cell r="M55">
            <v>1119</v>
          </cell>
          <cell r="N55">
            <v>1146</v>
          </cell>
        </row>
        <row r="103">
          <cell r="B103" t="str">
            <v>Note:</v>
          </cell>
        </row>
        <row r="105">
          <cell r="B105" t="str">
            <v>For allocation purpose, EC,branches &amp; SLI is not allocated.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  <sheetName val="Allocation by Q"/>
    </sheetNames>
    <sheetDataSet>
      <sheetData sheetId="0" refreshError="1"/>
      <sheetData sheetId="1" refreshError="1">
        <row r="36">
          <cell r="C36">
            <v>8.3000000000000007</v>
          </cell>
        </row>
      </sheetData>
      <sheetData sheetId="2" refreshError="1"/>
      <sheetData sheetId="3" refreshError="1"/>
      <sheetData sheetId="4" refreshError="1">
        <row r="3">
          <cell r="C3">
            <v>0</v>
          </cell>
        </row>
        <row r="4">
          <cell r="C4">
            <v>0</v>
          </cell>
        </row>
      </sheetData>
      <sheetData sheetId="5" refreshError="1">
        <row r="3">
          <cell r="C3">
            <v>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  <sheetName val="玛赛安全报价__安徽"/>
      <sheetName val="Tables"/>
      <sheetName val="Package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  <sheetName val="Tables"/>
      <sheetName val="Package"/>
      <sheetName val="玛赛安全报价__安徽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cst vs budget"/>
      <sheetName val="Checklist"/>
      <sheetName val="CondensedPL(Qtr)"/>
      <sheetName val="Reminder"/>
      <sheetName val="CondensedPL(Sum)"/>
      <sheetName val="CondensedPL(17173&amp;Focus)"/>
      <sheetName val="CondensedPL(Sohu)"/>
      <sheetName val="Roll-up(Qtr)(Sohu)"/>
      <sheetName val="Summary(Sohu)"/>
      <sheetName val="ITC"/>
      <sheetName val="BJOLUS"/>
      <sheetName val="BJXSHD"/>
      <sheetName val="BJSFTW"/>
      <sheetName val="BJINTE"/>
      <sheetName val="ISPUS"/>
      <sheetName val="USA"/>
      <sheetName val="HK"/>
      <sheetName val="CI"/>
      <sheetName val="Parameter"/>
      <sheetName val="CondensedPL(17173)"/>
      <sheetName val="进口设备FOB总价表"/>
      <sheetName val="Allocation"/>
      <sheetName val="HC"/>
    </sheetNames>
    <sheetDataSet>
      <sheetData sheetId="0"/>
      <sheetData sheetId="1"/>
      <sheetData sheetId="2" refreshError="1">
        <row r="1">
          <cell r="A1" t="str">
            <v>SOHU.COM</v>
          </cell>
        </row>
        <row r="2">
          <cell r="A2" t="str">
            <v>2004 Budget</v>
          </cell>
        </row>
        <row r="3">
          <cell r="A3" t="str">
            <v>PROFIT &amp; LOSS_by quarter</v>
          </cell>
        </row>
        <row r="4">
          <cell r="A4" t="str">
            <v>In USD'000</v>
          </cell>
        </row>
        <row r="5">
          <cell r="A5" t="str">
            <v>1) Revenue by Product Line</v>
          </cell>
          <cell r="B5" t="str">
            <v>Q1 Budget</v>
          </cell>
          <cell r="C5" t="str">
            <v>Q2 Budget</v>
          </cell>
          <cell r="D5" t="str">
            <v>Q3 Budget</v>
          </cell>
          <cell r="E5" t="str">
            <v>Q4 Budget</v>
          </cell>
          <cell r="F5" t="str">
            <v>Total 2004</v>
          </cell>
          <cell r="G5" t="str">
            <v>2003 Actual</v>
          </cell>
          <cell r="H5" t="str">
            <v>Variance</v>
          </cell>
        </row>
        <row r="6">
          <cell r="A6" t="str">
            <v>Revenue</v>
          </cell>
        </row>
        <row r="7">
          <cell r="A7" t="str">
            <v>Advertising Revenue (Net)</v>
          </cell>
          <cell r="B7">
            <v>10529000</v>
          </cell>
          <cell r="C7">
            <v>12934050</v>
          </cell>
          <cell r="D7">
            <v>16369000</v>
          </cell>
          <cell r="E7">
            <v>17090000</v>
          </cell>
          <cell r="F7">
            <v>56922050</v>
          </cell>
          <cell r="H7">
            <v>56922050</v>
          </cell>
        </row>
        <row r="8">
          <cell r="A8" t="str">
            <v>Non-advertising Revenue (Net)</v>
          </cell>
          <cell r="B8">
            <v>16547545.893719807</v>
          </cell>
          <cell r="C8">
            <v>17557000</v>
          </cell>
          <cell r="D8">
            <v>19959000</v>
          </cell>
          <cell r="E8">
            <v>22930000</v>
          </cell>
          <cell r="F8">
            <v>76993545.893719807</v>
          </cell>
          <cell r="H8">
            <v>76993545.893719807</v>
          </cell>
        </row>
        <row r="9">
          <cell r="A9" t="str">
            <v>Total  Net Revenue</v>
          </cell>
          <cell r="B9">
            <v>27076545.893719807</v>
          </cell>
          <cell r="C9">
            <v>30491050</v>
          </cell>
          <cell r="D9">
            <v>36328000</v>
          </cell>
          <cell r="E9">
            <v>40020000</v>
          </cell>
          <cell r="F9">
            <v>133915595.89371981</v>
          </cell>
          <cell r="G9">
            <v>0</v>
          </cell>
          <cell r="H9">
            <v>133915595.89371981</v>
          </cell>
        </row>
        <row r="11">
          <cell r="A11" t="str">
            <v>Advertising Revenue as % of Total</v>
          </cell>
          <cell r="B11">
            <v>0.38886053048746216</v>
          </cell>
          <cell r="C11">
            <v>0.42419168903661897</v>
          </cell>
          <cell r="D11">
            <v>0.45058907729574982</v>
          </cell>
          <cell r="E11">
            <v>0.42703648175912046</v>
          </cell>
          <cell r="F11">
            <v>0.42505915476174538</v>
          </cell>
          <cell r="G11" t="e">
            <v>#DIV/0!</v>
          </cell>
          <cell r="H11">
            <v>0.42505915476174538</v>
          </cell>
        </row>
        <row r="12">
          <cell r="A12" t="str">
            <v>Non Advertising Revenue as % of Total</v>
          </cell>
          <cell r="B12">
            <v>0.61113946951253784</v>
          </cell>
          <cell r="C12">
            <v>0.57580831096338103</v>
          </cell>
          <cell r="D12">
            <v>0.54941092270425018</v>
          </cell>
          <cell r="E12">
            <v>0.57296351824087954</v>
          </cell>
          <cell r="F12">
            <v>0.57494084523825462</v>
          </cell>
          <cell r="G12" t="e">
            <v>#DIV/0!</v>
          </cell>
          <cell r="H12">
            <v>0.57494084523825462</v>
          </cell>
        </row>
        <row r="14">
          <cell r="A14" t="str">
            <v>Cost of Revenue</v>
          </cell>
        </row>
        <row r="15">
          <cell r="A15" t="str">
            <v xml:space="preserve">COR - Advertising </v>
          </cell>
          <cell r="B15">
            <v>3080387.5477174455</v>
          </cell>
          <cell r="C15">
            <v>3497233.9362625857</v>
          </cell>
          <cell r="D15">
            <v>3896569.0876371339</v>
          </cell>
          <cell r="E15">
            <v>4125822.667711657</v>
          </cell>
          <cell r="F15">
            <v>14600013.239328822</v>
          </cell>
          <cell r="H15">
            <v>14600013.239328822</v>
          </cell>
        </row>
        <row r="16">
          <cell r="A16" t="str">
            <v xml:space="preserve">COR - Non-advertising </v>
          </cell>
          <cell r="B16">
            <v>5502385.4734299518</v>
          </cell>
          <cell r="C16">
            <v>5494571</v>
          </cell>
          <cell r="D16">
            <v>7165620</v>
          </cell>
          <cell r="E16">
            <v>7674366</v>
          </cell>
          <cell r="F16">
            <v>25836942.473429952</v>
          </cell>
          <cell r="H16">
            <v>25836942.473429952</v>
          </cell>
        </row>
        <row r="17">
          <cell r="A17" t="str">
            <v>Total Cost of Revenue</v>
          </cell>
          <cell r="B17">
            <v>8582773.0211473964</v>
          </cell>
          <cell r="C17">
            <v>8991804.9362625852</v>
          </cell>
          <cell r="D17">
            <v>11062189.087637134</v>
          </cell>
          <cell r="E17">
            <v>11800188.667711657</v>
          </cell>
          <cell r="F17">
            <v>40436955.712758772</v>
          </cell>
          <cell r="G17">
            <v>0</v>
          </cell>
          <cell r="H17">
            <v>40436955.712758772</v>
          </cell>
        </row>
        <row r="19">
          <cell r="A19" t="str">
            <v>2) Gross Margin</v>
          </cell>
        </row>
        <row r="20">
          <cell r="A20" t="str">
            <v>Gross Margin Advertising</v>
          </cell>
          <cell r="B20">
            <v>7448612.4522825545</v>
          </cell>
          <cell r="C20">
            <v>9436816.0637374148</v>
          </cell>
          <cell r="D20">
            <v>12472430.912362866</v>
          </cell>
          <cell r="E20">
            <v>12964177.332288342</v>
          </cell>
          <cell r="F20">
            <v>42322036.760671176</v>
          </cell>
          <cell r="G20">
            <v>0</v>
          </cell>
          <cell r="H20">
            <v>42322036.760671176</v>
          </cell>
        </row>
        <row r="21">
          <cell r="A21" t="str">
            <v>Gross Margin Non Advertising</v>
          </cell>
          <cell r="B21">
            <v>11045160.420289855</v>
          </cell>
          <cell r="C21">
            <v>12062428.999999998</v>
          </cell>
          <cell r="D21">
            <v>12793380</v>
          </cell>
          <cell r="E21">
            <v>15255634</v>
          </cell>
          <cell r="F21">
            <v>51156603.420289852</v>
          </cell>
          <cell r="G21">
            <v>0</v>
          </cell>
          <cell r="H21">
            <v>51156603.420289859</v>
          </cell>
        </row>
        <row r="22">
          <cell r="A22" t="str">
            <v>Total Gross Margin</v>
          </cell>
          <cell r="B22">
            <v>18493772.872572411</v>
          </cell>
          <cell r="C22">
            <v>21499245.063737415</v>
          </cell>
          <cell r="D22">
            <v>25265810.912362866</v>
          </cell>
          <cell r="E22">
            <v>28219811.33228834</v>
          </cell>
          <cell r="F22">
            <v>93478640.180961028</v>
          </cell>
          <cell r="G22">
            <v>0</v>
          </cell>
          <cell r="H22">
            <v>93478640.180961043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</row>
        <row r="24">
          <cell r="A24" t="str">
            <v xml:space="preserve">  % of Gross Margin Advertising</v>
          </cell>
          <cell r="B24">
            <v>0.70743778633132814</v>
          </cell>
          <cell r="C24">
            <v>0.72961029714106673</v>
          </cell>
          <cell r="D24">
            <v>0.7619543596043048</v>
          </cell>
          <cell r="E24">
            <v>0.75858264085946991</v>
          </cell>
          <cell r="F24">
            <v>0.74350865368817842</v>
          </cell>
          <cell r="G24" t="e">
            <v>#DIV/0!</v>
          </cell>
          <cell r="H24">
            <v>0.74350865368817842</v>
          </cell>
        </row>
        <row r="25">
          <cell r="A25" t="str">
            <v xml:space="preserve">  % of Gross Margin Non-Advertising</v>
          </cell>
          <cell r="B25">
            <v>0.66748027116708342</v>
          </cell>
          <cell r="C25">
            <v>0.68704385715099381</v>
          </cell>
          <cell r="D25">
            <v>0.64098301518112133</v>
          </cell>
          <cell r="E25">
            <v>0.66531330135194067</v>
          </cell>
          <cell r="F25">
            <v>0.6644271649847806</v>
          </cell>
          <cell r="G25" t="e">
            <v>#DIV/0!</v>
          </cell>
          <cell r="H25">
            <v>0.66442716498478072</v>
          </cell>
        </row>
        <row r="26">
          <cell r="A26" t="str">
            <v xml:space="preserve"> % of Total Gross Margin</v>
          </cell>
          <cell r="B26">
            <v>0.68301817171081247</v>
          </cell>
          <cell r="C26">
            <v>0.70510018722665879</v>
          </cell>
          <cell r="D26">
            <v>0.69549138164398994</v>
          </cell>
          <cell r="E26">
            <v>0.7051427119512329</v>
          </cell>
          <cell r="F26">
            <v>0.69804147573034747</v>
          </cell>
          <cell r="G26" t="e">
            <v>#DIV/0!</v>
          </cell>
          <cell r="H26">
            <v>0.69804147573034758</v>
          </cell>
        </row>
        <row r="27">
          <cell r="B27">
            <v>0.68301817171081247</v>
          </cell>
          <cell r="C27">
            <v>0.70510018722665879</v>
          </cell>
          <cell r="D27">
            <v>0.69549138164398994</v>
          </cell>
          <cell r="E27">
            <v>0.7051427119512329</v>
          </cell>
          <cell r="F27">
            <v>0.69804147573034747</v>
          </cell>
        </row>
        <row r="28">
          <cell r="A28" t="str">
            <v>Operating Expense</v>
          </cell>
        </row>
        <row r="29">
          <cell r="A29" t="str">
            <v>Product Development</v>
          </cell>
          <cell r="B29">
            <v>1816167.9375777834</v>
          </cell>
          <cell r="C29">
            <v>2009474.3551042695</v>
          </cell>
          <cell r="D29">
            <v>2117083.3837903813</v>
          </cell>
          <cell r="E29">
            <v>2219329.8127537705</v>
          </cell>
          <cell r="F29">
            <v>8162055.4892262043</v>
          </cell>
          <cell r="H29">
            <v>8162055.4892262043</v>
          </cell>
        </row>
        <row r="30">
          <cell r="A30" t="str">
            <v>Sales &amp; Marketing</v>
          </cell>
          <cell r="B30">
            <v>3706731.1260178182</v>
          </cell>
          <cell r="C30">
            <v>5028364.435891768</v>
          </cell>
          <cell r="D30">
            <v>6691272.6488543767</v>
          </cell>
          <cell r="E30">
            <v>6091186.5722446004</v>
          </cell>
          <cell r="F30">
            <v>21517554.783008564</v>
          </cell>
          <cell r="H30">
            <v>21517554.783008564</v>
          </cell>
        </row>
        <row r="31">
          <cell r="A31" t="str">
            <v>General Administratinon</v>
          </cell>
          <cell r="B31">
            <v>1532137.4684462063</v>
          </cell>
          <cell r="C31">
            <v>1683110.8798097232</v>
          </cell>
          <cell r="D31">
            <v>1752403.5214144732</v>
          </cell>
          <cell r="E31">
            <v>1658428.3771892351</v>
          </cell>
          <cell r="F31">
            <v>6626080.2468596371</v>
          </cell>
          <cell r="H31">
            <v>6626080.2468596371</v>
          </cell>
        </row>
        <row r="32">
          <cell r="A32" t="str">
            <v>Amortization of Intangibles</v>
          </cell>
          <cell r="B32">
            <v>170829</v>
          </cell>
          <cell r="C32">
            <v>170829</v>
          </cell>
          <cell r="D32">
            <v>170829</v>
          </cell>
          <cell r="E32">
            <v>170829</v>
          </cell>
          <cell r="F32">
            <v>683316</v>
          </cell>
        </row>
        <row r="33">
          <cell r="A33" t="str">
            <v>Total Operating expense</v>
          </cell>
          <cell r="B33">
            <v>7225865.5320418077</v>
          </cell>
          <cell r="C33">
            <v>8891778.6708057597</v>
          </cell>
          <cell r="D33">
            <v>10731588.554059232</v>
          </cell>
          <cell r="E33">
            <v>10139773.762187606</v>
          </cell>
          <cell r="F33">
            <v>36989006.519094408</v>
          </cell>
          <cell r="G33">
            <v>0</v>
          </cell>
          <cell r="H33">
            <v>36305690.519094408</v>
          </cell>
        </row>
        <row r="35">
          <cell r="A35" t="str">
            <v>Stock compensation</v>
          </cell>
          <cell r="B35">
            <v>20000</v>
          </cell>
          <cell r="C35">
            <v>20000</v>
          </cell>
          <cell r="D35">
            <v>20000</v>
          </cell>
          <cell r="E35">
            <v>20000</v>
          </cell>
          <cell r="F35">
            <v>80000</v>
          </cell>
          <cell r="H35">
            <v>80000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H36">
            <v>0</v>
          </cell>
        </row>
        <row r="37">
          <cell r="A37" t="str">
            <v>Interest (income) / loss</v>
          </cell>
          <cell r="B37">
            <v>-681750</v>
          </cell>
          <cell r="C37">
            <v>-699750</v>
          </cell>
          <cell r="D37">
            <v>-729750</v>
          </cell>
          <cell r="E37">
            <v>-759750</v>
          </cell>
          <cell r="F37">
            <v>-2871000</v>
          </cell>
          <cell r="H37">
            <v>-2871000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H38">
            <v>0</v>
          </cell>
        </row>
        <row r="39">
          <cell r="A39" t="str">
            <v>Non-operating loss / (income)</v>
          </cell>
          <cell r="B39">
            <v>178003</v>
          </cell>
          <cell r="C39">
            <v>177999</v>
          </cell>
          <cell r="D39">
            <v>177999</v>
          </cell>
          <cell r="E39">
            <v>177999</v>
          </cell>
          <cell r="F39">
            <v>712000</v>
          </cell>
          <cell r="H39">
            <v>712000</v>
          </cell>
        </row>
        <row r="41">
          <cell r="A41" t="str">
            <v>Profit / (Loss) Before Tax</v>
          </cell>
          <cell r="B41">
            <v>11751654.340530604</v>
          </cell>
          <cell r="C41">
            <v>13109217.392931655</v>
          </cell>
          <cell r="D41">
            <v>15065973.358303634</v>
          </cell>
          <cell r="E41">
            <v>18641788.570100732</v>
          </cell>
          <cell r="F41">
            <v>58568633.66186662</v>
          </cell>
          <cell r="G41">
            <v>0</v>
          </cell>
          <cell r="H41">
            <v>53509949.661866635</v>
          </cell>
        </row>
        <row r="42">
          <cell r="A42" t="str">
            <v>Income Tax Expense</v>
          </cell>
          <cell r="B42">
            <v>195139.66665999999</v>
          </cell>
          <cell r="C42">
            <v>245139.99998999998</v>
          </cell>
          <cell r="D42">
            <v>245139.99998999998</v>
          </cell>
          <cell r="E42">
            <v>295139.66665999999</v>
          </cell>
          <cell r="F42">
            <v>980559.33329999994</v>
          </cell>
        </row>
        <row r="44">
          <cell r="A44" t="str">
            <v>Net Profit / (Loss)</v>
          </cell>
          <cell r="B44">
            <v>11556514.673870604</v>
          </cell>
          <cell r="C44">
            <v>12864077.392941656</v>
          </cell>
          <cell r="D44">
            <v>14820833.358313635</v>
          </cell>
          <cell r="E44">
            <v>18346648.903440733</v>
          </cell>
          <cell r="F44">
            <v>57588074.328566618</v>
          </cell>
          <cell r="G44">
            <v>0</v>
          </cell>
          <cell r="H44">
            <v>57588074.328566618</v>
          </cell>
          <cell r="I44">
            <v>0</v>
          </cell>
          <cell r="J44" t="str">
            <v>应有$1.25M 费用elimination，暂未含。</v>
          </cell>
        </row>
        <row r="46">
          <cell r="A46" t="str">
            <v>Earnings per share</v>
          </cell>
          <cell r="B46">
            <v>0.27800446914443483</v>
          </cell>
          <cell r="C46">
            <v>0.30897689065877859</v>
          </cell>
          <cell r="D46">
            <v>0.35532684364861633</v>
          </cell>
          <cell r="E46">
            <v>0.43884333096716327</v>
          </cell>
          <cell r="F46">
            <v>1.3811515344189931</v>
          </cell>
          <cell r="G46">
            <v>0.68722163342552567</v>
          </cell>
          <cell r="H46">
            <v>1.5020034870840668</v>
          </cell>
        </row>
        <row r="47">
          <cell r="A47" t="str">
            <v>For forecast. ( See Senior Management report for actual figures)</v>
          </cell>
        </row>
        <row r="48">
          <cell r="A48" t="str">
            <v>Head count:</v>
          </cell>
          <cell r="B48">
            <v>1185</v>
          </cell>
          <cell r="C48">
            <v>1257</v>
          </cell>
          <cell r="D48">
            <v>1310</v>
          </cell>
          <cell r="E48">
            <v>1345</v>
          </cell>
          <cell r="F48">
            <v>1345</v>
          </cell>
          <cell r="G48">
            <v>943</v>
          </cell>
          <cell r="H48">
            <v>402</v>
          </cell>
        </row>
        <row r="50">
          <cell r="A50" t="str">
            <v>Capex:</v>
          </cell>
          <cell r="B50">
            <v>2297683.4837681158</v>
          </cell>
          <cell r="C50">
            <v>4762142.4009661833</v>
          </cell>
          <cell r="D50">
            <v>2710323.6135265701</v>
          </cell>
          <cell r="E50">
            <v>1628754.0289855073</v>
          </cell>
          <cell r="F50">
            <v>11398903.527246376</v>
          </cell>
          <cell r="G50">
            <v>6627314.5330680134</v>
          </cell>
          <cell r="H50">
            <v>4771588.9941783631</v>
          </cell>
        </row>
        <row r="52">
          <cell r="A52" t="str">
            <v>Depreciation</v>
          </cell>
          <cell r="B52">
            <v>1341412.25</v>
          </cell>
          <cell r="C52">
            <v>1227432.18</v>
          </cell>
          <cell r="D52">
            <v>1261367.6800000002</v>
          </cell>
          <cell r="E52">
            <v>1264889.71</v>
          </cell>
          <cell r="F52">
            <v>5095101.82</v>
          </cell>
          <cell r="G52">
            <v>5116061.136335793</v>
          </cell>
          <cell r="H52">
            <v>-20959.316335792653</v>
          </cell>
        </row>
        <row r="53">
          <cell r="A53" t="str">
            <v>Burn rate:</v>
          </cell>
          <cell r="B53">
            <v>-10973386.106762487</v>
          </cell>
          <cell r="C53">
            <v>-9574507.1719654668</v>
          </cell>
          <cell r="D53">
            <v>-13617017.424777064</v>
          </cell>
          <cell r="E53">
            <v>-18277924.251115229</v>
          </cell>
          <cell r="F53">
            <v>-52264831.954620242</v>
          </cell>
          <cell r="G53">
            <v>1511253.3967322204</v>
          </cell>
          <cell r="H53">
            <v>-48717401.351352483</v>
          </cell>
        </row>
        <row r="55">
          <cell r="A55" t="str">
            <v>US GAAP EBITDA</v>
          </cell>
          <cell r="B55">
            <v>12411316.590530604</v>
          </cell>
          <cell r="C55">
            <v>13636899.572931651</v>
          </cell>
          <cell r="D55">
            <v>15597591.038303632</v>
          </cell>
          <cell r="E55">
            <v>19146928.280100733</v>
          </cell>
          <cell r="F55">
            <v>60792735.48186662</v>
          </cell>
          <cell r="G55">
            <v>5116061.136335793</v>
          </cell>
          <cell r="H55">
            <v>50617990.345530845</v>
          </cell>
        </row>
        <row r="56">
          <cell r="A56" t="str">
            <v>Check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8">
          <cell r="A58" t="str">
            <v>before update Sohu S&amp;B</v>
          </cell>
          <cell r="B58">
            <v>11596952.673870604</v>
          </cell>
          <cell r="C58">
            <v>12520122.392941656</v>
          </cell>
          <cell r="D58">
            <v>14388493.358313635</v>
          </cell>
          <cell r="E58">
            <v>17775003.903440733</v>
          </cell>
          <cell r="F58">
            <v>56280572.328566618</v>
          </cell>
        </row>
      </sheetData>
      <sheetData sheetId="3"/>
      <sheetData sheetId="4"/>
      <sheetData sheetId="5"/>
      <sheetData sheetId="6" refreshError="1">
        <row r="1">
          <cell r="A1" t="str">
            <v>SOHU.COM</v>
          </cell>
        </row>
        <row r="2">
          <cell r="A2" t="str">
            <v>2004 Budget</v>
          </cell>
        </row>
        <row r="3">
          <cell r="A3" t="str">
            <v>PROFIT &amp; LOSS_ by month</v>
          </cell>
        </row>
        <row r="4">
          <cell r="A4" t="str">
            <v>In USD'000</v>
          </cell>
          <cell r="B4" t="str">
            <v>01</v>
          </cell>
          <cell r="C4" t="str">
            <v>02</v>
          </cell>
          <cell r="D4" t="str">
            <v>03</v>
          </cell>
          <cell r="E4" t="str">
            <v>04</v>
          </cell>
          <cell r="F4" t="str">
            <v>05</v>
          </cell>
          <cell r="G4" t="str">
            <v>06</v>
          </cell>
          <cell r="H4" t="str">
            <v>07</v>
          </cell>
          <cell r="I4" t="str">
            <v>08</v>
          </cell>
          <cell r="J4" t="str">
            <v>09</v>
          </cell>
          <cell r="K4" t="str">
            <v>10</v>
          </cell>
          <cell r="L4" t="str">
            <v>11</v>
          </cell>
          <cell r="M4" t="str">
            <v>12</v>
          </cell>
        </row>
        <row r="5">
          <cell r="A5" t="str">
            <v>1) Revenue by Product Line</v>
          </cell>
          <cell r="B5" t="str">
            <v>B</v>
          </cell>
          <cell r="C5" t="str">
            <v>B</v>
          </cell>
          <cell r="D5" t="str">
            <v>B</v>
          </cell>
          <cell r="E5" t="str">
            <v>B</v>
          </cell>
          <cell r="F5" t="str">
            <v>B</v>
          </cell>
          <cell r="G5" t="str">
            <v>B</v>
          </cell>
          <cell r="H5" t="str">
            <v>B</v>
          </cell>
          <cell r="I5" t="str">
            <v>B</v>
          </cell>
          <cell r="J5" t="str">
            <v>B</v>
          </cell>
          <cell r="K5" t="str">
            <v>B</v>
          </cell>
          <cell r="L5" t="str">
            <v>B</v>
          </cell>
          <cell r="M5" t="str">
            <v>B</v>
          </cell>
          <cell r="N5" t="str">
            <v>Total</v>
          </cell>
        </row>
        <row r="6">
          <cell r="A6" t="str">
            <v>Revenue</v>
          </cell>
        </row>
        <row r="7">
          <cell r="A7" t="str">
            <v>Advertising Revenue (Net)</v>
          </cell>
          <cell r="B7">
            <v>2959000</v>
          </cell>
          <cell r="C7">
            <v>2959000</v>
          </cell>
          <cell r="D7">
            <v>2959000</v>
          </cell>
          <cell r="E7">
            <v>3565350</v>
          </cell>
          <cell r="F7">
            <v>3565350</v>
          </cell>
          <cell r="G7">
            <v>3565350</v>
          </cell>
          <cell r="H7">
            <v>4438000</v>
          </cell>
          <cell r="I7">
            <v>4438000</v>
          </cell>
          <cell r="J7">
            <v>4438000</v>
          </cell>
          <cell r="K7">
            <v>4812333.333333333</v>
          </cell>
          <cell r="L7">
            <v>4812333.333333333</v>
          </cell>
          <cell r="M7">
            <v>4812333.333333333</v>
          </cell>
          <cell r="N7">
            <v>47324050.000000007</v>
          </cell>
        </row>
        <row r="8">
          <cell r="A8" t="str">
            <v>Non-advertising Revenue (Net)</v>
          </cell>
          <cell r="B8">
            <v>5515848.6312399358</v>
          </cell>
          <cell r="C8">
            <v>5515848.6312399358</v>
          </cell>
          <cell r="D8">
            <v>5515848.6312399358</v>
          </cell>
          <cell r="E8">
            <v>5852333.333333333</v>
          </cell>
          <cell r="F8">
            <v>5852333.333333333</v>
          </cell>
          <cell r="G8">
            <v>5852333.333333333</v>
          </cell>
          <cell r="H8">
            <v>6653000</v>
          </cell>
          <cell r="I8">
            <v>6653000</v>
          </cell>
          <cell r="J8">
            <v>6653000</v>
          </cell>
          <cell r="K8">
            <v>7643333.333333333</v>
          </cell>
          <cell r="L8">
            <v>7643333.333333333</v>
          </cell>
          <cell r="M8">
            <v>7643333.333333333</v>
          </cell>
          <cell r="N8">
            <v>76993545.893719807</v>
          </cell>
        </row>
        <row r="9">
          <cell r="A9" t="str">
            <v>Total  Net Revenue</v>
          </cell>
          <cell r="B9">
            <v>8474848.6312399358</v>
          </cell>
          <cell r="C9">
            <v>8474848.6312399358</v>
          </cell>
          <cell r="D9">
            <v>8474848.6312399358</v>
          </cell>
          <cell r="E9">
            <v>9417683.3333333321</v>
          </cell>
          <cell r="F9">
            <v>9417683.3333333321</v>
          </cell>
          <cell r="G9">
            <v>9417683.3333333321</v>
          </cell>
          <cell r="H9">
            <v>11091000</v>
          </cell>
          <cell r="I9">
            <v>11091000</v>
          </cell>
          <cell r="J9">
            <v>11091000</v>
          </cell>
          <cell r="K9">
            <v>12455666.666666666</v>
          </cell>
          <cell r="L9">
            <v>12455666.666666666</v>
          </cell>
          <cell r="M9">
            <v>12455666.666666666</v>
          </cell>
          <cell r="N9">
            <v>124317595.89371982</v>
          </cell>
        </row>
        <row r="11">
          <cell r="A11" t="str">
            <v>Advertising Revenue as % of Total</v>
          </cell>
          <cell r="B11">
            <v>0.34915077882247386</v>
          </cell>
          <cell r="C11">
            <v>0.34915077882247386</v>
          </cell>
          <cell r="D11">
            <v>0.34915077882247386</v>
          </cell>
          <cell r="E11">
            <v>0.37858036565963682</v>
          </cell>
          <cell r="F11">
            <v>0.37858036565963682</v>
          </cell>
          <cell r="G11">
            <v>0.37858036565963682</v>
          </cell>
          <cell r="H11">
            <v>0.40014426111261381</v>
          </cell>
          <cell r="I11">
            <v>0.40014426111261381</v>
          </cell>
          <cell r="J11">
            <v>0.40014426111261381</v>
          </cell>
          <cell r="K11">
            <v>0.38635694596836778</v>
          </cell>
          <cell r="L11">
            <v>0.38635694596836778</v>
          </cell>
          <cell r="M11">
            <v>0.38635694596836778</v>
          </cell>
          <cell r="N11">
            <v>0.38067056927691673</v>
          </cell>
        </row>
        <row r="12">
          <cell r="A12" t="str">
            <v>Non Advertising Revenue as % of Total</v>
          </cell>
          <cell r="B12">
            <v>0.65084922117752619</v>
          </cell>
          <cell r="C12">
            <v>0.65084922117752619</v>
          </cell>
          <cell r="D12">
            <v>0.65084922117752619</v>
          </cell>
          <cell r="E12">
            <v>0.62141963434036329</v>
          </cell>
          <cell r="F12">
            <v>0.62141963434036329</v>
          </cell>
          <cell r="G12">
            <v>0.62141963434036329</v>
          </cell>
          <cell r="H12">
            <v>0.59985573888738619</v>
          </cell>
          <cell r="I12">
            <v>0.59985573888738619</v>
          </cell>
          <cell r="J12">
            <v>0.59985573888738619</v>
          </cell>
          <cell r="K12">
            <v>0.61364305403163222</v>
          </cell>
          <cell r="L12">
            <v>0.61364305403163222</v>
          </cell>
          <cell r="M12">
            <v>0.61364305403163222</v>
          </cell>
          <cell r="N12">
            <v>0.61932943072308322</v>
          </cell>
        </row>
        <row r="14">
          <cell r="A14" t="str">
            <v>Cost of Revenue</v>
          </cell>
        </row>
        <row r="15">
          <cell r="A15" t="str">
            <v xml:space="preserve">COR - Advertising </v>
          </cell>
          <cell r="B15">
            <v>884584.96571938321</v>
          </cell>
          <cell r="C15">
            <v>869822.64952431794</v>
          </cell>
          <cell r="D15">
            <v>890279.66830305161</v>
          </cell>
          <cell r="E15">
            <v>962573.88239676575</v>
          </cell>
          <cell r="F15">
            <v>976181.64856807655</v>
          </cell>
          <cell r="G15">
            <v>994470.30940402346</v>
          </cell>
          <cell r="H15">
            <v>1060458.6431598063</v>
          </cell>
          <cell r="I15">
            <v>1070620.4517091184</v>
          </cell>
          <cell r="J15">
            <v>1071934.5659566151</v>
          </cell>
          <cell r="K15">
            <v>1124947.9028663046</v>
          </cell>
          <cell r="L15">
            <v>1127522.1843030923</v>
          </cell>
          <cell r="M15">
            <v>1133004.1537306663</v>
          </cell>
          <cell r="N15">
            <v>12166401.025641222</v>
          </cell>
        </row>
        <row r="16">
          <cell r="A16" t="str">
            <v xml:space="preserve">COR - Non-advertising </v>
          </cell>
          <cell r="B16">
            <v>1834128.4911433172</v>
          </cell>
          <cell r="C16">
            <v>1834128.4911433172</v>
          </cell>
          <cell r="D16">
            <v>1834128.4911433172</v>
          </cell>
          <cell r="E16">
            <v>1831523.6666666667</v>
          </cell>
          <cell r="F16">
            <v>1831523.6666666667</v>
          </cell>
          <cell r="G16">
            <v>1831523.6666666667</v>
          </cell>
          <cell r="H16">
            <v>2388540</v>
          </cell>
          <cell r="I16">
            <v>2388540</v>
          </cell>
          <cell r="J16">
            <v>2388540</v>
          </cell>
          <cell r="K16">
            <v>2558122.3333333335</v>
          </cell>
          <cell r="L16">
            <v>2558122.3333333335</v>
          </cell>
          <cell r="M16">
            <v>2558121.3333333335</v>
          </cell>
          <cell r="N16">
            <v>25836942.473429948</v>
          </cell>
        </row>
        <row r="17">
          <cell r="A17" t="str">
            <v>Total Cost of Revenue</v>
          </cell>
          <cell r="B17">
            <v>2718713.4568627002</v>
          </cell>
          <cell r="C17">
            <v>2703951.140667635</v>
          </cell>
          <cell r="D17">
            <v>2724408.1594463689</v>
          </cell>
          <cell r="E17">
            <v>2794097.5490634325</v>
          </cell>
          <cell r="F17">
            <v>2807705.3152347431</v>
          </cell>
          <cell r="G17">
            <v>2825993.97607069</v>
          </cell>
          <cell r="H17">
            <v>3448998.6431598063</v>
          </cell>
          <cell r="I17">
            <v>3459160.4517091187</v>
          </cell>
          <cell r="J17">
            <v>3460474.5659566149</v>
          </cell>
          <cell r="K17">
            <v>3683070.2361996379</v>
          </cell>
          <cell r="L17">
            <v>3685644.5176364258</v>
          </cell>
          <cell r="M17">
            <v>3691125.4870639998</v>
          </cell>
          <cell r="N17">
            <v>38003343.499071166</v>
          </cell>
        </row>
        <row r="19">
          <cell r="A19" t="str">
            <v>2) Gross Margin</v>
          </cell>
        </row>
        <row r="20">
          <cell r="A20" t="str">
            <v>Gross Margin Advertising</v>
          </cell>
          <cell r="B20">
            <v>2074415.0342806168</v>
          </cell>
          <cell r="C20">
            <v>2089177.3504756819</v>
          </cell>
          <cell r="D20">
            <v>2068720.3316969485</v>
          </cell>
          <cell r="E20">
            <v>2602776.117603234</v>
          </cell>
          <cell r="F20">
            <v>2589168.3514319235</v>
          </cell>
          <cell r="G20">
            <v>2570879.6905959765</v>
          </cell>
          <cell r="H20">
            <v>3377541.3568401937</v>
          </cell>
          <cell r="I20">
            <v>3367379.5482908813</v>
          </cell>
          <cell r="J20">
            <v>3366065.4340433851</v>
          </cell>
          <cell r="K20">
            <v>3687385.4304670282</v>
          </cell>
          <cell r="L20">
            <v>3684811.1490302407</v>
          </cell>
          <cell r="M20">
            <v>3679329.1796026668</v>
          </cell>
          <cell r="N20">
            <v>35157648.974358782</v>
          </cell>
        </row>
        <row r="21">
          <cell r="A21" t="str">
            <v>Gross Margin Non Advertising</v>
          </cell>
          <cell r="B21">
            <v>3681720.1400966188</v>
          </cell>
          <cell r="C21">
            <v>3681720.1400966188</v>
          </cell>
          <cell r="D21">
            <v>3681720.1400966188</v>
          </cell>
          <cell r="E21">
            <v>4020809.666666666</v>
          </cell>
          <cell r="F21">
            <v>4020809.666666666</v>
          </cell>
          <cell r="G21">
            <v>4020809.666666666</v>
          </cell>
          <cell r="H21">
            <v>4264460</v>
          </cell>
          <cell r="I21">
            <v>4264460</v>
          </cell>
          <cell r="J21">
            <v>4264460</v>
          </cell>
          <cell r="K21">
            <v>5085211</v>
          </cell>
          <cell r="L21">
            <v>5085211</v>
          </cell>
          <cell r="M21">
            <v>5085212</v>
          </cell>
          <cell r="N21">
            <v>51156603.420289859</v>
          </cell>
        </row>
        <row r="22">
          <cell r="A22" t="str">
            <v>Total Gross Margin</v>
          </cell>
          <cell r="B22">
            <v>5756135.1743772356</v>
          </cell>
          <cell r="C22">
            <v>5770897.4905723007</v>
          </cell>
          <cell r="D22">
            <v>5750440.4717935678</v>
          </cell>
          <cell r="E22">
            <v>6623585.7842699001</v>
          </cell>
          <cell r="F22">
            <v>6609978.018098589</v>
          </cell>
          <cell r="G22">
            <v>6591689.3572626431</v>
          </cell>
          <cell r="H22">
            <v>7642001.3568401933</v>
          </cell>
          <cell r="I22">
            <v>7631839.5482908813</v>
          </cell>
          <cell r="J22">
            <v>7630525.4340433851</v>
          </cell>
          <cell r="K22">
            <v>8772596.4304670282</v>
          </cell>
          <cell r="L22">
            <v>8770022.1490302403</v>
          </cell>
          <cell r="M22">
            <v>8764541.1796026677</v>
          </cell>
          <cell r="N22">
            <v>86314252.394648641</v>
          </cell>
        </row>
        <row r="24">
          <cell r="A24" t="str">
            <v xml:space="preserve">  % of Gross Margin Advertising</v>
          </cell>
          <cell r="B24">
            <v>0.70105273209889041</v>
          </cell>
          <cell r="C24">
            <v>0.70604168654129162</v>
          </cell>
          <cell r="D24">
            <v>0.69912819590974939</v>
          </cell>
          <cell r="E24">
            <v>0.73001980663980648</v>
          </cell>
          <cell r="F24">
            <v>0.72620313613864651</v>
          </cell>
          <cell r="G24">
            <v>0.72107358060105642</v>
          </cell>
          <cell r="H24">
            <v>0.76105032826502783</v>
          </cell>
          <cell r="I24">
            <v>0.75876060123724232</v>
          </cell>
          <cell r="J24">
            <v>0.75846449617922151</v>
          </cell>
          <cell r="K24">
            <v>0.76623649590642695</v>
          </cell>
          <cell r="L24">
            <v>0.76570156175734039</v>
          </cell>
          <cell r="M24">
            <v>0.76456241177585382</v>
          </cell>
          <cell r="N24">
            <v>0.74291293696035687</v>
          </cell>
        </row>
        <row r="25">
          <cell r="A25" t="str">
            <v xml:space="preserve">  % of Gross Margin Non-Advertising</v>
          </cell>
          <cell r="B25">
            <v>0.66748027116708353</v>
          </cell>
          <cell r="C25">
            <v>0.66748027116708353</v>
          </cell>
          <cell r="D25">
            <v>0.66748027116708353</v>
          </cell>
          <cell r="E25">
            <v>0.68704385715099381</v>
          </cell>
          <cell r="F25">
            <v>0.68704385715099381</v>
          </cell>
          <cell r="G25">
            <v>0.68704385715099381</v>
          </cell>
          <cell r="H25">
            <v>0.64098301518112133</v>
          </cell>
          <cell r="I25">
            <v>0.64098301518112133</v>
          </cell>
          <cell r="J25">
            <v>0.64098301518112133</v>
          </cell>
          <cell r="K25">
            <v>0.66531325774095074</v>
          </cell>
          <cell r="L25">
            <v>0.66531325774095074</v>
          </cell>
          <cell r="M25">
            <v>0.66531338857392064</v>
          </cell>
          <cell r="N25">
            <v>0.66442716498478072</v>
          </cell>
        </row>
        <row r="26">
          <cell r="A26" t="str">
            <v xml:space="preserve"> % of Total Gross Margin</v>
          </cell>
          <cell r="B26">
            <v>0.67920212204841102</v>
          </cell>
          <cell r="C26">
            <v>0.68094401937748517</v>
          </cell>
          <cell r="D26">
            <v>0.67853016873910044</v>
          </cell>
          <cell r="E26">
            <v>0.7033137078230387</v>
          </cell>
          <cell r="F26">
            <v>0.70186879130910718</v>
          </cell>
          <cell r="G26">
            <v>0.69992684229801494</v>
          </cell>
          <cell r="H26">
            <v>0.68902726145885795</v>
          </cell>
          <cell r="I26">
            <v>0.68811104032917514</v>
          </cell>
          <cell r="J26">
            <v>0.68799255558952166</v>
          </cell>
          <cell r="K26">
            <v>0.70430565181580229</v>
          </cell>
          <cell r="L26">
            <v>0.70409897629166707</v>
          </cell>
          <cell r="M26">
            <v>0.70365893806856328</v>
          </cell>
          <cell r="N26">
            <v>0.69430438848286158</v>
          </cell>
        </row>
        <row r="28">
          <cell r="A28" t="str">
            <v>Operating Expense</v>
          </cell>
        </row>
        <row r="29">
          <cell r="A29" t="str">
            <v>Product Development</v>
          </cell>
          <cell r="B29">
            <v>602892.49375557539</v>
          </cell>
          <cell r="C29">
            <v>600100.87429353117</v>
          </cell>
          <cell r="D29">
            <v>613174.5695286768</v>
          </cell>
          <cell r="E29">
            <v>664242.03378775762</v>
          </cell>
          <cell r="F29">
            <v>671332.52196147304</v>
          </cell>
          <cell r="G29">
            <v>673899.79935503902</v>
          </cell>
          <cell r="H29">
            <v>705691.8008232445</v>
          </cell>
          <cell r="I29">
            <v>703879.26600443677</v>
          </cell>
          <cell r="J29">
            <v>707512.31696269987</v>
          </cell>
          <cell r="K29">
            <v>737812.39801060141</v>
          </cell>
          <cell r="L29">
            <v>738817.19024835329</v>
          </cell>
          <cell r="M29">
            <v>742700.22449481557</v>
          </cell>
          <cell r="N29">
            <v>8162055.4892262053</v>
          </cell>
        </row>
        <row r="30">
          <cell r="A30" t="str">
            <v>Sales &amp; Marketing</v>
          </cell>
          <cell r="B30">
            <v>1072926.2280343084</v>
          </cell>
          <cell r="C30">
            <v>1046998.0750244391</v>
          </cell>
          <cell r="D30">
            <v>1198195.1550920955</v>
          </cell>
          <cell r="E30">
            <v>1492586.7459840048</v>
          </cell>
          <cell r="F30">
            <v>1428268.64543395</v>
          </cell>
          <cell r="G30">
            <v>1724793.7025488671</v>
          </cell>
          <cell r="H30">
            <v>2030597.8160702295</v>
          </cell>
          <cell r="I30">
            <v>2007472.3732276959</v>
          </cell>
          <cell r="J30">
            <v>2286486.8039213605</v>
          </cell>
          <cell r="K30">
            <v>1796152.0808264627</v>
          </cell>
          <cell r="L30">
            <v>1844597.4708182814</v>
          </cell>
          <cell r="M30">
            <v>2065842.1767618675</v>
          </cell>
          <cell r="N30">
            <v>19994917.273743559</v>
          </cell>
        </row>
        <row r="31">
          <cell r="A31" t="str">
            <v>General Administratinon</v>
          </cell>
          <cell r="B31">
            <v>504540.17432385404</v>
          </cell>
          <cell r="C31">
            <v>508219.20352223364</v>
          </cell>
          <cell r="D31">
            <v>519378.09060011851</v>
          </cell>
          <cell r="E31">
            <v>558502.72758136538</v>
          </cell>
          <cell r="F31">
            <v>562124.57378639397</v>
          </cell>
          <cell r="G31">
            <v>562483.578441964</v>
          </cell>
          <cell r="H31">
            <v>587122.19969661301</v>
          </cell>
          <cell r="I31">
            <v>585167.95880864246</v>
          </cell>
          <cell r="J31">
            <v>580113.36290921783</v>
          </cell>
          <cell r="K31">
            <v>553265.0047131913</v>
          </cell>
          <cell r="L31">
            <v>559747.54104683315</v>
          </cell>
          <cell r="M31">
            <v>545415.83142921072</v>
          </cell>
          <cell r="N31">
            <v>6626080.246859638</v>
          </cell>
        </row>
        <row r="32">
          <cell r="A32" t="str">
            <v>Amortization of Intangibles</v>
          </cell>
          <cell r="B32">
            <v>56943</v>
          </cell>
          <cell r="C32">
            <v>56943</v>
          </cell>
          <cell r="D32">
            <v>56943</v>
          </cell>
          <cell r="E32">
            <v>56943</v>
          </cell>
          <cell r="F32">
            <v>56943</v>
          </cell>
          <cell r="G32">
            <v>56943</v>
          </cell>
          <cell r="H32">
            <v>56943</v>
          </cell>
          <cell r="I32">
            <v>56943</v>
          </cell>
          <cell r="J32">
            <v>56943</v>
          </cell>
          <cell r="K32">
            <v>56943</v>
          </cell>
          <cell r="L32">
            <v>56943</v>
          </cell>
          <cell r="M32">
            <v>56943</v>
          </cell>
          <cell r="N32">
            <v>683316</v>
          </cell>
        </row>
        <row r="33">
          <cell r="A33" t="str">
            <v>Total Operating expense</v>
          </cell>
          <cell r="B33">
            <v>2237301.896113738</v>
          </cell>
          <cell r="C33">
            <v>2212261.1528402041</v>
          </cell>
          <cell r="D33">
            <v>2387690.8152208906</v>
          </cell>
          <cell r="E33">
            <v>2772274.5073531279</v>
          </cell>
          <cell r="F33">
            <v>2718668.7411818169</v>
          </cell>
          <cell r="G33">
            <v>3018120.08034587</v>
          </cell>
          <cell r="H33">
            <v>3380354.816590087</v>
          </cell>
          <cell r="I33">
            <v>3353462.5980407749</v>
          </cell>
          <cell r="J33">
            <v>3631055.4837932782</v>
          </cell>
          <cell r="K33">
            <v>3144172.4835502552</v>
          </cell>
          <cell r="L33">
            <v>3200105.2021134677</v>
          </cell>
          <cell r="M33">
            <v>3410901.2326858938</v>
          </cell>
          <cell r="N33">
            <v>35466369.009829402</v>
          </cell>
        </row>
        <row r="35">
          <cell r="A35" t="str">
            <v>Stock compensation</v>
          </cell>
          <cell r="B35">
            <v>6667</v>
          </cell>
          <cell r="C35">
            <v>6667</v>
          </cell>
          <cell r="D35">
            <v>6666</v>
          </cell>
          <cell r="E35">
            <v>6667</v>
          </cell>
          <cell r="F35">
            <v>6667</v>
          </cell>
          <cell r="G35">
            <v>6666</v>
          </cell>
          <cell r="H35">
            <v>6667</v>
          </cell>
          <cell r="I35">
            <v>6667</v>
          </cell>
          <cell r="J35">
            <v>6666</v>
          </cell>
          <cell r="K35">
            <v>6667</v>
          </cell>
          <cell r="L35">
            <v>6667</v>
          </cell>
          <cell r="M35">
            <v>6666</v>
          </cell>
          <cell r="N35">
            <v>80000</v>
          </cell>
        </row>
        <row r="37">
          <cell r="A37" t="str">
            <v>Interest (income) / loss</v>
          </cell>
          <cell r="B37">
            <v>-227250</v>
          </cell>
          <cell r="C37">
            <v>-227250</v>
          </cell>
          <cell r="D37">
            <v>-227250</v>
          </cell>
          <cell r="E37">
            <v>-233250</v>
          </cell>
          <cell r="F37">
            <v>-233250</v>
          </cell>
          <cell r="G37">
            <v>-233250</v>
          </cell>
          <cell r="H37">
            <v>-243250</v>
          </cell>
          <cell r="I37">
            <v>-243250</v>
          </cell>
          <cell r="J37">
            <v>-243250</v>
          </cell>
          <cell r="K37">
            <v>-253250</v>
          </cell>
          <cell r="L37">
            <v>-253250</v>
          </cell>
          <cell r="M37">
            <v>-253250</v>
          </cell>
          <cell r="N37">
            <v>-2871000</v>
          </cell>
        </row>
        <row r="39">
          <cell r="A39" t="str">
            <v>Non-operating loss / (income)</v>
          </cell>
          <cell r="B39">
            <v>59337</v>
          </cell>
          <cell r="C39">
            <v>59333</v>
          </cell>
          <cell r="D39">
            <v>59333</v>
          </cell>
          <cell r="E39">
            <v>59333</v>
          </cell>
          <cell r="F39">
            <v>59333</v>
          </cell>
          <cell r="G39">
            <v>59333</v>
          </cell>
          <cell r="H39">
            <v>59333</v>
          </cell>
          <cell r="I39">
            <v>59333</v>
          </cell>
          <cell r="J39">
            <v>59333</v>
          </cell>
          <cell r="K39">
            <v>59333</v>
          </cell>
          <cell r="L39">
            <v>59333</v>
          </cell>
          <cell r="M39">
            <v>59333</v>
          </cell>
          <cell r="N39">
            <v>712000</v>
          </cell>
        </row>
        <row r="41">
          <cell r="A41" t="str">
            <v>Profit / (Loss) Before Tax</v>
          </cell>
          <cell r="B41">
            <v>3680079.2782634976</v>
          </cell>
          <cell r="C41">
            <v>3719886.3377320967</v>
          </cell>
          <cell r="D41">
            <v>3524000.6565726772</v>
          </cell>
          <cell r="E41">
            <v>4018561.2769167721</v>
          </cell>
          <cell r="F41">
            <v>4058559.2769167721</v>
          </cell>
          <cell r="G41">
            <v>3740820.2769167731</v>
          </cell>
          <cell r="H41">
            <v>4438896.5402501058</v>
          </cell>
          <cell r="I41">
            <v>4455626.9502501059</v>
          </cell>
          <cell r="J41">
            <v>4176720.9502501069</v>
          </cell>
          <cell r="K41">
            <v>5815673.946916773</v>
          </cell>
          <cell r="L41">
            <v>5757166.9469167721</v>
          </cell>
          <cell r="M41">
            <v>5540890.9469167739</v>
          </cell>
          <cell r="N41">
            <v>52926883.384819239</v>
          </cell>
        </row>
        <row r="42">
          <cell r="A42" t="str">
            <v>Income Tax Expense</v>
          </cell>
          <cell r="B42">
            <v>81713.333329999994</v>
          </cell>
          <cell r="C42">
            <v>81713.333329999994</v>
          </cell>
          <cell r="D42">
            <v>31713</v>
          </cell>
          <cell r="E42">
            <v>81713.333329999994</v>
          </cell>
          <cell r="F42">
            <v>81713.333329999994</v>
          </cell>
          <cell r="G42">
            <v>81713.333329999994</v>
          </cell>
          <cell r="H42">
            <v>81713.333329999994</v>
          </cell>
          <cell r="I42">
            <v>81713.333329999994</v>
          </cell>
          <cell r="J42">
            <v>81713.333329999994</v>
          </cell>
          <cell r="K42">
            <v>81713.333329999994</v>
          </cell>
          <cell r="L42">
            <v>81713.333329999994</v>
          </cell>
          <cell r="M42">
            <v>131713</v>
          </cell>
          <cell r="N42">
            <v>980559.33330000006</v>
          </cell>
        </row>
        <row r="44">
          <cell r="A44" t="str">
            <v>Net Profit / (Loss)</v>
          </cell>
          <cell r="B44">
            <v>3598365.9449334978</v>
          </cell>
          <cell r="C44">
            <v>3638173.0044020968</v>
          </cell>
          <cell r="D44">
            <v>3492287.6565726772</v>
          </cell>
          <cell r="E44">
            <v>3936847.9435867723</v>
          </cell>
          <cell r="F44">
            <v>3976845.9435867723</v>
          </cell>
          <cell r="G44">
            <v>3659106.9435867732</v>
          </cell>
          <cell r="H44">
            <v>4357183.206920106</v>
          </cell>
          <cell r="I44">
            <v>4373913.6169201061</v>
          </cell>
          <cell r="J44">
            <v>4095007.616920107</v>
          </cell>
          <cell r="K44">
            <v>5733960.6135867732</v>
          </cell>
          <cell r="L44">
            <v>5675453.6135867722</v>
          </cell>
          <cell r="M44">
            <v>5409177.9469167739</v>
          </cell>
          <cell r="N44">
            <v>51946324.051519237</v>
          </cell>
          <cell r="O44">
            <v>0</v>
          </cell>
        </row>
        <row r="46">
          <cell r="A46" t="str">
            <v>Earnings per share</v>
          </cell>
          <cell r="B46">
            <v>9.7542878396455285E-2</v>
          </cell>
          <cell r="C46">
            <v>9.852754358231125E-2</v>
          </cell>
          <cell r="D46">
            <v>9.491893181716865E-2</v>
          </cell>
          <cell r="E46">
            <v>0.10591555009243259</v>
          </cell>
          <cell r="F46">
            <v>0.10690493837254242</v>
          </cell>
          <cell r="G46">
            <v>9.904536432549467E-2</v>
          </cell>
          <cell r="H46">
            <v>0.1163129395433771</v>
          </cell>
          <cell r="I46">
            <v>0.11672678202488698</v>
          </cell>
          <cell r="J46">
            <v>0.10982777888342214</v>
          </cell>
          <cell r="K46">
            <v>0.15036882809970498</v>
          </cell>
          <cell r="L46">
            <v>0.14892160223580211</v>
          </cell>
          <cell r="M46">
            <v>0.14233502230976264</v>
          </cell>
          <cell r="N46">
            <v>1.3873481596833608</v>
          </cell>
        </row>
        <row r="47">
          <cell r="A47" t="str">
            <v>For forecast. ( See Senior Management report for actual figures)</v>
          </cell>
        </row>
        <row r="48">
          <cell r="A48" t="str">
            <v>Head count:</v>
          </cell>
          <cell r="B48">
            <v>936</v>
          </cell>
          <cell r="C48">
            <v>972</v>
          </cell>
          <cell r="D48">
            <v>997</v>
          </cell>
          <cell r="E48">
            <v>1028</v>
          </cell>
          <cell r="F48">
            <v>1041</v>
          </cell>
          <cell r="G48">
            <v>1055</v>
          </cell>
          <cell r="H48">
            <v>1081</v>
          </cell>
          <cell r="I48">
            <v>1093</v>
          </cell>
          <cell r="J48">
            <v>1102</v>
          </cell>
          <cell r="K48">
            <v>1120</v>
          </cell>
          <cell r="L48">
            <v>1127</v>
          </cell>
          <cell r="M48">
            <v>1135</v>
          </cell>
          <cell r="N48">
            <v>1135</v>
          </cell>
        </row>
        <row r="50">
          <cell r="A50" t="str">
            <v>Capex:</v>
          </cell>
          <cell r="B50">
            <v>664387.12</v>
          </cell>
          <cell r="C50">
            <v>762574.1</v>
          </cell>
          <cell r="D50">
            <v>765649.8</v>
          </cell>
          <cell r="E50">
            <v>2050567.1979066022</v>
          </cell>
          <cell r="F50">
            <v>1746882.1979066022</v>
          </cell>
          <cell r="G50">
            <v>910707.49790660222</v>
          </cell>
          <cell r="H50">
            <v>650064.1</v>
          </cell>
          <cell r="I50">
            <v>1000168.1</v>
          </cell>
          <cell r="J50">
            <v>997651.8</v>
          </cell>
          <cell r="K50">
            <v>400816.76666666666</v>
          </cell>
          <cell r="L50">
            <v>581710.7666666666</v>
          </cell>
          <cell r="M50">
            <v>580284.46666666667</v>
          </cell>
          <cell r="N50">
            <v>11111463.913719809</v>
          </cell>
        </row>
        <row r="52">
          <cell r="A52" t="str">
            <v>Depreciation</v>
          </cell>
          <cell r="B52">
            <v>428999.37</v>
          </cell>
          <cell r="C52">
            <v>448080.23</v>
          </cell>
          <cell r="D52">
            <v>464332.65</v>
          </cell>
          <cell r="E52">
            <v>403368.75</v>
          </cell>
          <cell r="F52">
            <v>407841.97</v>
          </cell>
          <cell r="G52">
            <v>416221.46</v>
          </cell>
          <cell r="H52">
            <v>435281.89</v>
          </cell>
          <cell r="I52">
            <v>406151.02</v>
          </cell>
          <cell r="J52">
            <v>419934.77</v>
          </cell>
          <cell r="K52">
            <v>410623.64</v>
          </cell>
          <cell r="L52">
            <v>427105.87</v>
          </cell>
          <cell r="M52">
            <v>427160.2</v>
          </cell>
          <cell r="N52">
            <v>5095101.82</v>
          </cell>
        </row>
        <row r="53">
          <cell r="A53" t="str">
            <v>Burn rate:</v>
          </cell>
          <cell r="B53">
            <v>-3504028.5282634976</v>
          </cell>
          <cell r="C53">
            <v>-3464725.4677320966</v>
          </cell>
          <cell r="D53">
            <v>-3282016.5065726768</v>
          </cell>
          <cell r="E53">
            <v>-2371362.82901017</v>
          </cell>
          <cell r="F53">
            <v>-2719519.0490101697</v>
          </cell>
          <cell r="G53">
            <v>-3246334.239010171</v>
          </cell>
          <cell r="H53">
            <v>-4224114.3302501058</v>
          </cell>
          <cell r="I53">
            <v>-3861609.8702501054</v>
          </cell>
          <cell r="J53">
            <v>-3599003.9202501075</v>
          </cell>
          <cell r="K53">
            <v>-5825480.820250106</v>
          </cell>
          <cell r="L53">
            <v>-5602562.0502501056</v>
          </cell>
          <cell r="M53">
            <v>-5387766.6802501073</v>
          </cell>
          <cell r="N53">
            <v>-47088524.291099422</v>
          </cell>
        </row>
        <row r="55">
          <cell r="A55" t="str">
            <v>US GAAP EBITDA</v>
          </cell>
          <cell r="B55">
            <v>3881828.6482634977</v>
          </cell>
          <cell r="C55">
            <v>3940716.5677320966</v>
          </cell>
          <cell r="D55">
            <v>3761083.3065726771</v>
          </cell>
          <cell r="E55">
            <v>4188680.0269167721</v>
          </cell>
          <cell r="F55">
            <v>4233151.2469167719</v>
          </cell>
          <cell r="G55">
            <v>3923791.736916773</v>
          </cell>
          <cell r="H55">
            <v>4630928.4302501054</v>
          </cell>
          <cell r="I55">
            <v>4618527.9702501055</v>
          </cell>
          <cell r="J55">
            <v>4353405.7202501073</v>
          </cell>
          <cell r="K55">
            <v>5973047.5869167726</v>
          </cell>
          <cell r="L55">
            <v>5931022.8169167722</v>
          </cell>
          <cell r="M55">
            <v>5714801.1469167741</v>
          </cell>
          <cell r="N55">
            <v>55150985.20481924</v>
          </cell>
        </row>
        <row r="56">
          <cell r="A56" t="str">
            <v>Check</v>
          </cell>
        </row>
        <row r="58">
          <cell r="A58" t="str">
            <v>Net Profit / (Loss)</v>
          </cell>
          <cell r="B58">
            <v>3909945.3560156804</v>
          </cell>
          <cell r="C58">
            <v>3870979.3801702699</v>
          </cell>
          <cell r="D58">
            <v>3541640.6990108499</v>
          </cell>
          <cell r="E58">
            <v>4331018.5056775156</v>
          </cell>
          <cell r="F58">
            <v>4262327.5056775166</v>
          </cell>
          <cell r="G58">
            <v>3938192.6216195449</v>
          </cell>
          <cell r="H58">
            <v>5312514.0386834191</v>
          </cell>
          <cell r="I58">
            <v>5270440.7433694098</v>
          </cell>
          <cell r="J58">
            <v>4981852.7433694098</v>
          </cell>
          <cell r="K58">
            <v>7961961.3355272207</v>
          </cell>
          <cell r="L58">
            <v>7834927.3355272207</v>
          </cell>
          <cell r="M58">
            <v>7652634.688184225</v>
          </cell>
          <cell r="N58">
            <v>62868434.952832304</v>
          </cell>
          <cell r="O58">
            <v>0</v>
          </cell>
        </row>
      </sheetData>
      <sheetData sheetId="7" refreshError="1">
        <row r="12">
          <cell r="D12" t="str">
            <v>Sohu.com 2004 Annual Budget</v>
          </cell>
        </row>
        <row r="13">
          <cell r="D13" t="str">
            <v>Budget</v>
          </cell>
          <cell r="E13" t="str">
            <v>Budget</v>
          </cell>
          <cell r="F13" t="str">
            <v>Budget</v>
          </cell>
          <cell r="G13" t="str">
            <v>Budget</v>
          </cell>
        </row>
        <row r="14">
          <cell r="C14" t="str">
            <v>Currency :  US$</v>
          </cell>
          <cell r="D14" t="str">
            <v>Q1</v>
          </cell>
          <cell r="E14" t="str">
            <v>Q2</v>
          </cell>
          <cell r="F14" t="str">
            <v>Q3</v>
          </cell>
          <cell r="G14" t="str">
            <v>Q4</v>
          </cell>
          <cell r="H14" t="str">
            <v xml:space="preserve">2004 Total </v>
          </cell>
          <cell r="I14" t="str">
            <v>2002 Actual</v>
          </cell>
          <cell r="J14" t="str">
            <v>Variance</v>
          </cell>
        </row>
        <row r="15">
          <cell r="B15" t="str">
            <v>Net Revenue</v>
          </cell>
        </row>
        <row r="17">
          <cell r="C17" t="str">
            <v>Advertising Revenue</v>
          </cell>
          <cell r="D17">
            <v>8877000</v>
          </cell>
          <cell r="E17">
            <v>10696050</v>
          </cell>
          <cell r="F17">
            <v>13314000</v>
          </cell>
          <cell r="G17">
            <v>14437000</v>
          </cell>
          <cell r="H17">
            <v>47324050</v>
          </cell>
          <cell r="I17" t="e">
            <v>#REF!</v>
          </cell>
          <cell r="J17" t="e">
            <v>#REF!</v>
          </cell>
          <cell r="K17" t="str">
            <v>$48k.without 17173 &amp; Focus. agree with work copy @Dec 12 (BOD adjusted)</v>
          </cell>
        </row>
        <row r="19">
          <cell r="C19" t="str">
            <v>Non-advertising Revenue</v>
          </cell>
          <cell r="D19">
            <v>16547545.893719807</v>
          </cell>
          <cell r="E19">
            <v>17557000</v>
          </cell>
          <cell r="F19">
            <v>19959000</v>
          </cell>
          <cell r="G19">
            <v>22930000</v>
          </cell>
          <cell r="H19">
            <v>76993545.893719807</v>
          </cell>
          <cell r="I19" t="e">
            <v>#REF!</v>
          </cell>
          <cell r="J19" t="e">
            <v>#REF!</v>
          </cell>
          <cell r="K19" t="str">
            <v>$108850k. agree with work copy @Dec 4 (Excom adjusted)</v>
          </cell>
        </row>
        <row r="20">
          <cell r="B20" t="str">
            <v xml:space="preserve">Total Net Sales </v>
          </cell>
          <cell r="D20">
            <v>25424545.893719807</v>
          </cell>
          <cell r="E20">
            <v>28253050</v>
          </cell>
          <cell r="F20">
            <v>33273000</v>
          </cell>
          <cell r="G20">
            <v>37367000</v>
          </cell>
          <cell r="H20">
            <v>124317595.89371981</v>
          </cell>
          <cell r="I20" t="e">
            <v>#REF!</v>
          </cell>
          <cell r="J20" t="e">
            <v>#REF!</v>
          </cell>
        </row>
        <row r="21">
          <cell r="B21" t="str">
            <v>Cost of Revenue</v>
          </cell>
        </row>
        <row r="22">
          <cell r="A22" t="str">
            <v>COR-Advertising</v>
          </cell>
          <cell r="B22" t="str">
            <v>COR-Advertising</v>
          </cell>
        </row>
        <row r="23">
          <cell r="A23" t="str">
            <v>40400 COR - Advertising</v>
          </cell>
          <cell r="C23" t="str">
            <v xml:space="preserve"> COR - Advertising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17500.239999999998</v>
          </cell>
          <cell r="J23">
            <v>-17500.239999999998</v>
          </cell>
        </row>
        <row r="24">
          <cell r="A24" t="str">
            <v>40600 COR - Retail Marketing</v>
          </cell>
          <cell r="C24" t="str">
            <v xml:space="preserve"> COR - Retail Marketing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122316</v>
          </cell>
          <cell r="J24">
            <v>-122316</v>
          </cell>
        </row>
        <row r="25">
          <cell r="A25" t="str">
            <v>41100 Content Channel Development Group</v>
          </cell>
          <cell r="C25" t="str">
            <v xml:space="preserve"> Content Channel Development Group</v>
          </cell>
          <cell r="D25">
            <v>32020</v>
          </cell>
          <cell r="E25">
            <v>32020</v>
          </cell>
          <cell r="F25">
            <v>32020</v>
          </cell>
          <cell r="G25">
            <v>32020</v>
          </cell>
          <cell r="H25">
            <v>128080</v>
          </cell>
          <cell r="I25">
            <v>910739.45563137252</v>
          </cell>
          <cell r="J25">
            <v>-782659.45563137252</v>
          </cell>
        </row>
        <row r="26">
          <cell r="A26" t="str">
            <v>41110 Business Channel</v>
          </cell>
          <cell r="C26" t="str">
            <v xml:space="preserve"> Business Channel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41150 News Channel</v>
          </cell>
          <cell r="C27" t="str">
            <v xml:space="preserve"> News Channel</v>
          </cell>
          <cell r="D27">
            <v>1330763.2835467528</v>
          </cell>
          <cell r="E27">
            <v>1522383.8403688658</v>
          </cell>
          <cell r="F27">
            <v>1751067.6608255398</v>
          </cell>
          <cell r="G27">
            <v>1924387.2409000632</v>
          </cell>
          <cell r="H27">
            <v>6528602.0256412206</v>
          </cell>
          <cell r="I27">
            <v>3312264.0684085866</v>
          </cell>
          <cell r="J27">
            <v>3216337.9572326341</v>
          </cell>
        </row>
        <row r="28">
          <cell r="A28" t="str">
            <v>41160 Sports Channel</v>
          </cell>
          <cell r="C28" t="str">
            <v xml:space="preserve"> Sports Channel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43300 Sohu Arts Studio</v>
          </cell>
          <cell r="C29" t="str">
            <v xml:space="preserve"> Sohu Arts Studio</v>
          </cell>
          <cell r="D29">
            <v>3700</v>
          </cell>
          <cell r="E29">
            <v>4200</v>
          </cell>
          <cell r="F29">
            <v>4200</v>
          </cell>
          <cell r="G29">
            <v>4200</v>
          </cell>
          <cell r="H29">
            <v>16300</v>
          </cell>
          <cell r="I29">
            <v>924773.99517337047</v>
          </cell>
          <cell r="J29">
            <v>-908473.99517337047</v>
          </cell>
        </row>
        <row r="30">
          <cell r="A30" t="str">
            <v>42200 Sohu Online</v>
          </cell>
          <cell r="C30" t="str">
            <v xml:space="preserve"> Sohu Online</v>
          </cell>
          <cell r="D30">
            <v>36231</v>
          </cell>
          <cell r="E30">
            <v>36231</v>
          </cell>
          <cell r="F30">
            <v>36231</v>
          </cell>
          <cell r="G30">
            <v>36231</v>
          </cell>
          <cell r="H30">
            <v>144924</v>
          </cell>
          <cell r="I30">
            <v>144965.02725310455</v>
          </cell>
          <cell r="J30">
            <v>-41.027253104548436</v>
          </cell>
        </row>
        <row r="31">
          <cell r="A31" t="str">
            <v>44000 Platform Operations</v>
          </cell>
          <cell r="C31" t="str">
            <v xml:space="preserve"> Platform Operations</v>
          </cell>
          <cell r="D31">
            <v>1241973</v>
          </cell>
          <cell r="E31">
            <v>1338391</v>
          </cell>
          <cell r="F31">
            <v>1379495</v>
          </cell>
          <cell r="G31">
            <v>1388636</v>
          </cell>
          <cell r="H31">
            <v>5348495</v>
          </cell>
          <cell r="I31">
            <v>1927710.7268076218</v>
          </cell>
          <cell r="J31">
            <v>3727429.2731923782</v>
          </cell>
        </row>
        <row r="33">
          <cell r="C33" t="str">
            <v>Sub-total of COR-Advertising</v>
          </cell>
          <cell r="D33">
            <v>2644687.2835467528</v>
          </cell>
          <cell r="E33">
            <v>2933225.840368866</v>
          </cell>
          <cell r="F33">
            <v>3203013.6608255398</v>
          </cell>
          <cell r="G33">
            <v>3385474.240900063</v>
          </cell>
          <cell r="H33">
            <v>12166401.025641222</v>
          </cell>
          <cell r="I33">
            <v>7360269.513274055</v>
          </cell>
          <cell r="J33">
            <v>5112776.5123671647</v>
          </cell>
        </row>
        <row r="34">
          <cell r="A34" t="str">
            <v>COR-Non Advertising</v>
          </cell>
          <cell r="B34" t="str">
            <v>COR-Non Advertising</v>
          </cell>
        </row>
        <row r="35">
          <cell r="A35" t="str">
            <v>40100 COR - E-Commerce-High Touch</v>
          </cell>
          <cell r="C35" t="str">
            <v xml:space="preserve"> COR - E-Commerce-High Touch</v>
          </cell>
          <cell r="D35">
            <v>1081800</v>
          </cell>
          <cell r="E35">
            <v>1245600</v>
          </cell>
          <cell r="F35">
            <v>1714500</v>
          </cell>
          <cell r="G35">
            <v>1924200</v>
          </cell>
          <cell r="H35">
            <v>5966100</v>
          </cell>
          <cell r="I35">
            <v>3267874.6956597427</v>
          </cell>
          <cell r="J35">
            <v>2698225.3043402573</v>
          </cell>
        </row>
        <row r="36">
          <cell r="A36" t="str">
            <v>40300 COR - SMS</v>
          </cell>
          <cell r="C36" t="str">
            <v xml:space="preserve"> COR - SMS</v>
          </cell>
          <cell r="D36">
            <v>116000</v>
          </cell>
          <cell r="E36">
            <v>121500</v>
          </cell>
          <cell r="F36">
            <v>147000</v>
          </cell>
          <cell r="G36">
            <v>167000</v>
          </cell>
          <cell r="H36">
            <v>551500</v>
          </cell>
          <cell r="I36">
            <v>0</v>
          </cell>
          <cell r="J36">
            <v>551500</v>
          </cell>
        </row>
        <row r="37">
          <cell r="C37" t="str">
            <v xml:space="preserve"> COR - SMS (revenue share)</v>
          </cell>
          <cell r="D37">
            <v>3898136.4734299518</v>
          </cell>
          <cell r="E37">
            <v>3730000</v>
          </cell>
          <cell r="F37">
            <v>3960500</v>
          </cell>
          <cell r="G37">
            <v>4261749</v>
          </cell>
          <cell r="H37">
            <v>15850385.473429952</v>
          </cell>
        </row>
        <row r="38">
          <cell r="A38" t="str">
            <v>40800 COR - Game</v>
          </cell>
          <cell r="C38" t="str">
            <v xml:space="preserve"> COR - Game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</row>
        <row r="39">
          <cell r="C39" t="str">
            <v xml:space="preserve"> COR - Game (revenue share)</v>
          </cell>
          <cell r="D39">
            <v>191000</v>
          </cell>
          <cell r="E39">
            <v>191000</v>
          </cell>
          <cell r="F39">
            <v>1141000</v>
          </cell>
          <cell r="G39">
            <v>1114000</v>
          </cell>
          <cell r="H39">
            <v>2637000</v>
          </cell>
          <cell r="J39">
            <v>2637000</v>
          </cell>
        </row>
        <row r="40">
          <cell r="C40" t="str">
            <v xml:space="preserve"> COR - Individual Listing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</row>
        <row r="41">
          <cell r="C41" t="str">
            <v xml:space="preserve"> COR - SOL-direct cost</v>
          </cell>
          <cell r="D41">
            <v>83114.999999999985</v>
          </cell>
          <cell r="E41">
            <v>76312.000000000015</v>
          </cell>
          <cell r="F41">
            <v>72461</v>
          </cell>
          <cell r="G41">
            <v>74757</v>
          </cell>
          <cell r="H41">
            <v>306645</v>
          </cell>
          <cell r="J41">
            <v>0</v>
          </cell>
        </row>
        <row r="42">
          <cell r="A42" t="str">
            <v>40700 COR - ISP</v>
          </cell>
          <cell r="C42" t="str">
            <v>COR - SOL-bandwidth</v>
          </cell>
          <cell r="D42">
            <v>132334</v>
          </cell>
          <cell r="E42">
            <v>130159</v>
          </cell>
          <cell r="F42">
            <v>130159</v>
          </cell>
          <cell r="G42">
            <v>132660</v>
          </cell>
          <cell r="H42">
            <v>525312</v>
          </cell>
        </row>
        <row r="43">
          <cell r="C43" t="str">
            <v>Sub-total of COR-Non Advertising</v>
          </cell>
          <cell r="D43">
            <v>5502385.4734299518</v>
          </cell>
          <cell r="E43">
            <v>5494571</v>
          </cell>
          <cell r="F43">
            <v>7165620</v>
          </cell>
          <cell r="G43">
            <v>7674366</v>
          </cell>
          <cell r="H43">
            <v>25836942.473429952</v>
          </cell>
          <cell r="I43">
            <v>3267874.6956597427</v>
          </cell>
          <cell r="J43">
            <v>5886725.3043402573</v>
          </cell>
        </row>
        <row r="44">
          <cell r="C44" t="str">
            <v>Total of Cost of Revenue</v>
          </cell>
          <cell r="D44">
            <v>8147072.756976705</v>
          </cell>
          <cell r="E44">
            <v>8427796.8403688669</v>
          </cell>
          <cell r="F44">
            <v>10368633.660825539</v>
          </cell>
          <cell r="G44">
            <v>11059840.240900062</v>
          </cell>
          <cell r="H44">
            <v>38003343.499071173</v>
          </cell>
          <cell r="I44">
            <v>10628144.208933797</v>
          </cell>
          <cell r="J44">
            <v>10999501.816707421</v>
          </cell>
        </row>
        <row r="45">
          <cell r="B45" t="str">
            <v>Gross Margin</v>
          </cell>
        </row>
        <row r="46">
          <cell r="C46" t="str">
            <v>Gross Margin</v>
          </cell>
          <cell r="D46">
            <v>17277473.136743102</v>
          </cell>
          <cell r="E46">
            <v>19825253.159631133</v>
          </cell>
          <cell r="F46">
            <v>22904366.339174461</v>
          </cell>
          <cell r="G46">
            <v>26307159.759099938</v>
          </cell>
          <cell r="H46">
            <v>86314252.394648641</v>
          </cell>
          <cell r="I46" t="e">
            <v>#REF!</v>
          </cell>
          <cell r="J46" t="e">
            <v>#REF!</v>
          </cell>
        </row>
        <row r="47">
          <cell r="C47" t="str">
            <v>Gross Margin Rate(%)</v>
          </cell>
          <cell r="D47">
            <v>0.67955877005499876</v>
          </cell>
          <cell r="E47">
            <v>0.70170311381005357</v>
          </cell>
          <cell r="F47">
            <v>0.68837695245918495</v>
          </cell>
          <cell r="G47">
            <v>0.70402118872534425</v>
          </cell>
          <cell r="H47">
            <v>0.69430438848286169</v>
          </cell>
          <cell r="I47" t="e">
            <v>#REF!</v>
          </cell>
          <cell r="J47" t="e">
            <v>#REF!</v>
          </cell>
        </row>
        <row r="48">
          <cell r="B48" t="str">
            <v>Operating Expense</v>
          </cell>
        </row>
        <row r="49">
          <cell r="A49" t="str">
            <v>Product Development</v>
          </cell>
          <cell r="B49" t="str">
            <v>Product Development</v>
          </cell>
        </row>
        <row r="50">
          <cell r="A50" t="str">
            <v>51000 Sohu Classification</v>
          </cell>
          <cell r="C50" t="str">
            <v xml:space="preserve"> Sohu Classification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 t="e">
            <v>#REF!</v>
          </cell>
          <cell r="J50" t="e">
            <v>#REF!</v>
          </cell>
          <cell r="K50">
            <v>506830.97216347815</v>
          </cell>
        </row>
        <row r="51">
          <cell r="A51" t="str">
            <v>52000 Technology Department</v>
          </cell>
          <cell r="C51" t="str">
            <v xml:space="preserve"> Technology Department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 t="e">
            <v>#REF!</v>
          </cell>
          <cell r="J51" t="e">
            <v>#REF!</v>
          </cell>
          <cell r="K51">
            <v>0</v>
          </cell>
        </row>
        <row r="52">
          <cell r="A52" t="str">
            <v>52200 Technology - Product Developmnet</v>
          </cell>
          <cell r="C52" t="str">
            <v xml:space="preserve"> Technology - Product Developmnet</v>
          </cell>
          <cell r="D52">
            <v>8190</v>
          </cell>
          <cell r="E52">
            <v>9190</v>
          </cell>
          <cell r="F52">
            <v>9190</v>
          </cell>
          <cell r="G52">
            <v>9190</v>
          </cell>
          <cell r="H52">
            <v>35760</v>
          </cell>
          <cell r="I52">
            <v>488818.75914832501</v>
          </cell>
          <cell r="J52">
            <v>-453058.75914832501</v>
          </cell>
          <cell r="K52">
            <v>2029045.1971761833</v>
          </cell>
        </row>
        <row r="53">
          <cell r="A53" t="str">
            <v>52300 Technology - Network Operation</v>
          </cell>
          <cell r="C53" t="str">
            <v xml:space="preserve"> Technology - Network Operation</v>
          </cell>
          <cell r="D53">
            <v>21830</v>
          </cell>
          <cell r="E53">
            <v>28230</v>
          </cell>
          <cell r="F53">
            <v>22080</v>
          </cell>
          <cell r="G53">
            <v>22380</v>
          </cell>
          <cell r="H53">
            <v>94520</v>
          </cell>
          <cell r="I53">
            <v>0</v>
          </cell>
          <cell r="J53">
            <v>94520</v>
          </cell>
          <cell r="K53">
            <v>859245.99401155673</v>
          </cell>
        </row>
        <row r="54">
          <cell r="A54" t="str">
            <v>53000 R&amp;D Department</v>
          </cell>
          <cell r="C54" t="str">
            <v xml:space="preserve"> R&amp;D Department</v>
          </cell>
          <cell r="D54">
            <v>8495</v>
          </cell>
          <cell r="E54">
            <v>19935</v>
          </cell>
          <cell r="F54">
            <v>20010</v>
          </cell>
          <cell r="G54">
            <v>20310</v>
          </cell>
          <cell r="H54">
            <v>68750</v>
          </cell>
          <cell r="I54" t="e">
            <v>#REF!</v>
          </cell>
          <cell r="J54" t="e">
            <v>#REF!</v>
          </cell>
          <cell r="K54">
            <v>239353.42150728405</v>
          </cell>
        </row>
        <row r="55">
          <cell r="A55" t="str">
            <v>53100 Email Department</v>
          </cell>
          <cell r="C55" t="str">
            <v xml:space="preserve"> Email Department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2010938.0441733277</v>
          </cell>
          <cell r="J55">
            <v>-2010938.0441733277</v>
          </cell>
          <cell r="K55">
            <v>2098183.7362711946</v>
          </cell>
        </row>
        <row r="56">
          <cell r="A56" t="str">
            <v>54000 Website Quality</v>
          </cell>
          <cell r="C56" t="str">
            <v xml:space="preserve"> Website Quality</v>
          </cell>
          <cell r="D56">
            <v>4450</v>
          </cell>
          <cell r="E56">
            <v>4450</v>
          </cell>
          <cell r="F56">
            <v>4450</v>
          </cell>
          <cell r="G56">
            <v>4450</v>
          </cell>
          <cell r="H56">
            <v>17800</v>
          </cell>
          <cell r="I56">
            <v>827683.83326691319</v>
          </cell>
          <cell r="J56">
            <v>-809883.83326691319</v>
          </cell>
          <cell r="K56">
            <v>1153143.3588183413</v>
          </cell>
        </row>
        <row r="57">
          <cell r="A57" t="str">
            <v>54100 Wireless Operation</v>
          </cell>
          <cell r="C57" t="str">
            <v xml:space="preserve"> Wireless Operation</v>
          </cell>
          <cell r="D57">
            <v>1582528.5975777833</v>
          </cell>
          <cell r="E57">
            <v>1756995.3451042697</v>
          </cell>
          <cell r="F57">
            <v>1848537.393790381</v>
          </cell>
          <cell r="G57">
            <v>1912744.8127537703</v>
          </cell>
          <cell r="H57">
            <v>7100806.1492262045</v>
          </cell>
        </row>
        <row r="58">
          <cell r="A58" t="str">
            <v>54200 Online Service</v>
          </cell>
          <cell r="C58" t="str">
            <v xml:space="preserve"> Online Service</v>
          </cell>
          <cell r="D58">
            <v>29030</v>
          </cell>
          <cell r="E58">
            <v>29030</v>
          </cell>
          <cell r="F58">
            <v>29030</v>
          </cell>
          <cell r="G58">
            <v>29030</v>
          </cell>
          <cell r="H58">
            <v>116120</v>
          </cell>
        </row>
        <row r="59">
          <cell r="A59" t="str">
            <v>55000 Game</v>
          </cell>
          <cell r="C59" t="str">
            <v xml:space="preserve"> Game</v>
          </cell>
          <cell r="D59">
            <v>161644.34</v>
          </cell>
          <cell r="E59">
            <v>161644.01</v>
          </cell>
          <cell r="F59">
            <v>183785.99</v>
          </cell>
          <cell r="G59">
            <v>221225</v>
          </cell>
          <cell r="H59">
            <v>728299.34</v>
          </cell>
          <cell r="I59">
            <v>240689.96964232446</v>
          </cell>
          <cell r="J59">
            <v>487609.37035767548</v>
          </cell>
          <cell r="K59">
            <v>1172249.0416468889</v>
          </cell>
        </row>
        <row r="60">
          <cell r="A60" t="str">
            <v>43500 Web based subscription</v>
          </cell>
          <cell r="C60" t="str">
            <v xml:space="preserve"> Web based subscription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2218492.5483921682</v>
          </cell>
          <cell r="J60">
            <v>-2218492.5483921682</v>
          </cell>
          <cell r="K60">
            <v>0</v>
          </cell>
        </row>
        <row r="61">
          <cell r="C61" t="str">
            <v xml:space="preserve">Sub-total of Product Development </v>
          </cell>
          <cell r="D61">
            <v>1816167.9375777834</v>
          </cell>
          <cell r="E61">
            <v>2009474.3551042697</v>
          </cell>
          <cell r="F61">
            <v>2117083.3837903813</v>
          </cell>
          <cell r="G61">
            <v>2219329.8127537705</v>
          </cell>
          <cell r="H61">
            <v>8162055.4892262043</v>
          </cell>
          <cell r="I61">
            <v>10697131.263899984</v>
          </cell>
          <cell r="J61">
            <v>-2535075.7746737795</v>
          </cell>
        </row>
        <row r="62">
          <cell r="A62" t="str">
            <v>Sales &amp; Marketing</v>
          </cell>
          <cell r="B62" t="str">
            <v>Sales &amp; Marketing</v>
          </cell>
        </row>
        <row r="63">
          <cell r="A63" t="str">
            <v>41130 E-Commerce - High Touch</v>
          </cell>
          <cell r="C63" t="str">
            <v xml:space="preserve"> E-Commerce - High Touch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 t="str">
            <v>43200 Entertainment Group</v>
          </cell>
          <cell r="C64" t="str">
            <v>General elimination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40739</v>
          </cell>
          <cell r="J64">
            <v>24321</v>
          </cell>
        </row>
        <row r="65">
          <cell r="A65" t="str">
            <v>61000 Customer Service Department</v>
          </cell>
          <cell r="C65" t="str">
            <v xml:space="preserve"> Customer Service Department</v>
          </cell>
          <cell r="D65">
            <v>75485</v>
          </cell>
          <cell r="E65">
            <v>90389</v>
          </cell>
          <cell r="F65">
            <v>74482</v>
          </cell>
          <cell r="G65">
            <v>74847</v>
          </cell>
          <cell r="H65">
            <v>315203</v>
          </cell>
          <cell r="I65">
            <v>667866.68777423713</v>
          </cell>
          <cell r="J65">
            <v>-352663.68777423713</v>
          </cell>
        </row>
        <row r="66">
          <cell r="A66" t="str">
            <v>61100 Call Center</v>
          </cell>
          <cell r="C66" t="str">
            <v xml:space="preserve"> Call Center</v>
          </cell>
          <cell r="D66">
            <v>4400</v>
          </cell>
          <cell r="E66">
            <v>4990</v>
          </cell>
          <cell r="F66">
            <v>5220</v>
          </cell>
          <cell r="G66">
            <v>5250</v>
          </cell>
          <cell r="H66">
            <v>19860</v>
          </cell>
          <cell r="I66">
            <v>273826.73047312303</v>
          </cell>
          <cell r="J66">
            <v>-253966.73047312303</v>
          </cell>
        </row>
        <row r="67">
          <cell r="A67" t="str">
            <v>62000 Marketing Department</v>
          </cell>
          <cell r="C67" t="str">
            <v xml:space="preserve"> Marketing Department</v>
          </cell>
          <cell r="D67">
            <v>981268</v>
          </cell>
          <cell r="E67">
            <v>1829768</v>
          </cell>
          <cell r="F67">
            <v>3403006</v>
          </cell>
          <cell r="G67">
            <v>2557740</v>
          </cell>
          <cell r="H67">
            <v>8771782</v>
          </cell>
          <cell r="I67">
            <v>3772898.1811783034</v>
          </cell>
          <cell r="J67">
            <v>4998883.8188216966</v>
          </cell>
        </row>
        <row r="68">
          <cell r="A68" t="str">
            <v>63000 Sales Department</v>
          </cell>
          <cell r="C68" t="str">
            <v xml:space="preserve"> Sales Department</v>
          </cell>
          <cell r="D68">
            <v>1774427.3820155771</v>
          </cell>
          <cell r="E68">
            <v>2122331.0649813144</v>
          </cell>
          <cell r="F68">
            <v>2268625.5542337787</v>
          </cell>
          <cell r="G68">
            <v>2471332.6994211045</v>
          </cell>
          <cell r="H68">
            <v>8636716.7006517742</v>
          </cell>
          <cell r="I68">
            <v>1469360.0100598806</v>
          </cell>
          <cell r="J68">
            <v>7167356.6905918941</v>
          </cell>
        </row>
        <row r="69">
          <cell r="A69" t="str">
            <v>63100 Retailed Client Sales</v>
          </cell>
          <cell r="C69" t="str">
            <v xml:space="preserve"> Retailed Client Sales</v>
          </cell>
          <cell r="D69">
            <v>35345</v>
          </cell>
          <cell r="E69">
            <v>40245</v>
          </cell>
          <cell r="F69">
            <v>43845</v>
          </cell>
          <cell r="G69">
            <v>44445</v>
          </cell>
          <cell r="H69">
            <v>163880</v>
          </cell>
          <cell r="I69">
            <v>1346468.7148796706</v>
          </cell>
          <cell r="J69">
            <v>-1182588.7148796706</v>
          </cell>
        </row>
        <row r="70">
          <cell r="A70" t="str">
            <v>63200 SLI Department</v>
          </cell>
          <cell r="C70" t="str">
            <v xml:space="preserve"> SLI Department</v>
          </cell>
          <cell r="D70">
            <v>129535.67999999999</v>
          </cell>
          <cell r="E70">
            <v>180771</v>
          </cell>
          <cell r="F70">
            <v>196350</v>
          </cell>
          <cell r="G70">
            <v>211932</v>
          </cell>
          <cell r="H70">
            <v>718588.67999999993</v>
          </cell>
        </row>
        <row r="71">
          <cell r="A71" t="str">
            <v>64000 Investor Relations</v>
          </cell>
          <cell r="C71" t="str">
            <v xml:space="preserve"> Investor Relations</v>
          </cell>
          <cell r="D71">
            <v>30480</v>
          </cell>
          <cell r="E71">
            <v>70050</v>
          </cell>
          <cell r="F71">
            <v>25850</v>
          </cell>
          <cell r="G71">
            <v>24850</v>
          </cell>
          <cell r="H71">
            <v>151230</v>
          </cell>
          <cell r="I71">
            <v>194368.98078165657</v>
          </cell>
          <cell r="J71">
            <v>-43138.980781656574</v>
          </cell>
        </row>
        <row r="72">
          <cell r="A72" t="str">
            <v>65000 EC High Touch</v>
          </cell>
          <cell r="C72" t="str">
            <v xml:space="preserve"> EC High Touch</v>
          </cell>
          <cell r="D72">
            <v>76013</v>
          </cell>
          <cell r="E72">
            <v>87920</v>
          </cell>
          <cell r="F72">
            <v>99860</v>
          </cell>
          <cell r="G72">
            <v>103340</v>
          </cell>
          <cell r="H72">
            <v>367133</v>
          </cell>
          <cell r="I72">
            <v>1024397.4105229835</v>
          </cell>
          <cell r="J72">
            <v>-657264.41052298353</v>
          </cell>
        </row>
        <row r="73">
          <cell r="A73" t="str">
            <v>Sales SH</v>
          </cell>
          <cell r="C73" t="str">
            <v>Sales SH</v>
          </cell>
          <cell r="D73">
            <v>113689.77777777778</v>
          </cell>
          <cell r="E73">
            <v>112848.91304347827</v>
          </cell>
          <cell r="F73">
            <v>120912.91304347827</v>
          </cell>
          <cell r="G73">
            <v>113518.91304347827</v>
          </cell>
          <cell r="H73">
            <v>460970.51690821256</v>
          </cell>
          <cell r="I73">
            <v>946213.13</v>
          </cell>
          <cell r="J73">
            <v>-485242.61309178744</v>
          </cell>
        </row>
        <row r="74">
          <cell r="A74" t="str">
            <v>Sales GZ</v>
          </cell>
          <cell r="C74" t="str">
            <v>Sales GZ</v>
          </cell>
          <cell r="D74">
            <v>97475.618357487925</v>
          </cell>
          <cell r="E74">
            <v>106336.11594202899</v>
          </cell>
          <cell r="F74">
            <v>86405.525942028995</v>
          </cell>
          <cell r="G74">
            <v>99336.115942028991</v>
          </cell>
          <cell r="H74">
            <v>389553.3761835749</v>
          </cell>
          <cell r="I74">
            <v>1112297.76</v>
          </cell>
          <cell r="J74">
            <v>-722744.38381642511</v>
          </cell>
        </row>
        <row r="75">
          <cell r="A75" t="str">
            <v>Sales HK</v>
          </cell>
          <cell r="C75" t="str">
            <v>Sales HK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 t="str">
            <v>US Office</v>
          </cell>
          <cell r="C76" t="str">
            <v>US Office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A77" t="str">
            <v>US Office</v>
          </cell>
          <cell r="C77" t="str">
            <v>Sub-total of Sales &amp; Marketing</v>
          </cell>
          <cell r="D77">
            <v>3318119.4581508432</v>
          </cell>
          <cell r="E77">
            <v>4645649.0939668221</v>
          </cell>
          <cell r="F77">
            <v>6324556.9932192862</v>
          </cell>
          <cell r="G77">
            <v>5706591.7284066118</v>
          </cell>
          <cell r="H77">
            <v>19994917.273743559</v>
          </cell>
          <cell r="I77">
            <v>11002066.586451514</v>
          </cell>
          <cell r="J77">
            <v>8992850.687292045</v>
          </cell>
        </row>
        <row r="78">
          <cell r="A78" t="str">
            <v>General &amp; Administration</v>
          </cell>
          <cell r="B78" t="str">
            <v>General &amp; Administration</v>
          </cell>
          <cell r="C78" t="str">
            <v>Sub-total of Sales &amp; Marketing</v>
          </cell>
          <cell r="D78">
            <v>5826413.255773644</v>
          </cell>
          <cell r="E78">
            <v>6474926.4588166811</v>
          </cell>
          <cell r="F78">
            <v>6538654.396000294</v>
          </cell>
          <cell r="G78">
            <v>5705171.9573696591</v>
          </cell>
          <cell r="H78">
            <v>24545166.067960277</v>
          </cell>
          <cell r="I78">
            <v>11002066.586451514</v>
          </cell>
          <cell r="J78">
            <v>13543099.481508764</v>
          </cell>
        </row>
        <row r="79">
          <cell r="A79" t="str">
            <v>71000 Administration Department</v>
          </cell>
          <cell r="B79" t="str">
            <v>General &amp; Administration</v>
          </cell>
          <cell r="C79" t="str">
            <v xml:space="preserve"> Administration Department</v>
          </cell>
          <cell r="D79">
            <v>86065.136198547203</v>
          </cell>
          <cell r="E79">
            <v>87065.136198547203</v>
          </cell>
          <cell r="F79">
            <v>87065.136198547203</v>
          </cell>
          <cell r="G79">
            <v>87065.136198547203</v>
          </cell>
          <cell r="H79">
            <v>347260.54479418881</v>
          </cell>
          <cell r="I79">
            <v>202292.32987855154</v>
          </cell>
          <cell r="J79">
            <v>144968.21491563728</v>
          </cell>
        </row>
        <row r="80">
          <cell r="A80" t="str">
            <v>74000 Finance Department</v>
          </cell>
          <cell r="C80" t="str">
            <v xml:space="preserve"> Finance Department</v>
          </cell>
          <cell r="D80">
            <v>1232582.3322476591</v>
          </cell>
          <cell r="E80">
            <v>1336006.7436111763</v>
          </cell>
          <cell r="F80">
            <v>1406676.385215926</v>
          </cell>
          <cell r="G80">
            <v>1312530.2409906881</v>
          </cell>
          <cell r="H80">
            <v>5287795.7020654492</v>
          </cell>
          <cell r="I80">
            <v>2839509.6783158989</v>
          </cell>
          <cell r="J80">
            <v>2448286.0237495503</v>
          </cell>
        </row>
        <row r="81">
          <cell r="A81" t="str">
            <v>75000 Human Resouces Department</v>
          </cell>
          <cell r="C81" t="str">
            <v xml:space="preserve"> Human Resouces Department</v>
          </cell>
          <cell r="D81">
            <v>92664</v>
          </cell>
          <cell r="E81">
            <v>143713</v>
          </cell>
          <cell r="F81">
            <v>132336</v>
          </cell>
          <cell r="G81">
            <v>138507</v>
          </cell>
          <cell r="H81">
            <v>507220</v>
          </cell>
          <cell r="I81">
            <v>539942.18856734841</v>
          </cell>
          <cell r="J81">
            <v>-32722.188567348407</v>
          </cell>
        </row>
        <row r="82">
          <cell r="A82" t="str">
            <v>76000 Management Department</v>
          </cell>
          <cell r="C82" t="str">
            <v xml:space="preserve"> Management Department</v>
          </cell>
          <cell r="D82">
            <v>43570</v>
          </cell>
          <cell r="E82">
            <v>33570</v>
          </cell>
          <cell r="F82">
            <v>43570</v>
          </cell>
          <cell r="G82">
            <v>33570</v>
          </cell>
          <cell r="H82">
            <v>154280</v>
          </cell>
          <cell r="I82">
            <v>968619.05910049018</v>
          </cell>
          <cell r="J82">
            <v>-814339.05910049018</v>
          </cell>
        </row>
        <row r="83">
          <cell r="A83" t="str">
            <v>77000 Legal Department</v>
          </cell>
          <cell r="C83" t="str">
            <v xml:space="preserve"> Legal Department</v>
          </cell>
          <cell r="D83">
            <v>66246</v>
          </cell>
          <cell r="E83">
            <v>66246</v>
          </cell>
          <cell r="F83">
            <v>66246</v>
          </cell>
          <cell r="G83">
            <v>66246</v>
          </cell>
          <cell r="H83">
            <v>264984</v>
          </cell>
          <cell r="I83">
            <v>306789.39958627906</v>
          </cell>
          <cell r="J83">
            <v>-41805.399586279062</v>
          </cell>
        </row>
        <row r="84">
          <cell r="A84" t="str">
            <v>72000 Business Development  Department</v>
          </cell>
          <cell r="C84" t="str">
            <v xml:space="preserve"> Business Development  Department</v>
          </cell>
          <cell r="D84">
            <v>11010</v>
          </cell>
          <cell r="E84">
            <v>16510</v>
          </cell>
          <cell r="F84">
            <v>16510</v>
          </cell>
          <cell r="G84">
            <v>20510</v>
          </cell>
          <cell r="H84">
            <v>64540</v>
          </cell>
          <cell r="I84">
            <v>0</v>
          </cell>
          <cell r="J84">
            <v>64540</v>
          </cell>
        </row>
        <row r="85">
          <cell r="A85" t="str">
            <v>72999 Facilities Department</v>
          </cell>
          <cell r="C85" t="str">
            <v xml:space="preserve"> Facilities Department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 t="e">
            <v>#REF!</v>
          </cell>
          <cell r="J85" t="e">
            <v>#REF!</v>
          </cell>
        </row>
        <row r="86">
          <cell r="A86" t="str">
            <v>72999 Facilities Department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 t="e">
            <v>#REF!</v>
          </cell>
          <cell r="J86" t="e">
            <v>#REF!</v>
          </cell>
        </row>
        <row r="87">
          <cell r="C87" t="str">
            <v>Sub-total of General &amp; Administration</v>
          </cell>
          <cell r="D87">
            <v>1532137.4684462063</v>
          </cell>
          <cell r="E87">
            <v>1683110.8798097235</v>
          </cell>
          <cell r="F87">
            <v>1752403.5214144732</v>
          </cell>
          <cell r="G87">
            <v>1658428.3771892353</v>
          </cell>
          <cell r="H87">
            <v>6626080.246859638</v>
          </cell>
          <cell r="I87">
            <v>4857152.6519240243</v>
          </cell>
          <cell r="J87">
            <v>1768927.5949356137</v>
          </cell>
        </row>
        <row r="88">
          <cell r="C88" t="str">
            <v>Sub-total of Amortization of Intangibles</v>
          </cell>
          <cell r="D88">
            <v>170829</v>
          </cell>
          <cell r="E88">
            <v>170829</v>
          </cell>
          <cell r="F88">
            <v>170829</v>
          </cell>
          <cell r="G88">
            <v>170829</v>
          </cell>
          <cell r="H88">
            <v>683316</v>
          </cell>
          <cell r="I88">
            <v>4857152.6519240243</v>
          </cell>
          <cell r="J88">
            <v>1192388.6066122372</v>
          </cell>
        </row>
        <row r="90">
          <cell r="B90" t="str">
            <v>Total Operating Expenses</v>
          </cell>
          <cell r="D90">
            <v>6837253.8641748326</v>
          </cell>
          <cell r="E90">
            <v>8509063.3288808148</v>
          </cell>
          <cell r="F90">
            <v>10364872.898424141</v>
          </cell>
          <cell r="G90">
            <v>9755178.9183496181</v>
          </cell>
          <cell r="H90">
            <v>35466369.009829402</v>
          </cell>
          <cell r="I90">
            <v>26556350.502275523</v>
          </cell>
          <cell r="J90">
            <v>8226702.5075538792</v>
          </cell>
        </row>
        <row r="92">
          <cell r="B92" t="str">
            <v>Stock - Based Compensation Expense</v>
          </cell>
          <cell r="D92">
            <v>20000</v>
          </cell>
          <cell r="E92">
            <v>20000</v>
          </cell>
          <cell r="F92">
            <v>20000</v>
          </cell>
          <cell r="G92">
            <v>20000</v>
          </cell>
          <cell r="H92">
            <v>80000</v>
          </cell>
          <cell r="I92">
            <v>23009</v>
          </cell>
          <cell r="J92">
            <v>56991</v>
          </cell>
        </row>
        <row r="93">
          <cell r="A93" t="str">
            <v>Interest Income</v>
          </cell>
          <cell r="B93" t="str">
            <v>Interest Income</v>
          </cell>
        </row>
        <row r="94">
          <cell r="A94" t="str">
            <v>91500 Interest Income</v>
          </cell>
          <cell r="C94" t="str">
            <v xml:space="preserve">Interest (income) / Expense </v>
          </cell>
          <cell r="D94">
            <v>-681750</v>
          </cell>
          <cell r="E94">
            <v>-699750</v>
          </cell>
          <cell r="F94">
            <v>-729750</v>
          </cell>
          <cell r="G94">
            <v>-759750</v>
          </cell>
          <cell r="H94">
            <v>-2871000</v>
          </cell>
          <cell r="I94">
            <v>1805271.38</v>
          </cell>
          <cell r="J94">
            <v>-4676271.38</v>
          </cell>
        </row>
        <row r="96">
          <cell r="C96" t="str">
            <v>Sub-total of Interest income</v>
          </cell>
          <cell r="D96">
            <v>-681750</v>
          </cell>
          <cell r="E96">
            <v>-699750</v>
          </cell>
          <cell r="F96">
            <v>-729750</v>
          </cell>
          <cell r="G96">
            <v>-759750</v>
          </cell>
          <cell r="H96">
            <v>-2871000</v>
          </cell>
          <cell r="I96">
            <v>1805271.38</v>
          </cell>
          <cell r="J96">
            <v>-4676271.38</v>
          </cell>
        </row>
        <row r="97">
          <cell r="A97" t="str">
            <v>Other Non-Operating Income/Expense</v>
          </cell>
          <cell r="B97" t="str">
            <v>Other Expense / ( Income )</v>
          </cell>
        </row>
        <row r="98">
          <cell r="A98" t="str">
            <v>81100 Gain/Loss on Fixed Assets Disposal</v>
          </cell>
          <cell r="C98" t="str">
            <v>Loss from Joint Venture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751058.72</v>
          </cell>
          <cell r="J98">
            <v>-751058.72</v>
          </cell>
        </row>
        <row r="99">
          <cell r="A99" t="str">
            <v>91700 Other Non-operating Income/Exp.</v>
          </cell>
          <cell r="C99" t="str">
            <v xml:space="preserve"> Other Non-operating Expense/(Income)</v>
          </cell>
          <cell r="D99">
            <v>178003</v>
          </cell>
          <cell r="E99">
            <v>177999</v>
          </cell>
          <cell r="F99">
            <v>177999</v>
          </cell>
          <cell r="G99">
            <v>177999</v>
          </cell>
          <cell r="H99">
            <v>712000</v>
          </cell>
          <cell r="I99">
            <v>159944</v>
          </cell>
          <cell r="J99">
            <v>552056</v>
          </cell>
        </row>
        <row r="100">
          <cell r="C100" t="str">
            <v>Sub-total of Other expense /( Income )</v>
          </cell>
          <cell r="D100">
            <v>178003</v>
          </cell>
          <cell r="E100">
            <v>177999</v>
          </cell>
          <cell r="F100">
            <v>177999</v>
          </cell>
          <cell r="G100">
            <v>177999</v>
          </cell>
          <cell r="H100">
            <v>712000</v>
          </cell>
          <cell r="I100">
            <v>911002.72</v>
          </cell>
          <cell r="J100">
            <v>-199002.71999999997</v>
          </cell>
        </row>
        <row r="102">
          <cell r="A102" t="str">
            <v>Proforma Net Income/Loss</v>
          </cell>
          <cell r="B102" t="str">
            <v>Profit / (Loss) Before Tax</v>
          </cell>
          <cell r="D102">
            <v>10923966.272568271</v>
          </cell>
          <cell r="E102">
            <v>11817940.830750318</v>
          </cell>
          <cell r="F102">
            <v>13071244.44075032</v>
          </cell>
          <cell r="G102">
            <v>17113731.840750322</v>
          </cell>
          <cell r="H102">
            <v>52926883.384819239</v>
          </cell>
          <cell r="I102" t="e">
            <v>#REF!</v>
          </cell>
          <cell r="J102" t="e">
            <v>#REF!</v>
          </cell>
        </row>
        <row r="103">
          <cell r="B103" t="str">
            <v xml:space="preserve">Income Tax Expense </v>
          </cell>
          <cell r="D103">
            <v>195139.66665999999</v>
          </cell>
          <cell r="E103">
            <v>245139.99998999998</v>
          </cell>
          <cell r="F103">
            <v>245139.99998999998</v>
          </cell>
          <cell r="G103">
            <v>295139.66665999999</v>
          </cell>
          <cell r="H103">
            <v>980559.33329999994</v>
          </cell>
          <cell r="J103">
            <v>980559.33329999994</v>
          </cell>
        </row>
        <row r="104">
          <cell r="B104" t="str">
            <v>Net Profit / (Loss)</v>
          </cell>
          <cell r="D104">
            <v>10728826.605908271</v>
          </cell>
          <cell r="E104">
            <v>11572800.830760319</v>
          </cell>
          <cell r="F104">
            <v>12826104.44076032</v>
          </cell>
          <cell r="G104">
            <v>16818592.174090322</v>
          </cell>
          <cell r="H104">
            <v>51946324.051519237</v>
          </cell>
          <cell r="I104" t="e">
            <v>#REF!</v>
          </cell>
          <cell r="J104" t="e">
            <v>#REF!</v>
          </cell>
          <cell r="K104">
            <v>0</v>
          </cell>
        </row>
        <row r="105">
          <cell r="B105" t="str">
            <v>Check (should be 0)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 t="e">
            <v>#REF!</v>
          </cell>
          <cell r="J105" t="e">
            <v>#REF!</v>
          </cell>
        </row>
        <row r="107">
          <cell r="B107" t="str">
            <v>Note</v>
          </cell>
        </row>
      </sheetData>
      <sheetData sheetId="8" refreshError="1">
        <row r="5">
          <cell r="D5" t="str">
            <v>Year</v>
          </cell>
          <cell r="E5" t="str">
            <v>2004</v>
          </cell>
        </row>
        <row r="6">
          <cell r="D6" t="str">
            <v>Version</v>
          </cell>
          <cell r="E6" t="str">
            <v>B</v>
          </cell>
        </row>
        <row r="7">
          <cell r="D7" t="str">
            <v>Month</v>
          </cell>
          <cell r="E7" t="str">
            <v>01</v>
          </cell>
        </row>
        <row r="9">
          <cell r="D9" t="str">
            <v>Sohu.com 2004 Annual Budget</v>
          </cell>
        </row>
        <row r="10">
          <cell r="Q10" t="str">
            <v>COR not updated (S.M. $5942k)</v>
          </cell>
        </row>
        <row r="11">
          <cell r="Q11" t="str">
            <v>Operating exp by dpt not updated</v>
          </cell>
        </row>
        <row r="12">
          <cell r="D12" t="str">
            <v>01</v>
          </cell>
          <cell r="E12" t="str">
            <v>02</v>
          </cell>
          <cell r="F12" t="str">
            <v>03</v>
          </cell>
          <cell r="G12" t="str">
            <v>04</v>
          </cell>
          <cell r="H12" t="str">
            <v>05</v>
          </cell>
          <cell r="I12" t="str">
            <v>06</v>
          </cell>
          <cell r="J12" t="str">
            <v>07</v>
          </cell>
          <cell r="K12" t="str">
            <v>08</v>
          </cell>
          <cell r="L12" t="str">
            <v>09</v>
          </cell>
          <cell r="M12" t="str">
            <v>10</v>
          </cell>
          <cell r="N12" t="str">
            <v>11</v>
          </cell>
          <cell r="O12" t="str">
            <v>12</v>
          </cell>
          <cell r="P12" t="str">
            <v>Total Month</v>
          </cell>
        </row>
        <row r="13">
          <cell r="D13" t="str">
            <v>B</v>
          </cell>
          <cell r="E13" t="str">
            <v>B</v>
          </cell>
          <cell r="F13" t="str">
            <v>B</v>
          </cell>
          <cell r="G13" t="str">
            <v>B</v>
          </cell>
          <cell r="H13" t="str">
            <v>B</v>
          </cell>
          <cell r="I13" t="str">
            <v>B</v>
          </cell>
          <cell r="J13" t="str">
            <v>B</v>
          </cell>
          <cell r="K13" t="str">
            <v>B</v>
          </cell>
          <cell r="L13" t="str">
            <v>B</v>
          </cell>
          <cell r="M13" t="str">
            <v>B</v>
          </cell>
          <cell r="N13" t="str">
            <v>B</v>
          </cell>
          <cell r="O13" t="str">
            <v>B</v>
          </cell>
          <cell r="Q13" t="str">
            <v>Estimated</v>
          </cell>
        </row>
        <row r="14">
          <cell r="C14" t="str">
            <v>Currency :  US$</v>
          </cell>
          <cell r="D14">
            <v>37987</v>
          </cell>
          <cell r="E14">
            <v>38018</v>
          </cell>
          <cell r="F14">
            <v>38047</v>
          </cell>
          <cell r="G14">
            <v>38078</v>
          </cell>
          <cell r="H14">
            <v>38108</v>
          </cell>
          <cell r="I14">
            <v>38139</v>
          </cell>
          <cell r="J14">
            <v>38169</v>
          </cell>
          <cell r="K14">
            <v>38200</v>
          </cell>
          <cell r="L14">
            <v>38231</v>
          </cell>
          <cell r="M14">
            <v>38261</v>
          </cell>
          <cell r="N14">
            <v>38292</v>
          </cell>
          <cell r="O14">
            <v>38322</v>
          </cell>
          <cell r="P14" t="str">
            <v>2004</v>
          </cell>
          <cell r="Q14" t="str">
            <v>2003 Actual</v>
          </cell>
          <cell r="R14" t="str">
            <v>Variance</v>
          </cell>
          <cell r="T14" t="str">
            <v>Variance</v>
          </cell>
        </row>
        <row r="15">
          <cell r="B15" t="str">
            <v>Net Revenue</v>
          </cell>
        </row>
        <row r="17">
          <cell r="C17" t="str">
            <v>Advertising Revenue</v>
          </cell>
          <cell r="D17">
            <v>2959000</v>
          </cell>
          <cell r="E17">
            <v>2959000</v>
          </cell>
          <cell r="F17">
            <v>2959000</v>
          </cell>
          <cell r="G17">
            <v>3565350</v>
          </cell>
          <cell r="H17">
            <v>3565350</v>
          </cell>
          <cell r="I17">
            <v>3565350</v>
          </cell>
          <cell r="J17">
            <v>4438000</v>
          </cell>
          <cell r="K17">
            <v>4438000</v>
          </cell>
          <cell r="L17">
            <v>4438000</v>
          </cell>
          <cell r="M17">
            <v>4812333.333333333</v>
          </cell>
          <cell r="N17">
            <v>4812333.333333333</v>
          </cell>
          <cell r="O17">
            <v>4812333.333333333</v>
          </cell>
          <cell r="P17">
            <v>47324050.000000007</v>
          </cell>
          <cell r="Q17">
            <v>29827729.544246253</v>
          </cell>
          <cell r="R17">
            <v>17496320.455753755</v>
          </cell>
        </row>
        <row r="19">
          <cell r="C19" t="str">
            <v>Non-advertising Revenue</v>
          </cell>
          <cell r="D19">
            <v>5515848.6312399358</v>
          </cell>
          <cell r="E19">
            <v>5515848.6312399358</v>
          </cell>
          <cell r="F19">
            <v>5515848.6312399358</v>
          </cell>
          <cell r="G19">
            <v>5852333.333333333</v>
          </cell>
          <cell r="H19">
            <v>5852333.333333333</v>
          </cell>
          <cell r="I19">
            <v>5852333.333333333</v>
          </cell>
          <cell r="J19">
            <v>6653000</v>
          </cell>
          <cell r="K19">
            <v>6653000</v>
          </cell>
          <cell r="L19">
            <v>6653000</v>
          </cell>
          <cell r="M19">
            <v>7643333.333333333</v>
          </cell>
          <cell r="N19">
            <v>7643333.333333333</v>
          </cell>
          <cell r="O19">
            <v>7643333.333333333</v>
          </cell>
          <cell r="P19">
            <v>76993545.893719807</v>
          </cell>
          <cell r="Q19">
            <v>52488853.864635333</v>
          </cell>
          <cell r="R19">
            <v>24504692.029084474</v>
          </cell>
        </row>
        <row r="20">
          <cell r="B20" t="str">
            <v xml:space="preserve">Total Net Sales </v>
          </cell>
          <cell r="D20">
            <v>8474848.6312399358</v>
          </cell>
          <cell r="E20">
            <v>8474848.6312399358</v>
          </cell>
          <cell r="F20">
            <v>8474848.6312399358</v>
          </cell>
          <cell r="G20">
            <v>9417683.3333333321</v>
          </cell>
          <cell r="H20">
            <v>9417683.3333333321</v>
          </cell>
          <cell r="I20">
            <v>9417683.3333333321</v>
          </cell>
          <cell r="J20">
            <v>11091000</v>
          </cell>
          <cell r="K20">
            <v>11091000</v>
          </cell>
          <cell r="L20">
            <v>11091000</v>
          </cell>
          <cell r="M20">
            <v>12455666.666666666</v>
          </cell>
          <cell r="N20">
            <v>12455666.666666666</v>
          </cell>
          <cell r="O20">
            <v>12455666.666666666</v>
          </cell>
          <cell r="P20">
            <v>124317595.89371982</v>
          </cell>
          <cell r="Q20">
            <v>82316583.40888159</v>
          </cell>
          <cell r="R20">
            <v>42001012.484838232</v>
          </cell>
        </row>
        <row r="21">
          <cell r="B21" t="str">
            <v>Cost of Revenue</v>
          </cell>
        </row>
        <row r="22">
          <cell r="B22" t="str">
            <v>COR-Advertising</v>
          </cell>
        </row>
        <row r="23">
          <cell r="C23" t="str">
            <v xml:space="preserve"> COR - Advertising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17500.239999999998</v>
          </cell>
          <cell r="R23">
            <v>-17500.239999999998</v>
          </cell>
          <cell r="T23">
            <v>0</v>
          </cell>
        </row>
        <row r="24">
          <cell r="C24" t="str">
            <v>COR - Retail Marketing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122316</v>
          </cell>
          <cell r="R24">
            <v>-122316</v>
          </cell>
        </row>
        <row r="25">
          <cell r="C25" t="str">
            <v xml:space="preserve"> Content Channel Development Group</v>
          </cell>
          <cell r="D25">
            <v>9340</v>
          </cell>
          <cell r="E25">
            <v>11340</v>
          </cell>
          <cell r="F25">
            <v>11340</v>
          </cell>
          <cell r="G25">
            <v>9340</v>
          </cell>
          <cell r="H25">
            <v>11340</v>
          </cell>
          <cell r="I25">
            <v>11340</v>
          </cell>
          <cell r="J25">
            <v>9340</v>
          </cell>
          <cell r="K25">
            <v>11340</v>
          </cell>
          <cell r="L25">
            <v>11340</v>
          </cell>
          <cell r="M25">
            <v>9340</v>
          </cell>
          <cell r="N25">
            <v>11340</v>
          </cell>
          <cell r="O25">
            <v>11340</v>
          </cell>
          <cell r="P25">
            <v>128080</v>
          </cell>
          <cell r="Q25">
            <v>910739.45563137252</v>
          </cell>
          <cell r="R25">
            <v>-782659.45563137252</v>
          </cell>
          <cell r="T25">
            <v>128080</v>
          </cell>
        </row>
        <row r="26">
          <cell r="C26" t="str">
            <v xml:space="preserve"> Business Channel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C27" t="str">
            <v xml:space="preserve"> News Channel</v>
          </cell>
          <cell r="D27">
            <v>441758.96571938321</v>
          </cell>
          <cell r="E27">
            <v>443048.64952431794</v>
          </cell>
          <cell r="F27">
            <v>445955.66830305161</v>
          </cell>
          <cell r="G27">
            <v>498680.88239676575</v>
          </cell>
          <cell r="H27">
            <v>510805.64856807655</v>
          </cell>
          <cell r="I27">
            <v>512897.3094040234</v>
          </cell>
          <cell r="J27">
            <v>579190.64315980626</v>
          </cell>
          <cell r="K27">
            <v>585510.45170911844</v>
          </cell>
          <cell r="L27">
            <v>586366.56595661514</v>
          </cell>
          <cell r="M27">
            <v>639223.90286630462</v>
          </cell>
          <cell r="N27">
            <v>642195.1843030923</v>
          </cell>
          <cell r="O27">
            <v>642968.15373066626</v>
          </cell>
          <cell r="P27">
            <v>6528602.0256412216</v>
          </cell>
          <cell r="Q27">
            <v>3312264.0684085866</v>
          </cell>
          <cell r="R27">
            <v>3216337.957232635</v>
          </cell>
          <cell r="T27">
            <v>6528602.0256412216</v>
          </cell>
          <cell r="U27" t="str">
            <v>content payment increase $53,200</v>
          </cell>
        </row>
        <row r="28">
          <cell r="C28" t="str">
            <v xml:space="preserve"> Sports Channel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C29" t="str">
            <v xml:space="preserve"> Sohu Arts Studio</v>
          </cell>
          <cell r="D29">
            <v>1250</v>
          </cell>
          <cell r="E29">
            <v>1200</v>
          </cell>
          <cell r="F29">
            <v>1250</v>
          </cell>
          <cell r="G29">
            <v>1400</v>
          </cell>
          <cell r="H29">
            <v>1400</v>
          </cell>
          <cell r="I29">
            <v>1400</v>
          </cell>
          <cell r="J29">
            <v>1400</v>
          </cell>
          <cell r="K29">
            <v>1400</v>
          </cell>
          <cell r="L29">
            <v>1400</v>
          </cell>
          <cell r="M29">
            <v>1400</v>
          </cell>
          <cell r="N29">
            <v>1400</v>
          </cell>
          <cell r="O29">
            <v>1400</v>
          </cell>
          <cell r="P29">
            <v>16300</v>
          </cell>
          <cell r="Q29">
            <v>924773.99517337047</v>
          </cell>
          <cell r="R29">
            <v>-908473.99517337047</v>
          </cell>
          <cell r="T29">
            <v>16300</v>
          </cell>
        </row>
        <row r="30">
          <cell r="C30" t="str">
            <v xml:space="preserve"> Sohu Online</v>
          </cell>
          <cell r="D30">
            <v>12077</v>
          </cell>
          <cell r="E30">
            <v>12077</v>
          </cell>
          <cell r="F30">
            <v>12077</v>
          </cell>
          <cell r="G30">
            <v>12077</v>
          </cell>
          <cell r="H30">
            <v>12077</v>
          </cell>
          <cell r="I30">
            <v>12077</v>
          </cell>
          <cell r="J30">
            <v>12077</v>
          </cell>
          <cell r="K30">
            <v>12077</v>
          </cell>
          <cell r="L30">
            <v>12077</v>
          </cell>
          <cell r="M30">
            <v>12077</v>
          </cell>
          <cell r="N30">
            <v>12077</v>
          </cell>
          <cell r="O30">
            <v>12077</v>
          </cell>
          <cell r="P30">
            <v>144924</v>
          </cell>
          <cell r="Q30">
            <v>144965.02725310455</v>
          </cell>
          <cell r="R30">
            <v>-41.027253104548436</v>
          </cell>
          <cell r="T30">
            <v>144924</v>
          </cell>
          <cell r="U30" t="str">
            <v>increase $16,690/m*9=$150,210</v>
          </cell>
        </row>
        <row r="31">
          <cell r="C31" t="str">
            <v xml:space="preserve"> Platform Operations</v>
          </cell>
          <cell r="D31">
            <v>420159</v>
          </cell>
          <cell r="E31">
            <v>402157</v>
          </cell>
          <cell r="F31">
            <v>419657</v>
          </cell>
          <cell r="G31">
            <v>441076</v>
          </cell>
          <cell r="H31">
            <v>440559</v>
          </cell>
          <cell r="I31">
            <v>456756</v>
          </cell>
          <cell r="J31">
            <v>458451</v>
          </cell>
          <cell r="K31">
            <v>460293</v>
          </cell>
          <cell r="L31">
            <v>460751</v>
          </cell>
          <cell r="M31">
            <v>462907</v>
          </cell>
          <cell r="N31">
            <v>460510</v>
          </cell>
          <cell r="O31">
            <v>465219</v>
          </cell>
          <cell r="P31">
            <v>5348495</v>
          </cell>
          <cell r="Q31">
            <v>1927710.7268076218</v>
          </cell>
          <cell r="R31">
            <v>3946096.2731923782</v>
          </cell>
          <cell r="T31">
            <v>5348495</v>
          </cell>
          <cell r="U31" t="str">
            <v xml:space="preserve">BTA cost increase $34,000 on June and July </v>
          </cell>
        </row>
        <row r="32">
          <cell r="R32">
            <v>0</v>
          </cell>
          <cell r="T32">
            <v>0</v>
          </cell>
        </row>
        <row r="33">
          <cell r="C33" t="str">
            <v>Sub-total of COR-Advertising</v>
          </cell>
          <cell r="D33">
            <v>884584.96571938321</v>
          </cell>
          <cell r="E33">
            <v>869822.64952431794</v>
          </cell>
          <cell r="F33">
            <v>890279.66830305161</v>
          </cell>
          <cell r="G33">
            <v>962573.88239676575</v>
          </cell>
          <cell r="H33">
            <v>976181.64856807655</v>
          </cell>
          <cell r="I33">
            <v>994470.30940402346</v>
          </cell>
          <cell r="J33">
            <v>1060458.6431598063</v>
          </cell>
          <cell r="K33">
            <v>1070620.4517091184</v>
          </cell>
          <cell r="L33">
            <v>1071934.5659566151</v>
          </cell>
          <cell r="M33">
            <v>1124947.9028663046</v>
          </cell>
          <cell r="N33">
            <v>1127522.1843030923</v>
          </cell>
          <cell r="O33">
            <v>1133004.1537306663</v>
          </cell>
          <cell r="P33">
            <v>12166401.025641222</v>
          </cell>
          <cell r="Q33">
            <v>7360269.513274055</v>
          </cell>
          <cell r="R33">
            <v>5331443.5123671656</v>
          </cell>
          <cell r="T33">
            <v>12166401.025641222</v>
          </cell>
        </row>
        <row r="34">
          <cell r="B34" t="str">
            <v>COR-Non Advertising</v>
          </cell>
          <cell r="T34">
            <v>0</v>
          </cell>
        </row>
        <row r="35">
          <cell r="C35" t="str">
            <v xml:space="preserve"> COR - E-Commerce-High Touch</v>
          </cell>
          <cell r="D35">
            <v>360600</v>
          </cell>
          <cell r="E35">
            <v>360600</v>
          </cell>
          <cell r="F35">
            <v>360600</v>
          </cell>
          <cell r="G35">
            <v>415200</v>
          </cell>
          <cell r="H35">
            <v>415200</v>
          </cell>
          <cell r="I35">
            <v>415200</v>
          </cell>
          <cell r="J35">
            <v>571500</v>
          </cell>
          <cell r="K35">
            <v>571500</v>
          </cell>
          <cell r="L35">
            <v>571500</v>
          </cell>
          <cell r="M35">
            <v>641400</v>
          </cell>
          <cell r="N35">
            <v>641400</v>
          </cell>
          <cell r="O35">
            <v>641400</v>
          </cell>
          <cell r="P35">
            <v>5966100</v>
          </cell>
          <cell r="Q35">
            <v>3267874.6956597427</v>
          </cell>
          <cell r="R35">
            <v>2698225.3043402573</v>
          </cell>
          <cell r="T35">
            <v>5966100</v>
          </cell>
        </row>
        <row r="36">
          <cell r="C36" t="str">
            <v xml:space="preserve"> COR - SMS</v>
          </cell>
          <cell r="D36">
            <v>35000</v>
          </cell>
          <cell r="E36">
            <v>40500</v>
          </cell>
          <cell r="F36">
            <v>40500</v>
          </cell>
          <cell r="G36">
            <v>40500</v>
          </cell>
          <cell r="H36">
            <v>40500</v>
          </cell>
          <cell r="I36">
            <v>40500</v>
          </cell>
          <cell r="J36">
            <v>49000</v>
          </cell>
          <cell r="K36">
            <v>49000</v>
          </cell>
          <cell r="L36">
            <v>49000</v>
          </cell>
          <cell r="M36">
            <v>55667</v>
          </cell>
          <cell r="N36">
            <v>55667</v>
          </cell>
          <cell r="O36">
            <v>55666</v>
          </cell>
          <cell r="P36">
            <v>551500</v>
          </cell>
          <cell r="T36">
            <v>551500</v>
          </cell>
        </row>
        <row r="37">
          <cell r="C37" t="str">
            <v xml:space="preserve"> COR - SMS (revenue share)</v>
          </cell>
          <cell r="D37">
            <v>1303045.4911433172</v>
          </cell>
          <cell r="E37">
            <v>1297545.4911433172</v>
          </cell>
          <cell r="F37">
            <v>1297545.4911433172</v>
          </cell>
          <cell r="G37">
            <v>1243333.3333333333</v>
          </cell>
          <cell r="H37">
            <v>1243333.3333333333</v>
          </cell>
          <cell r="I37">
            <v>1243333.3333333333</v>
          </cell>
          <cell r="J37">
            <v>1320166.6666666667</v>
          </cell>
          <cell r="K37">
            <v>1320166.6666666667</v>
          </cell>
          <cell r="L37">
            <v>1320166.6666666667</v>
          </cell>
          <cell r="M37">
            <v>1420583</v>
          </cell>
          <cell r="N37">
            <v>1420583</v>
          </cell>
          <cell r="O37">
            <v>1420583</v>
          </cell>
          <cell r="P37">
            <v>15850385.47342995</v>
          </cell>
          <cell r="Q37">
            <v>14097988.778401908</v>
          </cell>
          <cell r="R37">
            <v>2303896.6950280424</v>
          </cell>
        </row>
        <row r="38">
          <cell r="C38" t="str">
            <v xml:space="preserve"> COR - Game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C39" t="str">
            <v xml:space="preserve"> COR - Game (revenue share)</v>
          </cell>
          <cell r="D39">
            <v>63666.666666666664</v>
          </cell>
          <cell r="E39">
            <v>63666.666666666664</v>
          </cell>
          <cell r="F39">
            <v>63666.666666666664</v>
          </cell>
          <cell r="G39">
            <v>63666.666666666664</v>
          </cell>
          <cell r="H39">
            <v>63666.666666666664</v>
          </cell>
          <cell r="I39">
            <v>63666.666666666664</v>
          </cell>
          <cell r="J39">
            <v>380333.33333333331</v>
          </cell>
          <cell r="K39">
            <v>380333.33333333331</v>
          </cell>
          <cell r="L39">
            <v>380333.33333333331</v>
          </cell>
          <cell r="M39">
            <v>371333.33333333331</v>
          </cell>
          <cell r="N39">
            <v>371333.33333333331</v>
          </cell>
          <cell r="O39">
            <v>371333.33333333331</v>
          </cell>
          <cell r="P39">
            <v>2637000</v>
          </cell>
          <cell r="Q39">
            <v>414212.67539355572</v>
          </cell>
          <cell r="R39">
            <v>2222787.3246064442</v>
          </cell>
        </row>
        <row r="40">
          <cell r="C40" t="str">
            <v xml:space="preserve"> COR - Individual Listing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</row>
        <row r="41">
          <cell r="C41" t="str">
            <v xml:space="preserve"> COR - SOL-direct cost</v>
          </cell>
          <cell r="D41">
            <v>27705.333333333328</v>
          </cell>
          <cell r="E41">
            <v>27705.333333333328</v>
          </cell>
          <cell r="F41">
            <v>27704.333333333328</v>
          </cell>
          <cell r="G41">
            <v>25437.666666666672</v>
          </cell>
          <cell r="H41">
            <v>25437.666666666672</v>
          </cell>
          <cell r="I41">
            <v>25436.666666666672</v>
          </cell>
          <cell r="J41">
            <v>24154</v>
          </cell>
          <cell r="K41">
            <v>24154</v>
          </cell>
          <cell r="L41">
            <v>24153</v>
          </cell>
          <cell r="M41">
            <v>24919</v>
          </cell>
          <cell r="N41">
            <v>24919</v>
          </cell>
          <cell r="O41">
            <v>24919</v>
          </cell>
          <cell r="P41">
            <v>306645</v>
          </cell>
          <cell r="Q41">
            <v>340446.31233019393</v>
          </cell>
          <cell r="R41">
            <v>-33801.312330193934</v>
          </cell>
        </row>
        <row r="42">
          <cell r="C42" t="str">
            <v>COR - SOL-bandwidth</v>
          </cell>
          <cell r="D42">
            <v>44111</v>
          </cell>
          <cell r="E42">
            <v>44111</v>
          </cell>
          <cell r="F42">
            <v>44112</v>
          </cell>
          <cell r="G42">
            <v>43386</v>
          </cell>
          <cell r="H42">
            <v>43386</v>
          </cell>
          <cell r="I42">
            <v>43387</v>
          </cell>
          <cell r="J42">
            <v>43386</v>
          </cell>
          <cell r="K42">
            <v>43386</v>
          </cell>
          <cell r="L42">
            <v>43387</v>
          </cell>
          <cell r="M42">
            <v>44220</v>
          </cell>
          <cell r="N42">
            <v>44220</v>
          </cell>
          <cell r="O42">
            <v>44220</v>
          </cell>
          <cell r="P42">
            <v>525312</v>
          </cell>
          <cell r="Q42">
            <v>619009.08475116501</v>
          </cell>
          <cell r="R42">
            <v>0</v>
          </cell>
        </row>
        <row r="43">
          <cell r="C43" t="str">
            <v>Sub-total of COR-Non Advertising</v>
          </cell>
          <cell r="D43">
            <v>1834128.4911433172</v>
          </cell>
          <cell r="E43">
            <v>1834128.4911433172</v>
          </cell>
          <cell r="F43">
            <v>1834128.4911433172</v>
          </cell>
          <cell r="G43">
            <v>1831523.6666666667</v>
          </cell>
          <cell r="H43">
            <v>1831523.6666666667</v>
          </cell>
          <cell r="I43">
            <v>1831523.6666666667</v>
          </cell>
          <cell r="J43">
            <v>2388540</v>
          </cell>
          <cell r="K43">
            <v>2388540</v>
          </cell>
          <cell r="L43">
            <v>2388540</v>
          </cell>
          <cell r="M43">
            <v>2558122.3333333335</v>
          </cell>
          <cell r="N43">
            <v>2558122.3333333335</v>
          </cell>
          <cell r="O43">
            <v>2558121.3333333335</v>
          </cell>
          <cell r="P43">
            <v>25836942.473429948</v>
          </cell>
          <cell r="Q43">
            <v>18739531.546536565</v>
          </cell>
          <cell r="R43">
            <v>7191108.0116445497</v>
          </cell>
          <cell r="T43">
            <v>25836942.473429948</v>
          </cell>
        </row>
        <row r="44">
          <cell r="C44" t="str">
            <v>Total of Cost of Revenue</v>
          </cell>
          <cell r="D44">
            <v>2718713.4568627002</v>
          </cell>
          <cell r="E44">
            <v>2703951.140667635</v>
          </cell>
          <cell r="F44">
            <v>2724408.1594463689</v>
          </cell>
          <cell r="G44">
            <v>2794097.5490634325</v>
          </cell>
          <cell r="H44">
            <v>2807705.3152347431</v>
          </cell>
          <cell r="I44">
            <v>2825993.97607069</v>
          </cell>
          <cell r="J44">
            <v>3448998.6431598063</v>
          </cell>
          <cell r="K44">
            <v>3459160.4517091187</v>
          </cell>
          <cell r="L44">
            <v>3460474.5659566149</v>
          </cell>
          <cell r="M44">
            <v>3683070.2361996379</v>
          </cell>
          <cell r="N44">
            <v>3685644.5176364258</v>
          </cell>
          <cell r="O44">
            <v>3691125.4870639998</v>
          </cell>
          <cell r="P44">
            <v>38003343.499071166</v>
          </cell>
          <cell r="Q44">
            <v>26099801.05981062</v>
          </cell>
          <cell r="R44">
            <v>11903542.439260546</v>
          </cell>
          <cell r="T44">
            <v>38003343.499071166</v>
          </cell>
        </row>
        <row r="45">
          <cell r="B45" t="str">
            <v>Gross Margin</v>
          </cell>
        </row>
        <row r="46">
          <cell r="C46" t="str">
            <v>Gross Margin</v>
          </cell>
          <cell r="D46">
            <v>5756135.1743772356</v>
          </cell>
          <cell r="E46">
            <v>5770897.4905723007</v>
          </cell>
          <cell r="F46">
            <v>5750440.4717935668</v>
          </cell>
          <cell r="G46">
            <v>6623585.7842698991</v>
          </cell>
          <cell r="H46">
            <v>6609978.018098589</v>
          </cell>
          <cell r="I46">
            <v>6591689.3572626421</v>
          </cell>
          <cell r="J46">
            <v>7642001.3568401933</v>
          </cell>
          <cell r="K46">
            <v>7631839.5482908813</v>
          </cell>
          <cell r="L46">
            <v>7630525.4340433851</v>
          </cell>
          <cell r="M46">
            <v>8772596.4304670282</v>
          </cell>
          <cell r="N46">
            <v>8770022.1490302403</v>
          </cell>
          <cell r="O46">
            <v>8764541.1796026658</v>
          </cell>
          <cell r="P46">
            <v>86314252.394648656</v>
          </cell>
          <cell r="Q46">
            <v>56216782.349070966</v>
          </cell>
          <cell r="R46">
            <v>30097470.04557769</v>
          </cell>
          <cell r="T46">
            <v>86314252.394648656</v>
          </cell>
        </row>
        <row r="47">
          <cell r="C47" t="str">
            <v>Gross Margin Rate(%)</v>
          </cell>
          <cell r="D47">
            <v>0.67920212204841102</v>
          </cell>
          <cell r="E47">
            <v>0.68094401937748517</v>
          </cell>
          <cell r="F47">
            <v>0.67853016873910033</v>
          </cell>
          <cell r="G47">
            <v>0.70331370782303859</v>
          </cell>
          <cell r="H47">
            <v>0.70186879130910718</v>
          </cell>
          <cell r="I47">
            <v>0.69992684229801483</v>
          </cell>
          <cell r="J47">
            <v>0.68902726145885795</v>
          </cell>
          <cell r="K47">
            <v>0.68811104032917514</v>
          </cell>
          <cell r="L47">
            <v>0.68799255558952166</v>
          </cell>
          <cell r="M47">
            <v>0.70430565181580229</v>
          </cell>
          <cell r="N47">
            <v>0.70409897629166707</v>
          </cell>
          <cell r="O47">
            <v>0.70365893806856317</v>
          </cell>
          <cell r="P47">
            <v>0.69430438848286169</v>
          </cell>
          <cell r="Q47">
            <v>0.68293386363998954</v>
          </cell>
          <cell r="R47">
            <v>0.716589154998167</v>
          </cell>
          <cell r="T47" t="e">
            <v>#DIV/0!</v>
          </cell>
        </row>
        <row r="48">
          <cell r="B48" t="str">
            <v>Operating Expense</v>
          </cell>
        </row>
        <row r="49">
          <cell r="B49" t="str">
            <v>Product Development</v>
          </cell>
          <cell r="R49">
            <v>0</v>
          </cell>
          <cell r="T49">
            <v>0</v>
          </cell>
        </row>
        <row r="50">
          <cell r="C50" t="str">
            <v xml:space="preserve"> Sohu Classification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488818.75914832501</v>
          </cell>
          <cell r="R50">
            <v>-488818.75914832501</v>
          </cell>
          <cell r="T50">
            <v>0</v>
          </cell>
        </row>
        <row r="51">
          <cell r="C51" t="str">
            <v xml:space="preserve"> Technology Department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C52" t="str">
            <v xml:space="preserve"> Technology - Product Developmnet</v>
          </cell>
          <cell r="D52">
            <v>2630</v>
          </cell>
          <cell r="E52">
            <v>2730</v>
          </cell>
          <cell r="F52">
            <v>2830</v>
          </cell>
          <cell r="G52">
            <v>3130</v>
          </cell>
          <cell r="H52">
            <v>3030</v>
          </cell>
          <cell r="I52">
            <v>3030</v>
          </cell>
          <cell r="J52">
            <v>3130</v>
          </cell>
          <cell r="K52">
            <v>3030</v>
          </cell>
          <cell r="L52">
            <v>3030</v>
          </cell>
          <cell r="M52">
            <v>3130</v>
          </cell>
          <cell r="N52">
            <v>3030</v>
          </cell>
          <cell r="O52">
            <v>3030</v>
          </cell>
          <cell r="P52">
            <v>35760</v>
          </cell>
          <cell r="Q52">
            <v>2010938.0441733277</v>
          </cell>
          <cell r="R52">
            <v>-1975178.0441733277</v>
          </cell>
          <cell r="T52">
            <v>35760</v>
          </cell>
          <cell r="U52" t="str">
            <v>Baidu</v>
          </cell>
        </row>
        <row r="53">
          <cell r="C53" t="str">
            <v xml:space="preserve"> Technology - Network Operation</v>
          </cell>
          <cell r="D53">
            <v>7210</v>
          </cell>
          <cell r="E53">
            <v>7260</v>
          </cell>
          <cell r="F53">
            <v>7360</v>
          </cell>
          <cell r="G53">
            <v>12810</v>
          </cell>
          <cell r="H53">
            <v>7760</v>
          </cell>
          <cell r="I53">
            <v>7660</v>
          </cell>
          <cell r="J53">
            <v>7360</v>
          </cell>
          <cell r="K53">
            <v>7360</v>
          </cell>
          <cell r="L53">
            <v>7360</v>
          </cell>
          <cell r="M53">
            <v>7460</v>
          </cell>
          <cell r="N53">
            <v>7460</v>
          </cell>
          <cell r="O53">
            <v>7460</v>
          </cell>
          <cell r="P53">
            <v>94520</v>
          </cell>
          <cell r="Q53">
            <v>827683.83326691319</v>
          </cell>
          <cell r="R53">
            <v>-733163.83326691319</v>
          </cell>
          <cell r="T53">
            <v>94520</v>
          </cell>
          <cell r="U53" t="str">
            <v>Double click</v>
          </cell>
        </row>
        <row r="54">
          <cell r="C54" t="str">
            <v xml:space="preserve"> R&amp;D Department</v>
          </cell>
          <cell r="D54">
            <v>1125</v>
          </cell>
          <cell r="E54">
            <v>825</v>
          </cell>
          <cell r="F54">
            <v>6545</v>
          </cell>
          <cell r="G54">
            <v>6845</v>
          </cell>
          <cell r="H54">
            <v>6545</v>
          </cell>
          <cell r="I54">
            <v>6545</v>
          </cell>
          <cell r="J54">
            <v>6870</v>
          </cell>
          <cell r="K54">
            <v>6570</v>
          </cell>
          <cell r="L54">
            <v>6570</v>
          </cell>
          <cell r="M54">
            <v>6870</v>
          </cell>
          <cell r="N54">
            <v>6570</v>
          </cell>
          <cell r="O54">
            <v>6870</v>
          </cell>
          <cell r="P54">
            <v>68750</v>
          </cell>
          <cell r="Q54">
            <v>240689.96964232446</v>
          </cell>
          <cell r="R54">
            <v>-171939.96964232446</v>
          </cell>
        </row>
        <row r="55">
          <cell r="C55" t="str">
            <v xml:space="preserve"> Email Department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2218492.5483921682</v>
          </cell>
          <cell r="R55">
            <v>-2218492.5483921682</v>
          </cell>
        </row>
        <row r="56">
          <cell r="C56" t="str">
            <v xml:space="preserve"> Website Quality</v>
          </cell>
          <cell r="D56">
            <v>1500</v>
          </cell>
          <cell r="E56">
            <v>1500</v>
          </cell>
          <cell r="F56">
            <v>1450</v>
          </cell>
          <cell r="G56">
            <v>1500</v>
          </cell>
          <cell r="H56">
            <v>1500</v>
          </cell>
          <cell r="I56">
            <v>1450</v>
          </cell>
          <cell r="J56">
            <v>1500</v>
          </cell>
          <cell r="K56">
            <v>1500</v>
          </cell>
          <cell r="L56">
            <v>1450</v>
          </cell>
          <cell r="M56">
            <v>1500</v>
          </cell>
          <cell r="N56">
            <v>1500</v>
          </cell>
          <cell r="O56">
            <v>1450</v>
          </cell>
          <cell r="P56">
            <v>17800</v>
          </cell>
          <cell r="Q56">
            <v>240689.96964232446</v>
          </cell>
          <cell r="R56">
            <v>-222889.96964232446</v>
          </cell>
          <cell r="T56">
            <v>17800</v>
          </cell>
        </row>
        <row r="57">
          <cell r="C57" t="str">
            <v xml:space="preserve"> Wireless Operation</v>
          </cell>
          <cell r="D57">
            <v>527002.49375557539</v>
          </cell>
          <cell r="E57">
            <v>524861.20429353113</v>
          </cell>
          <cell r="F57">
            <v>530664.89952867676</v>
          </cell>
          <cell r="G57">
            <v>576532.36378775758</v>
          </cell>
          <cell r="H57">
            <v>589572.851961473</v>
          </cell>
          <cell r="I57">
            <v>590890.12935503898</v>
          </cell>
          <cell r="J57">
            <v>616026.47082324454</v>
          </cell>
          <cell r="K57">
            <v>615113.93600443681</v>
          </cell>
          <cell r="L57">
            <v>617396.98696269991</v>
          </cell>
          <cell r="M57">
            <v>635567.39801060141</v>
          </cell>
          <cell r="N57">
            <v>637472.19024835329</v>
          </cell>
          <cell r="O57">
            <v>639705.22449481557</v>
          </cell>
          <cell r="P57">
            <v>7100806.1492262054</v>
          </cell>
          <cell r="Q57">
            <v>2218492.5483921682</v>
          </cell>
          <cell r="R57">
            <v>4882313.6008340372</v>
          </cell>
          <cell r="T57">
            <v>7100806.1492262054</v>
          </cell>
          <cell r="U57" t="str">
            <v>HC related</v>
          </cell>
        </row>
        <row r="58">
          <cell r="C58" t="str">
            <v xml:space="preserve"> Online Service</v>
          </cell>
          <cell r="D58">
            <v>9710</v>
          </cell>
          <cell r="E58">
            <v>9710</v>
          </cell>
          <cell r="F58">
            <v>9610</v>
          </cell>
          <cell r="G58">
            <v>9710</v>
          </cell>
          <cell r="H58">
            <v>9710</v>
          </cell>
          <cell r="I58">
            <v>9610</v>
          </cell>
          <cell r="J58">
            <v>9710</v>
          </cell>
          <cell r="K58">
            <v>9710</v>
          </cell>
          <cell r="L58">
            <v>9610</v>
          </cell>
          <cell r="M58">
            <v>9710</v>
          </cell>
          <cell r="N58">
            <v>9710</v>
          </cell>
          <cell r="O58">
            <v>9610</v>
          </cell>
          <cell r="P58">
            <v>116120</v>
          </cell>
          <cell r="Q58">
            <v>1211575.2453108956</v>
          </cell>
          <cell r="R58">
            <v>-1095455.2453108956</v>
          </cell>
          <cell r="T58">
            <v>116120</v>
          </cell>
          <cell r="U58" t="str">
            <v>ISP</v>
          </cell>
        </row>
        <row r="59">
          <cell r="C59" t="str">
            <v xml:space="preserve"> Game</v>
          </cell>
          <cell r="D59">
            <v>53715</v>
          </cell>
          <cell r="E59">
            <v>53214.67</v>
          </cell>
          <cell r="F59">
            <v>54714.67</v>
          </cell>
          <cell r="G59">
            <v>53714.67</v>
          </cell>
          <cell r="H59">
            <v>53214.67</v>
          </cell>
          <cell r="I59">
            <v>54714.67</v>
          </cell>
          <cell r="J59">
            <v>61095.33</v>
          </cell>
          <cell r="K59">
            <v>60595.33</v>
          </cell>
          <cell r="L59">
            <v>62095.33</v>
          </cell>
          <cell r="M59">
            <v>73575</v>
          </cell>
          <cell r="N59">
            <v>73075</v>
          </cell>
          <cell r="O59">
            <v>74575</v>
          </cell>
          <cell r="P59">
            <v>728299.34000000008</v>
          </cell>
          <cell r="Q59">
            <v>1239750.3459315368</v>
          </cell>
          <cell r="R59">
            <v>-511451.00593153667</v>
          </cell>
        </row>
        <row r="60">
          <cell r="C60" t="str">
            <v xml:space="preserve"> Web based subscription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 t="str">
            <v>Reclassified HC t oSMS</v>
          </cell>
        </row>
        <row r="61">
          <cell r="C61" t="str">
            <v xml:space="preserve">Sub-total of Product Development </v>
          </cell>
          <cell r="D61">
            <v>602892.49375557539</v>
          </cell>
          <cell r="E61">
            <v>600100.87429353117</v>
          </cell>
          <cell r="F61">
            <v>613174.5695286768</v>
          </cell>
          <cell r="G61">
            <v>664242.03378775762</v>
          </cell>
          <cell r="H61">
            <v>671332.52196147304</v>
          </cell>
          <cell r="I61">
            <v>673899.79935503902</v>
          </cell>
          <cell r="J61">
            <v>705691.8008232445</v>
          </cell>
          <cell r="K61">
            <v>703879.26600443677</v>
          </cell>
          <cell r="L61">
            <v>707512.31696269987</v>
          </cell>
          <cell r="M61">
            <v>737812.39801060141</v>
          </cell>
          <cell r="N61">
            <v>738817.19024835329</v>
          </cell>
          <cell r="O61">
            <v>742700.22449481557</v>
          </cell>
          <cell r="P61">
            <v>8162055.4892262053</v>
          </cell>
          <cell r="Q61">
            <v>10697131.263899984</v>
          </cell>
          <cell r="R61">
            <v>-2535075.7746737786</v>
          </cell>
          <cell r="T61">
            <v>8162055.4892262053</v>
          </cell>
        </row>
        <row r="62">
          <cell r="B62" t="str">
            <v>Sales &amp; Marketing</v>
          </cell>
          <cell r="R62">
            <v>0</v>
          </cell>
          <cell r="T62">
            <v>0</v>
          </cell>
        </row>
        <row r="63">
          <cell r="C63" t="str">
            <v xml:space="preserve"> E-Commerce - High Touch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C64" t="str">
            <v>General elimination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C65" t="str">
            <v xml:space="preserve"> Customer Service Department</v>
          </cell>
          <cell r="D65">
            <v>25408</v>
          </cell>
          <cell r="E65">
            <v>24314</v>
          </cell>
          <cell r="F65">
            <v>25763</v>
          </cell>
          <cell r="G65">
            <v>25094</v>
          </cell>
          <cell r="H65">
            <v>24556</v>
          </cell>
          <cell r="I65">
            <v>40739</v>
          </cell>
          <cell r="J65">
            <v>24321</v>
          </cell>
          <cell r="K65">
            <v>23348</v>
          </cell>
          <cell r="L65">
            <v>26813</v>
          </cell>
          <cell r="M65">
            <v>24744</v>
          </cell>
          <cell r="N65">
            <v>24206</v>
          </cell>
          <cell r="O65">
            <v>25897</v>
          </cell>
          <cell r="P65">
            <v>315203</v>
          </cell>
          <cell r="Q65">
            <v>667866.68777423713</v>
          </cell>
          <cell r="R65">
            <v>-352663.68777423713</v>
          </cell>
          <cell r="T65">
            <v>315203</v>
          </cell>
        </row>
        <row r="66">
          <cell r="C66" t="str">
            <v xml:space="preserve"> Call Center</v>
          </cell>
          <cell r="D66">
            <v>1470</v>
          </cell>
          <cell r="E66">
            <v>1460</v>
          </cell>
          <cell r="F66">
            <v>1470</v>
          </cell>
          <cell r="G66">
            <v>1630</v>
          </cell>
          <cell r="H66">
            <v>1630</v>
          </cell>
          <cell r="I66">
            <v>1730</v>
          </cell>
          <cell r="J66">
            <v>1740</v>
          </cell>
          <cell r="K66">
            <v>1740</v>
          </cell>
          <cell r="L66">
            <v>1740</v>
          </cell>
          <cell r="M66">
            <v>1750</v>
          </cell>
          <cell r="N66">
            <v>1750</v>
          </cell>
          <cell r="O66">
            <v>1750</v>
          </cell>
          <cell r="P66">
            <v>19860</v>
          </cell>
          <cell r="Q66">
            <v>273826.73047312303</v>
          </cell>
          <cell r="R66">
            <v>-253966.73047312303</v>
          </cell>
          <cell r="T66">
            <v>19860</v>
          </cell>
        </row>
        <row r="67">
          <cell r="C67" t="str">
            <v xml:space="preserve"> Marketing Department</v>
          </cell>
          <cell r="D67">
            <v>326556</v>
          </cell>
          <cell r="E67">
            <v>327056</v>
          </cell>
          <cell r="F67">
            <v>327656</v>
          </cell>
          <cell r="G67">
            <v>676556</v>
          </cell>
          <cell r="H67">
            <v>576556</v>
          </cell>
          <cell r="I67">
            <v>576656</v>
          </cell>
          <cell r="J67">
            <v>1134302</v>
          </cell>
          <cell r="K67">
            <v>1134302</v>
          </cell>
          <cell r="L67">
            <v>1134402</v>
          </cell>
          <cell r="M67">
            <v>852880</v>
          </cell>
          <cell r="N67">
            <v>852880</v>
          </cell>
          <cell r="O67">
            <v>851980</v>
          </cell>
          <cell r="P67">
            <v>8771782</v>
          </cell>
          <cell r="Q67">
            <v>3772898.1811783034</v>
          </cell>
          <cell r="R67">
            <v>4998883.8188216966</v>
          </cell>
          <cell r="T67">
            <v>8771782</v>
          </cell>
        </row>
        <row r="68">
          <cell r="C68" t="str">
            <v xml:space="preserve"> Sales Department</v>
          </cell>
          <cell r="D68">
            <v>549330.27672996046</v>
          </cell>
          <cell r="E68">
            <v>543086.85318869038</v>
          </cell>
          <cell r="F68">
            <v>682010.25209692621</v>
          </cell>
          <cell r="G68">
            <v>606566.4029888357</v>
          </cell>
          <cell r="H68">
            <v>606281.3024387809</v>
          </cell>
          <cell r="I68">
            <v>909483.35955369787</v>
          </cell>
          <cell r="J68">
            <v>670990.06307506049</v>
          </cell>
          <cell r="K68">
            <v>666548.03023252671</v>
          </cell>
          <cell r="L68">
            <v>931087.46092619153</v>
          </cell>
          <cell r="M68">
            <v>715242.73783129372</v>
          </cell>
          <cell r="N68">
            <v>764973.1278231123</v>
          </cell>
          <cell r="O68">
            <v>991116.83376669837</v>
          </cell>
          <cell r="P68">
            <v>8636716.7006517742</v>
          </cell>
          <cell r="Q68">
            <v>1469360.0100598806</v>
          </cell>
          <cell r="R68">
            <v>7167356.6905918941</v>
          </cell>
          <cell r="T68">
            <v>8636716.7006517742</v>
          </cell>
          <cell r="U68" t="str">
            <v>Bad increase $207,000</v>
          </cell>
        </row>
        <row r="69">
          <cell r="C69" t="str">
            <v xml:space="preserve"> Retailed Client Sales</v>
          </cell>
          <cell r="D69">
            <v>11115</v>
          </cell>
          <cell r="E69">
            <v>12115</v>
          </cell>
          <cell r="F69">
            <v>12115</v>
          </cell>
          <cell r="G69">
            <v>13315</v>
          </cell>
          <cell r="H69">
            <v>13315</v>
          </cell>
          <cell r="I69">
            <v>13615</v>
          </cell>
          <cell r="J69">
            <v>14615</v>
          </cell>
          <cell r="K69">
            <v>14615</v>
          </cell>
          <cell r="L69">
            <v>14615</v>
          </cell>
          <cell r="M69">
            <v>14715</v>
          </cell>
          <cell r="N69">
            <v>14715</v>
          </cell>
          <cell r="O69">
            <v>15015</v>
          </cell>
          <cell r="P69">
            <v>163880</v>
          </cell>
          <cell r="Q69">
            <v>1346468.7148796706</v>
          </cell>
          <cell r="R69">
            <v>-1182588.7148796706</v>
          </cell>
          <cell r="T69">
            <v>163880</v>
          </cell>
          <cell r="U69" t="str">
            <v>Commission increase</v>
          </cell>
        </row>
        <row r="70">
          <cell r="C70" t="str">
            <v xml:space="preserve"> SLI Department</v>
          </cell>
          <cell r="D70">
            <v>43178.559999999998</v>
          </cell>
          <cell r="E70">
            <v>43178.559999999998</v>
          </cell>
          <cell r="F70">
            <v>43178.559999999998</v>
          </cell>
          <cell r="G70">
            <v>60257</v>
          </cell>
          <cell r="H70">
            <v>60257</v>
          </cell>
          <cell r="I70">
            <v>60257</v>
          </cell>
          <cell r="J70">
            <v>65450</v>
          </cell>
          <cell r="K70">
            <v>65450</v>
          </cell>
          <cell r="L70">
            <v>65450</v>
          </cell>
          <cell r="M70">
            <v>70644</v>
          </cell>
          <cell r="N70">
            <v>70644</v>
          </cell>
          <cell r="O70">
            <v>70644</v>
          </cell>
          <cell r="P70">
            <v>718588.67999999993</v>
          </cell>
          <cell r="Q70">
            <v>194368.98078165657</v>
          </cell>
          <cell r="R70">
            <v>524219.69921834336</v>
          </cell>
        </row>
        <row r="71">
          <cell r="C71" t="str">
            <v xml:space="preserve"> Investor Relations</v>
          </cell>
          <cell r="D71">
            <v>14250</v>
          </cell>
          <cell r="E71">
            <v>4365</v>
          </cell>
          <cell r="F71">
            <v>11865</v>
          </cell>
          <cell r="G71">
            <v>13620</v>
          </cell>
          <cell r="H71">
            <v>48565</v>
          </cell>
          <cell r="I71">
            <v>7865</v>
          </cell>
          <cell r="J71">
            <v>12120</v>
          </cell>
          <cell r="K71">
            <v>1865</v>
          </cell>
          <cell r="L71">
            <v>11865</v>
          </cell>
          <cell r="M71">
            <v>8620</v>
          </cell>
          <cell r="N71">
            <v>11865</v>
          </cell>
          <cell r="O71">
            <v>4365</v>
          </cell>
          <cell r="P71">
            <v>151230</v>
          </cell>
          <cell r="Q71">
            <v>194368.98078165657</v>
          </cell>
          <cell r="R71">
            <v>-43138.980781656574</v>
          </cell>
          <cell r="T71">
            <v>151230</v>
          </cell>
        </row>
        <row r="72">
          <cell r="C72" t="str">
            <v xml:space="preserve"> EC High Touch</v>
          </cell>
          <cell r="D72">
            <v>23850</v>
          </cell>
          <cell r="E72">
            <v>25243</v>
          </cell>
          <cell r="F72">
            <v>26920</v>
          </cell>
          <cell r="G72">
            <v>27520</v>
          </cell>
          <cell r="H72">
            <v>29030</v>
          </cell>
          <cell r="I72">
            <v>31370</v>
          </cell>
          <cell r="J72">
            <v>32610</v>
          </cell>
          <cell r="K72">
            <v>33420</v>
          </cell>
          <cell r="L72">
            <v>33830</v>
          </cell>
          <cell r="M72">
            <v>34070</v>
          </cell>
          <cell r="N72">
            <v>34380</v>
          </cell>
          <cell r="O72">
            <v>34890</v>
          </cell>
          <cell r="P72">
            <v>367133</v>
          </cell>
          <cell r="Q72">
            <v>1024397.4105229835</v>
          </cell>
          <cell r="R72">
            <v>-657264.41052298353</v>
          </cell>
          <cell r="T72">
            <v>367133</v>
          </cell>
        </row>
        <row r="73">
          <cell r="C73" t="str">
            <v>Sales SH</v>
          </cell>
          <cell r="D73">
            <v>42944.502415458934</v>
          </cell>
          <cell r="E73">
            <v>35372.637681159424</v>
          </cell>
          <cell r="F73">
            <v>35372.637681159424</v>
          </cell>
          <cell r="G73">
            <v>37381.637681159424</v>
          </cell>
          <cell r="H73">
            <v>37733.637681159424</v>
          </cell>
          <cell r="I73">
            <v>37733.637681159424</v>
          </cell>
          <cell r="J73">
            <v>45233.637681159424</v>
          </cell>
          <cell r="K73">
            <v>37839.637681159424</v>
          </cell>
          <cell r="L73">
            <v>37839.637681159424</v>
          </cell>
          <cell r="M73">
            <v>37839.637681159424</v>
          </cell>
          <cell r="N73">
            <v>37839.637681159424</v>
          </cell>
          <cell r="O73">
            <v>37839.637681159424</v>
          </cell>
          <cell r="P73">
            <v>460970.51690821256</v>
          </cell>
          <cell r="Q73">
            <v>946213.13</v>
          </cell>
          <cell r="R73">
            <v>-485242.61309178744</v>
          </cell>
          <cell r="T73">
            <v>460970.51690821256</v>
          </cell>
        </row>
        <row r="74">
          <cell r="C74" t="str">
            <v>Sales GZ</v>
          </cell>
          <cell r="D74">
            <v>34823.888888888891</v>
          </cell>
          <cell r="E74">
            <v>30807.024154589373</v>
          </cell>
          <cell r="F74">
            <v>31844.705314009661</v>
          </cell>
          <cell r="G74">
            <v>30646.705314009661</v>
          </cell>
          <cell r="H74">
            <v>30344.705314009661</v>
          </cell>
          <cell r="I74">
            <v>45344.705314009661</v>
          </cell>
          <cell r="J74">
            <v>29216.115314009661</v>
          </cell>
          <cell r="K74">
            <v>28344.705314009661</v>
          </cell>
          <cell r="L74">
            <v>28844.705314009661</v>
          </cell>
          <cell r="M74">
            <v>35646.705314009661</v>
          </cell>
          <cell r="N74">
            <v>31344.705314009661</v>
          </cell>
          <cell r="O74">
            <v>32344.705314009661</v>
          </cell>
          <cell r="P74">
            <v>389553.3761835749</v>
          </cell>
          <cell r="Q74">
            <v>1112297.76</v>
          </cell>
          <cell r="R74">
            <v>-722744.38381642511</v>
          </cell>
          <cell r="T74">
            <v>389553.3761835749</v>
          </cell>
        </row>
        <row r="75">
          <cell r="C75" t="str">
            <v>Sales HK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C76" t="str">
            <v>US Office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C77" t="str">
            <v>Sub-total of Sales &amp; Marketing</v>
          </cell>
          <cell r="D77">
            <v>1072926.2280343084</v>
          </cell>
          <cell r="E77">
            <v>1046998.0750244391</v>
          </cell>
          <cell r="F77">
            <v>1198195.1550920955</v>
          </cell>
          <cell r="G77">
            <v>1492586.7459840048</v>
          </cell>
          <cell r="H77">
            <v>1428268.64543395</v>
          </cell>
          <cell r="I77">
            <v>1724793.7025488671</v>
          </cell>
          <cell r="J77">
            <v>2030597.8160702295</v>
          </cell>
          <cell r="K77">
            <v>2007472.3732276959</v>
          </cell>
          <cell r="L77">
            <v>2286486.8039213605</v>
          </cell>
          <cell r="M77">
            <v>1796152.0808264627</v>
          </cell>
          <cell r="N77">
            <v>1844597.4708182814</v>
          </cell>
          <cell r="O77">
            <v>2065842.1767618675</v>
          </cell>
          <cell r="P77">
            <v>19994917.273743559</v>
          </cell>
          <cell r="Q77">
            <v>11002066.586451514</v>
          </cell>
          <cell r="R77">
            <v>8992850.687292045</v>
          </cell>
          <cell r="T77">
            <v>19994917.273743559</v>
          </cell>
        </row>
        <row r="78">
          <cell r="B78" t="str">
            <v>General &amp; Administration</v>
          </cell>
          <cell r="T78">
            <v>0</v>
          </cell>
        </row>
        <row r="79">
          <cell r="C79" t="str">
            <v xml:space="preserve"> Administration Department</v>
          </cell>
          <cell r="D79">
            <v>28688.045399515737</v>
          </cell>
          <cell r="E79">
            <v>28688.045399515737</v>
          </cell>
          <cell r="F79">
            <v>28689.045399515737</v>
          </cell>
          <cell r="G79">
            <v>28988.045399515737</v>
          </cell>
          <cell r="H79">
            <v>29088.045399515737</v>
          </cell>
          <cell r="I79">
            <v>28989.045399515737</v>
          </cell>
          <cell r="J79">
            <v>28988.045399515737</v>
          </cell>
          <cell r="K79">
            <v>29088.045399515737</v>
          </cell>
          <cell r="L79">
            <v>28989.045399515737</v>
          </cell>
          <cell r="M79">
            <v>28988.045399515737</v>
          </cell>
          <cell r="N79">
            <v>29088.045399515737</v>
          </cell>
          <cell r="O79">
            <v>28989.045399515737</v>
          </cell>
          <cell r="P79">
            <v>347260.54479418881</v>
          </cell>
          <cell r="Q79">
            <v>202292.32987855154</v>
          </cell>
          <cell r="R79">
            <v>144968.21491563728</v>
          </cell>
          <cell r="T79">
            <v>347260.54479418881</v>
          </cell>
        </row>
        <row r="80">
          <cell r="C80" t="str">
            <v xml:space="preserve"> Finance Department</v>
          </cell>
          <cell r="D80">
            <v>408210.12892433832</v>
          </cell>
          <cell r="E80">
            <v>408889.15812271793</v>
          </cell>
          <cell r="F80">
            <v>415483.04520060279</v>
          </cell>
          <cell r="G80">
            <v>442872.68218184967</v>
          </cell>
          <cell r="H80">
            <v>446494.52838687826</v>
          </cell>
          <cell r="I80">
            <v>446639.53304244834</v>
          </cell>
          <cell r="J80">
            <v>468492.15429709735</v>
          </cell>
          <cell r="K80">
            <v>469337.91340912675</v>
          </cell>
          <cell r="L80">
            <v>468846.31750970206</v>
          </cell>
          <cell r="M80">
            <v>437634.95931367559</v>
          </cell>
          <cell r="N80">
            <v>437517.49564731744</v>
          </cell>
          <cell r="O80">
            <v>437377.78602969507</v>
          </cell>
          <cell r="P80">
            <v>5287795.7020654492</v>
          </cell>
          <cell r="Q80">
            <v>2839509.6783158989</v>
          </cell>
          <cell r="R80">
            <v>2448286.0237495503</v>
          </cell>
          <cell r="T80">
            <v>5287795.7020654492</v>
          </cell>
        </row>
        <row r="81">
          <cell r="C81" t="str">
            <v xml:space="preserve"> Human Resouces Department</v>
          </cell>
          <cell r="D81">
            <v>23000</v>
          </cell>
          <cell r="E81">
            <v>30500</v>
          </cell>
          <cell r="F81">
            <v>39164</v>
          </cell>
          <cell r="G81">
            <v>45000</v>
          </cell>
          <cell r="H81">
            <v>46900</v>
          </cell>
          <cell r="I81">
            <v>51813</v>
          </cell>
          <cell r="J81">
            <v>45000</v>
          </cell>
          <cell r="K81">
            <v>41100</v>
          </cell>
          <cell r="L81">
            <v>46236</v>
          </cell>
          <cell r="M81">
            <v>45000</v>
          </cell>
          <cell r="N81">
            <v>53500</v>
          </cell>
          <cell r="O81">
            <v>40007</v>
          </cell>
          <cell r="P81">
            <v>507220</v>
          </cell>
          <cell r="Q81">
            <v>539942.18856734841</v>
          </cell>
          <cell r="R81">
            <v>-32722.188567348407</v>
          </cell>
          <cell r="T81">
            <v>507220</v>
          </cell>
        </row>
        <row r="82">
          <cell r="C82" t="str">
            <v xml:space="preserve"> Management Department</v>
          </cell>
          <cell r="D82">
            <v>19390</v>
          </cell>
          <cell r="E82">
            <v>12390</v>
          </cell>
          <cell r="F82">
            <v>11790</v>
          </cell>
          <cell r="G82">
            <v>12390</v>
          </cell>
          <cell r="H82">
            <v>14390</v>
          </cell>
          <cell r="I82">
            <v>6790</v>
          </cell>
          <cell r="J82">
            <v>19390</v>
          </cell>
          <cell r="K82">
            <v>12390</v>
          </cell>
          <cell r="L82">
            <v>11790</v>
          </cell>
          <cell r="M82">
            <v>12390</v>
          </cell>
          <cell r="N82">
            <v>14390</v>
          </cell>
          <cell r="O82">
            <v>6790</v>
          </cell>
          <cell r="P82">
            <v>154280</v>
          </cell>
          <cell r="Q82">
            <v>968619.05910049018</v>
          </cell>
          <cell r="R82">
            <v>-814339.05910049018</v>
          </cell>
          <cell r="T82">
            <v>154280</v>
          </cell>
        </row>
        <row r="83">
          <cell r="C83" t="str">
            <v xml:space="preserve"> Legal Department</v>
          </cell>
          <cell r="D83">
            <v>22082</v>
          </cell>
          <cell r="E83">
            <v>22082</v>
          </cell>
          <cell r="F83">
            <v>22082</v>
          </cell>
          <cell r="G83">
            <v>22082</v>
          </cell>
          <cell r="H83">
            <v>22082</v>
          </cell>
          <cell r="I83">
            <v>22082</v>
          </cell>
          <cell r="J83">
            <v>22082</v>
          </cell>
          <cell r="K83">
            <v>22082</v>
          </cell>
          <cell r="L83">
            <v>22082</v>
          </cell>
          <cell r="M83">
            <v>22082</v>
          </cell>
          <cell r="N83">
            <v>22082</v>
          </cell>
          <cell r="O83">
            <v>22082</v>
          </cell>
          <cell r="P83">
            <v>264984</v>
          </cell>
          <cell r="Q83">
            <v>306789.39958627906</v>
          </cell>
          <cell r="R83">
            <v>-41805.399586279062</v>
          </cell>
        </row>
        <row r="84">
          <cell r="C84" t="str">
            <v xml:space="preserve"> Business Development  Department</v>
          </cell>
          <cell r="D84">
            <v>3170</v>
          </cell>
          <cell r="E84">
            <v>5670</v>
          </cell>
          <cell r="F84">
            <v>2170</v>
          </cell>
          <cell r="G84">
            <v>7170</v>
          </cell>
          <cell r="H84">
            <v>3170</v>
          </cell>
          <cell r="I84">
            <v>6170</v>
          </cell>
          <cell r="J84">
            <v>3170</v>
          </cell>
          <cell r="K84">
            <v>11170</v>
          </cell>
          <cell r="L84">
            <v>2170</v>
          </cell>
          <cell r="M84">
            <v>7170</v>
          </cell>
          <cell r="N84">
            <v>3170</v>
          </cell>
          <cell r="O84">
            <v>10170</v>
          </cell>
          <cell r="P84">
            <v>64540</v>
          </cell>
          <cell r="Q84">
            <v>0</v>
          </cell>
          <cell r="R84">
            <v>64540</v>
          </cell>
          <cell r="T84">
            <v>64540</v>
          </cell>
        </row>
        <row r="85">
          <cell r="C85" t="str">
            <v xml:space="preserve"> Facilities Department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-3.5245439794380218E-3</v>
          </cell>
          <cell r="R85">
            <v>3.5245439794380218E-3</v>
          </cell>
          <cell r="T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C87" t="str">
            <v>Sub-total of General &amp; Administration</v>
          </cell>
          <cell r="D87">
            <v>504540.17432385404</v>
          </cell>
          <cell r="E87">
            <v>508219.20352223364</v>
          </cell>
          <cell r="F87">
            <v>519378.09060011851</v>
          </cell>
          <cell r="G87">
            <v>558502.72758136538</v>
          </cell>
          <cell r="H87">
            <v>562124.57378639397</v>
          </cell>
          <cell r="I87">
            <v>562483.578441964</v>
          </cell>
          <cell r="J87">
            <v>587122.19969661301</v>
          </cell>
          <cell r="K87">
            <v>585167.95880864246</v>
          </cell>
          <cell r="L87">
            <v>580113.36290921783</v>
          </cell>
          <cell r="M87">
            <v>553265.0047131913</v>
          </cell>
          <cell r="N87">
            <v>559747.54104683315</v>
          </cell>
          <cell r="O87">
            <v>545415.83142921072</v>
          </cell>
          <cell r="P87">
            <v>6626080.246859638</v>
          </cell>
          <cell r="Q87">
            <v>4857152.6519240243</v>
          </cell>
          <cell r="R87">
            <v>1768927.5949356137</v>
          </cell>
          <cell r="T87">
            <v>6626080.246859638</v>
          </cell>
        </row>
        <row r="88">
          <cell r="C88" t="str">
            <v>Sub-total of Amortization of Intangibles</v>
          </cell>
          <cell r="D88">
            <v>56943</v>
          </cell>
          <cell r="E88">
            <v>56943</v>
          </cell>
          <cell r="F88">
            <v>56943</v>
          </cell>
          <cell r="G88">
            <v>56943</v>
          </cell>
          <cell r="H88">
            <v>56943</v>
          </cell>
          <cell r="I88">
            <v>56943</v>
          </cell>
          <cell r="J88">
            <v>56943</v>
          </cell>
          <cell r="K88">
            <v>56943</v>
          </cell>
          <cell r="L88">
            <v>56943</v>
          </cell>
          <cell r="M88">
            <v>56943</v>
          </cell>
          <cell r="N88">
            <v>56943</v>
          </cell>
          <cell r="O88">
            <v>56943</v>
          </cell>
          <cell r="P88">
            <v>683316</v>
          </cell>
        </row>
        <row r="90">
          <cell r="B90" t="str">
            <v>Total Operating Expenses</v>
          </cell>
          <cell r="D90">
            <v>2237301.896113738</v>
          </cell>
          <cell r="E90">
            <v>2212261.1528402041</v>
          </cell>
          <cell r="F90">
            <v>2387690.8152208906</v>
          </cell>
          <cell r="G90">
            <v>2772274.5073531279</v>
          </cell>
          <cell r="H90">
            <v>2718668.7411818169</v>
          </cell>
          <cell r="I90">
            <v>3018120.08034587</v>
          </cell>
          <cell r="J90">
            <v>3380354.816590087</v>
          </cell>
          <cell r="K90">
            <v>3353462.5980407749</v>
          </cell>
          <cell r="L90">
            <v>3631055.4837932782</v>
          </cell>
          <cell r="M90">
            <v>3144172.4835502552</v>
          </cell>
          <cell r="N90">
            <v>3200105.2021134677</v>
          </cell>
          <cell r="O90">
            <v>3410901.2326858938</v>
          </cell>
          <cell r="P90">
            <v>35466369.009829402</v>
          </cell>
          <cell r="Q90">
            <v>26556350.502275523</v>
          </cell>
          <cell r="R90">
            <v>8910018.5075538792</v>
          </cell>
          <cell r="T90">
            <v>35466369.009829402</v>
          </cell>
        </row>
        <row r="92">
          <cell r="B92" t="str">
            <v>Stock - Based Compensation Expense</v>
          </cell>
          <cell r="D92">
            <v>6667</v>
          </cell>
          <cell r="E92">
            <v>6667</v>
          </cell>
          <cell r="F92">
            <v>6666</v>
          </cell>
          <cell r="G92">
            <v>6667</v>
          </cell>
          <cell r="H92">
            <v>6667</v>
          </cell>
          <cell r="I92">
            <v>6666</v>
          </cell>
          <cell r="J92">
            <v>6667</v>
          </cell>
          <cell r="K92">
            <v>6667</v>
          </cell>
          <cell r="L92">
            <v>6666</v>
          </cell>
          <cell r="M92">
            <v>6667</v>
          </cell>
          <cell r="N92">
            <v>6667</v>
          </cell>
          <cell r="O92">
            <v>6666</v>
          </cell>
          <cell r="P92">
            <v>80000</v>
          </cell>
          <cell r="Q92">
            <v>23009</v>
          </cell>
          <cell r="R92">
            <v>56991</v>
          </cell>
        </row>
        <row r="93">
          <cell r="B93" t="str">
            <v>Interest Income</v>
          </cell>
          <cell r="R93">
            <v>0</v>
          </cell>
          <cell r="T93">
            <v>0</v>
          </cell>
        </row>
        <row r="94">
          <cell r="C94" t="str">
            <v xml:space="preserve">Interest (income) / Expense </v>
          </cell>
          <cell r="D94">
            <v>-227250</v>
          </cell>
          <cell r="E94">
            <v>-227250</v>
          </cell>
          <cell r="F94">
            <v>-227250</v>
          </cell>
          <cell r="G94">
            <v>-233250</v>
          </cell>
          <cell r="H94">
            <v>-233250</v>
          </cell>
          <cell r="I94">
            <v>-233250</v>
          </cell>
          <cell r="J94">
            <v>-243250</v>
          </cell>
          <cell r="K94">
            <v>-243250</v>
          </cell>
          <cell r="L94">
            <v>-243250</v>
          </cell>
          <cell r="M94">
            <v>-253250</v>
          </cell>
          <cell r="N94">
            <v>-253250</v>
          </cell>
          <cell r="O94">
            <v>-253250</v>
          </cell>
          <cell r="P94">
            <v>-2871000</v>
          </cell>
          <cell r="Q94">
            <v>1805271.38</v>
          </cell>
          <cell r="R94">
            <v>-4676271.38</v>
          </cell>
          <cell r="T94">
            <v>-2871000</v>
          </cell>
        </row>
        <row r="95">
          <cell r="P95">
            <v>0</v>
          </cell>
          <cell r="R95">
            <v>0</v>
          </cell>
          <cell r="T95">
            <v>0</v>
          </cell>
        </row>
        <row r="96">
          <cell r="C96" t="str">
            <v>Sub-total of Interest income</v>
          </cell>
          <cell r="D96">
            <v>-227250</v>
          </cell>
          <cell r="E96">
            <v>-227250</v>
          </cell>
          <cell r="F96">
            <v>-227250</v>
          </cell>
          <cell r="G96">
            <v>-233250</v>
          </cell>
          <cell r="H96">
            <v>-233250</v>
          </cell>
          <cell r="I96">
            <v>-233250</v>
          </cell>
          <cell r="J96">
            <v>-243250</v>
          </cell>
          <cell r="K96">
            <v>-243250</v>
          </cell>
          <cell r="L96">
            <v>-243250</v>
          </cell>
          <cell r="M96">
            <v>-253250</v>
          </cell>
          <cell r="N96">
            <v>-253250</v>
          </cell>
          <cell r="O96">
            <v>-253250</v>
          </cell>
          <cell r="P96">
            <v>-2871000</v>
          </cell>
          <cell r="Q96">
            <v>1805271.38</v>
          </cell>
          <cell r="R96">
            <v>-4676271.38</v>
          </cell>
          <cell r="T96">
            <v>-2871000</v>
          </cell>
        </row>
        <row r="97">
          <cell r="B97" t="str">
            <v>Other Expense / ( Income )</v>
          </cell>
          <cell r="R97">
            <v>0</v>
          </cell>
          <cell r="T97">
            <v>0</v>
          </cell>
        </row>
        <row r="98">
          <cell r="C98" t="str">
            <v>Loss from Joint Venture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751058.72</v>
          </cell>
          <cell r="R98">
            <v>-751058.72</v>
          </cell>
          <cell r="T98">
            <v>0</v>
          </cell>
        </row>
        <row r="99">
          <cell r="C99" t="str">
            <v xml:space="preserve"> Other Non-operating Expense/(Income)</v>
          </cell>
          <cell r="D99">
            <v>59337</v>
          </cell>
          <cell r="E99">
            <v>59333</v>
          </cell>
          <cell r="F99">
            <v>59333</v>
          </cell>
          <cell r="G99">
            <v>59333</v>
          </cell>
          <cell r="H99">
            <v>59333</v>
          </cell>
          <cell r="I99">
            <v>59333</v>
          </cell>
          <cell r="J99">
            <v>59333</v>
          </cell>
          <cell r="K99">
            <v>59333</v>
          </cell>
          <cell r="L99">
            <v>59333</v>
          </cell>
          <cell r="M99">
            <v>59333</v>
          </cell>
          <cell r="N99">
            <v>59333</v>
          </cell>
          <cell r="O99">
            <v>59333</v>
          </cell>
          <cell r="P99">
            <v>712000</v>
          </cell>
          <cell r="Q99">
            <v>159944</v>
          </cell>
          <cell r="R99">
            <v>552056</v>
          </cell>
          <cell r="T99">
            <v>712000</v>
          </cell>
        </row>
        <row r="100">
          <cell r="C100" t="str">
            <v>Sub-total of Other expense /( Income )</v>
          </cell>
          <cell r="D100">
            <v>59337</v>
          </cell>
          <cell r="E100">
            <v>59333</v>
          </cell>
          <cell r="F100">
            <v>59333</v>
          </cell>
          <cell r="G100">
            <v>59333</v>
          </cell>
          <cell r="H100">
            <v>59333</v>
          </cell>
          <cell r="I100">
            <v>59333</v>
          </cell>
          <cell r="J100">
            <v>59333</v>
          </cell>
          <cell r="K100">
            <v>59333</v>
          </cell>
          <cell r="L100">
            <v>59333</v>
          </cell>
          <cell r="M100">
            <v>59333</v>
          </cell>
          <cell r="N100">
            <v>59333</v>
          </cell>
          <cell r="O100">
            <v>59333</v>
          </cell>
          <cell r="P100">
            <v>712000</v>
          </cell>
          <cell r="Q100">
            <v>911002.72</v>
          </cell>
          <cell r="R100">
            <v>-199002.71999999997</v>
          </cell>
          <cell r="T100">
            <v>712000</v>
          </cell>
        </row>
        <row r="102">
          <cell r="B102" t="str">
            <v>Profit / (Loss) Before Tax</v>
          </cell>
          <cell r="D102">
            <v>3680079.2782634976</v>
          </cell>
          <cell r="E102">
            <v>3719886.3377320967</v>
          </cell>
          <cell r="F102">
            <v>3524000.6565726763</v>
          </cell>
          <cell r="G102">
            <v>4018561.2769167712</v>
          </cell>
          <cell r="H102">
            <v>4058559.2769167721</v>
          </cell>
          <cell r="I102">
            <v>3740820.2769167721</v>
          </cell>
          <cell r="J102">
            <v>4438896.5402501058</v>
          </cell>
          <cell r="K102">
            <v>4455626.9502501059</v>
          </cell>
          <cell r="L102">
            <v>4176720.9502501069</v>
          </cell>
          <cell r="M102">
            <v>5815673.946916773</v>
          </cell>
          <cell r="N102">
            <v>5757166.9469167721</v>
          </cell>
          <cell r="O102">
            <v>5540890.9469167721</v>
          </cell>
          <cell r="P102">
            <v>52926883.384819254</v>
          </cell>
          <cell r="Q102">
            <v>26921148.746795446</v>
          </cell>
          <cell r="R102">
            <v>26005734.638023809</v>
          </cell>
          <cell r="T102">
            <v>52926883.384819254</v>
          </cell>
        </row>
        <row r="103">
          <cell r="B103" t="str">
            <v xml:space="preserve">Income Tax Expense </v>
          </cell>
          <cell r="D103">
            <v>81713.333329999994</v>
          </cell>
          <cell r="E103">
            <v>81713.333329999994</v>
          </cell>
          <cell r="F103">
            <v>31713</v>
          </cell>
          <cell r="G103">
            <v>81713.333329999994</v>
          </cell>
          <cell r="H103">
            <v>81713.333329999994</v>
          </cell>
          <cell r="I103">
            <v>81713.333329999994</v>
          </cell>
          <cell r="J103">
            <v>81713.333329999994</v>
          </cell>
          <cell r="K103">
            <v>81713.333329999994</v>
          </cell>
          <cell r="L103">
            <v>81713.333329999994</v>
          </cell>
          <cell r="M103">
            <v>81713.333329999994</v>
          </cell>
          <cell r="N103">
            <v>81713.333329999994</v>
          </cell>
          <cell r="O103">
            <v>131713</v>
          </cell>
          <cell r="P103">
            <v>980559.33330000006</v>
          </cell>
          <cell r="Q103">
            <v>6500000</v>
          </cell>
          <cell r="R103">
            <v>-5519440.6666999999</v>
          </cell>
        </row>
        <row r="104">
          <cell r="B104" t="str">
            <v>Net Profit / (Loss)</v>
          </cell>
          <cell r="D104">
            <v>3598365.9449334978</v>
          </cell>
          <cell r="E104">
            <v>3638173.0044020968</v>
          </cell>
          <cell r="F104">
            <v>3492287.6565726763</v>
          </cell>
          <cell r="G104">
            <v>3936847.9435867714</v>
          </cell>
          <cell r="H104">
            <v>3976845.9435867723</v>
          </cell>
          <cell r="I104">
            <v>3659106.9435867723</v>
          </cell>
          <cell r="J104">
            <v>4357183.206920106</v>
          </cell>
          <cell r="K104">
            <v>4373913.6169201061</v>
          </cell>
          <cell r="L104">
            <v>4095007.616920107</v>
          </cell>
          <cell r="M104">
            <v>5733960.6135867732</v>
          </cell>
          <cell r="N104">
            <v>5675453.6135867722</v>
          </cell>
          <cell r="O104">
            <v>5409177.9469167721</v>
          </cell>
          <cell r="P104">
            <v>51946324.05151923</v>
          </cell>
          <cell r="Q104">
            <v>20421148.746795446</v>
          </cell>
          <cell r="R104">
            <v>31525175.304723784</v>
          </cell>
          <cell r="V104">
            <v>0</v>
          </cell>
        </row>
        <row r="105">
          <cell r="B105" t="str">
            <v>Check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Factors"/>
      <sheetName val="BestWorst Cases"/>
      <sheetName val="PL By Qtr-AfterElim"/>
      <sheetName val="PL-Qtr"/>
      <sheetName val="Spending_Qtr"/>
      <sheetName val="Comparison"/>
      <sheetName val="Work copy"/>
      <sheetName val="SOL"/>
      <sheetName val="Game"/>
      <sheetName val="SMS"/>
      <sheetName val="EC"/>
      <sheetName val="BOD review"/>
      <sheetName val="Summary(Sohu)"/>
      <sheetName val="CondensedPL(Sohu)"/>
      <sheetName val="CondensedPL(Qtr)"/>
      <sheetName val="Roll-up(Qtr)(Sohu)"/>
      <sheetName val="进口设备FOB总价表"/>
      <sheetName val="内贸合同总价表"/>
      <sheetName val="Spending-mth(Sohu)"/>
      <sheetName val="Spending-Qtr"/>
    </sheetNames>
    <sheetDataSet>
      <sheetData sheetId="0"/>
      <sheetData sheetId="1"/>
      <sheetData sheetId="2"/>
      <sheetData sheetId="3" refreshError="1">
        <row r="2">
          <cell r="B2" t="str">
            <v>SOHU 2003 July Quarter Forecast</v>
          </cell>
        </row>
        <row r="3">
          <cell r="B3" t="str">
            <v>P&amp;L By quarter</v>
          </cell>
        </row>
        <row r="5">
          <cell r="B5" t="str">
            <v>P&amp;L By quarter - After Elimination</v>
          </cell>
          <cell r="C5" t="str">
            <v>Q1</v>
          </cell>
          <cell r="D5" t="str">
            <v>Q2 Actual</v>
          </cell>
          <cell r="E5" t="str">
            <v>Q3</v>
          </cell>
          <cell r="F5" t="str">
            <v>Q4</v>
          </cell>
          <cell r="G5" t="str">
            <v>2003 FCST 2</v>
          </cell>
          <cell r="H5" t="str">
            <v>2003 FCST 1</v>
          </cell>
          <cell r="I5" t="str">
            <v>2003 BDGT</v>
          </cell>
          <cell r="J5" t="str">
            <v>Difference</v>
          </cell>
          <cell r="K5" t="str">
            <v>% of Changes</v>
          </cell>
        </row>
        <row r="6">
          <cell r="B6" t="str">
            <v>$000</v>
          </cell>
        </row>
        <row r="7">
          <cell r="B7" t="str">
            <v>Advertising revenue</v>
          </cell>
          <cell r="C7">
            <v>4472415.8087390065</v>
          </cell>
          <cell r="D7">
            <v>6800892.2572463769</v>
          </cell>
          <cell r="E7">
            <v>7757971.0144927539</v>
          </cell>
          <cell r="F7">
            <v>7757971.0144927539</v>
          </cell>
          <cell r="G7">
            <v>26789250.094970893</v>
          </cell>
          <cell r="H7">
            <v>19954334.665802043</v>
          </cell>
          <cell r="I7">
            <v>19576522.5</v>
          </cell>
          <cell r="J7">
            <v>6834915.4291688502</v>
          </cell>
          <cell r="K7">
            <v>0.34252785390447538</v>
          </cell>
        </row>
        <row r="8">
          <cell r="B8" t="str">
            <v>Non-advertising revenue</v>
          </cell>
          <cell r="C8">
            <v>9911942.4951690808</v>
          </cell>
          <cell r="D8">
            <v>12547644.649758456</v>
          </cell>
          <cell r="E8">
            <v>13607119.6890576</v>
          </cell>
          <cell r="F8">
            <v>15145904.928701106</v>
          </cell>
          <cell r="G8">
            <v>51212611.762686238</v>
          </cell>
          <cell r="H8">
            <v>42802481.999463275</v>
          </cell>
          <cell r="I8">
            <v>44448361.281965762</v>
          </cell>
          <cell r="J8">
            <v>8410129.7632229626</v>
          </cell>
          <cell r="K8">
            <v>0.1964869645486545</v>
          </cell>
        </row>
        <row r="9">
          <cell r="B9" t="str">
            <v>Total Net revenue</v>
          </cell>
          <cell r="C9">
            <v>14384358.303908087</v>
          </cell>
          <cell r="D9">
            <v>19348536.907004833</v>
          </cell>
          <cell r="E9">
            <v>21365090.703550354</v>
          </cell>
          <cell r="F9">
            <v>22903875.94319386</v>
          </cell>
          <cell r="G9">
            <v>78001861.857657135</v>
          </cell>
          <cell r="H9">
            <v>62756816.665265322</v>
          </cell>
          <cell r="I9">
            <v>64024883.781965762</v>
          </cell>
          <cell r="J9">
            <v>15245045.192391813</v>
          </cell>
          <cell r="K9">
            <v>0.24292253817950024</v>
          </cell>
        </row>
        <row r="10">
          <cell r="B10" t="str">
            <v>% Growth</v>
          </cell>
          <cell r="C10">
            <v>0.36163936992692991</v>
          </cell>
          <cell r="D10">
            <v>0.34510949311850969</v>
          </cell>
          <cell r="E10">
            <v>0.10422254696764482</v>
          </cell>
          <cell r="F10">
            <v>7.2023342235930612E-2</v>
          </cell>
        </row>
        <row r="11">
          <cell r="B11" t="str">
            <v xml:space="preserve">COR - Advertising </v>
          </cell>
          <cell r="C11">
            <v>1588925.5</v>
          </cell>
          <cell r="D11">
            <v>1750265</v>
          </cell>
          <cell r="E11">
            <v>2009696.3975616856</v>
          </cell>
          <cell r="F11">
            <v>2013386.4002861963</v>
          </cell>
          <cell r="G11">
            <v>7362273.2978478819</v>
          </cell>
          <cell r="H11">
            <v>7393850.1287333071</v>
          </cell>
          <cell r="I11">
            <v>6876059.3740281127</v>
          </cell>
          <cell r="J11">
            <v>-31576.83088542521</v>
          </cell>
          <cell r="K11">
            <v>-4.2706885229813092E-3</v>
          </cell>
        </row>
        <row r="12">
          <cell r="B12" t="str">
            <v xml:space="preserve">COR - Non-advertising </v>
          </cell>
          <cell r="C12">
            <v>3636597.5</v>
          </cell>
          <cell r="D12">
            <v>4520708</v>
          </cell>
          <cell r="E12">
            <v>5031350.0650272323</v>
          </cell>
          <cell r="F12">
            <v>5762171.301534907</v>
          </cell>
          <cell r="G12">
            <v>18950826.866562139</v>
          </cell>
          <cell r="H12">
            <v>15409636.898071539</v>
          </cell>
          <cell r="I12">
            <v>19368619.694337204</v>
          </cell>
          <cell r="J12">
            <v>3541189.9684906006</v>
          </cell>
          <cell r="K12">
            <v>0.2298035957572607</v>
          </cell>
        </row>
        <row r="13">
          <cell r="B13" t="str">
            <v>Total Cost</v>
          </cell>
          <cell r="C13">
            <v>5225523</v>
          </cell>
          <cell r="D13">
            <v>6270973</v>
          </cell>
          <cell r="E13">
            <v>7041046.4625889175</v>
          </cell>
          <cell r="F13">
            <v>7775557.7018211037</v>
          </cell>
          <cell r="G13">
            <v>26313100.164410021</v>
          </cell>
          <cell r="H13">
            <v>22803487.026804846</v>
          </cell>
          <cell r="I13">
            <v>26244679.068365317</v>
          </cell>
          <cell r="J13">
            <v>3509613.1376051754</v>
          </cell>
          <cell r="K13">
            <v>0.15390686229170678</v>
          </cell>
        </row>
        <row r="14">
          <cell r="B14" t="str">
            <v>% Growth</v>
          </cell>
          <cell r="D14">
            <v>0.20006609864696798</v>
          </cell>
          <cell r="E14">
            <v>0.12279967759212446</v>
          </cell>
          <cell r="F14">
            <v>0.10431847639904855</v>
          </cell>
        </row>
        <row r="16">
          <cell r="B16" t="str">
            <v>Gross Margin</v>
          </cell>
          <cell r="C16">
            <v>9158835.3039080873</v>
          </cell>
          <cell r="D16">
            <v>13077563.907004833</v>
          </cell>
          <cell r="E16">
            <v>14324044.240961436</v>
          </cell>
          <cell r="F16">
            <v>15128318.241372757</v>
          </cell>
          <cell r="G16">
            <v>51688761.69324711</v>
          </cell>
          <cell r="H16">
            <v>39953329.638460472</v>
          </cell>
          <cell r="I16">
            <v>37780204.713600442</v>
          </cell>
          <cell r="J16">
            <v>11735432.054786637</v>
          </cell>
          <cell r="K16">
            <v>0.2937285117656302</v>
          </cell>
        </row>
        <row r="17">
          <cell r="B17" t="str">
            <v>% GM</v>
          </cell>
          <cell r="C17">
            <v>0.63672185511533896</v>
          </cell>
          <cell r="D17">
            <v>0.67589420170939685</v>
          </cell>
          <cell r="E17">
            <v>0.67044153660349926</v>
          </cell>
          <cell r="F17">
            <v>0.66051345540352979</v>
          </cell>
          <cell r="G17">
            <v>0.66266061427574796</v>
          </cell>
          <cell r="H17">
            <v>0.63663728916597295</v>
          </cell>
          <cell r="I17">
            <v>0.59008626774332695</v>
          </cell>
        </row>
        <row r="18">
          <cell r="B18" t="str">
            <v>Sales &amp; Marketing</v>
          </cell>
          <cell r="C18">
            <v>2023476</v>
          </cell>
          <cell r="D18">
            <v>2528606</v>
          </cell>
          <cell r="E18">
            <v>3071203.6407998847</v>
          </cell>
          <cell r="F18">
            <v>3300530.6876692316</v>
          </cell>
          <cell r="G18">
            <v>10923816.328469116</v>
          </cell>
          <cell r="H18">
            <v>10278925.711177383</v>
          </cell>
          <cell r="I18">
            <v>13055135.198340978</v>
          </cell>
          <cell r="J18">
            <v>644890.61729173362</v>
          </cell>
          <cell r="K18">
            <v>6.2739106732766309E-2</v>
          </cell>
        </row>
        <row r="19">
          <cell r="B19" t="str">
            <v>Product Development</v>
          </cell>
          <cell r="C19">
            <v>1737857</v>
          </cell>
          <cell r="D19">
            <v>1925818</v>
          </cell>
          <cell r="E19">
            <v>2187808.8495951723</v>
          </cell>
          <cell r="F19">
            <v>2301902.9333383776</v>
          </cell>
          <cell r="G19">
            <v>8153386.78293355</v>
          </cell>
          <cell r="H19">
            <v>8442390.0266602505</v>
          </cell>
          <cell r="I19">
            <v>7937601.4792075446</v>
          </cell>
          <cell r="J19">
            <v>-289003.24372670054</v>
          </cell>
          <cell r="K19">
            <v>-3.4232396609734476E-2</v>
          </cell>
        </row>
        <row r="20">
          <cell r="B20" t="str">
            <v>General Administration</v>
          </cell>
          <cell r="C20">
            <v>1093113</v>
          </cell>
          <cell r="D20">
            <v>1311685</v>
          </cell>
          <cell r="E20">
            <v>1294577.6594014491</v>
          </cell>
          <cell r="F20">
            <v>1155429.1522297619</v>
          </cell>
          <cell r="G20">
            <v>4854804.8116312111</v>
          </cell>
          <cell r="H20">
            <v>4600492.9953039195</v>
          </cell>
          <cell r="I20">
            <v>4334267.7566991709</v>
          </cell>
          <cell r="J20">
            <v>254311.81632729154</v>
          </cell>
          <cell r="K20">
            <v>5.5279253025031741E-2</v>
          </cell>
        </row>
        <row r="21">
          <cell r="B21" t="str">
            <v>Total Operating Expense</v>
          </cell>
          <cell r="C21">
            <v>4854446</v>
          </cell>
          <cell r="D21">
            <v>5766109</v>
          </cell>
          <cell r="E21">
            <v>6553590.1497965064</v>
          </cell>
          <cell r="F21">
            <v>6757862.7732373709</v>
          </cell>
          <cell r="G21">
            <v>23932007.923033878</v>
          </cell>
          <cell r="H21">
            <v>23321808.733141556</v>
          </cell>
          <cell r="I21">
            <v>25327004.434247695</v>
          </cell>
          <cell r="J21">
            <v>610199.18989232462</v>
          </cell>
          <cell r="K21">
            <v>2.6164316707785979E-2</v>
          </cell>
        </row>
        <row r="22">
          <cell r="B22" t="str">
            <v>Increase/(Decrease)</v>
          </cell>
          <cell r="C22">
            <v>7.2896566027964682E-2</v>
          </cell>
          <cell r="D22">
            <v>0.18779959649360606</v>
          </cell>
          <cell r="E22">
            <v>0.13657063191079225</v>
          </cell>
          <cell r="F22">
            <v>3.1169575571827191E-2</v>
          </cell>
        </row>
        <row r="24">
          <cell r="B24" t="str">
            <v>Operating Income / (Loss)</v>
          </cell>
          <cell r="C24">
            <v>4304389.3039080873</v>
          </cell>
          <cell r="D24">
            <v>7311454.9070048332</v>
          </cell>
          <cell r="E24">
            <v>7770454.0911649298</v>
          </cell>
          <cell r="F24">
            <v>8370455.4681353858</v>
          </cell>
          <cell r="G24">
            <v>27756753.770213231</v>
          </cell>
          <cell r="H24">
            <v>16631520.905318916</v>
          </cell>
          <cell r="I24">
            <v>12453200.279352747</v>
          </cell>
          <cell r="J24">
            <v>11125232.864894316</v>
          </cell>
          <cell r="K24">
            <v>0.66892456367813979</v>
          </cell>
        </row>
        <row r="26">
          <cell r="A26" t="str">
            <v>[1]</v>
          </cell>
          <cell r="B26" t="str">
            <v>Other Income/(loss)</v>
          </cell>
          <cell r="C26">
            <v>258802.40000000002</v>
          </cell>
          <cell r="D26">
            <v>214329</v>
          </cell>
          <cell r="E26">
            <v>210250</v>
          </cell>
          <cell r="F26">
            <v>338167.33333333337</v>
          </cell>
          <cell r="G26">
            <v>1021548.7333333334</v>
          </cell>
          <cell r="H26">
            <v>611336.7333333334</v>
          </cell>
          <cell r="I26">
            <v>475017.33333333337</v>
          </cell>
          <cell r="J26">
            <v>410212</v>
          </cell>
          <cell r="K26">
            <v>0.67100826374902378</v>
          </cell>
        </row>
        <row r="28">
          <cell r="B28" t="str">
            <v>Profit / (Loss) Before Tax</v>
          </cell>
          <cell r="C28">
            <v>4563191.7039080877</v>
          </cell>
          <cell r="D28">
            <v>7525783.9070048332</v>
          </cell>
          <cell r="E28">
            <v>7980704.0911649298</v>
          </cell>
          <cell r="F28">
            <v>8708622.8014687188</v>
          </cell>
          <cell r="G28">
            <v>28778302.503546566</v>
          </cell>
          <cell r="H28">
            <v>17242857.63865225</v>
          </cell>
          <cell r="I28">
            <v>12928217.612686081</v>
          </cell>
          <cell r="J28">
            <v>11535444.864894316</v>
          </cell>
          <cell r="K28">
            <v>0.66899844020262744</v>
          </cell>
        </row>
        <row r="30">
          <cell r="B30" t="str">
            <v>Income Tax Expense</v>
          </cell>
          <cell r="C30">
            <v>0</v>
          </cell>
          <cell r="D30">
            <v>0</v>
          </cell>
          <cell r="E30">
            <v>750000</v>
          </cell>
          <cell r="F30">
            <v>0</v>
          </cell>
          <cell r="G30">
            <v>750000</v>
          </cell>
          <cell r="H30">
            <v>0</v>
          </cell>
          <cell r="I30">
            <v>0</v>
          </cell>
          <cell r="J30">
            <v>750000</v>
          </cell>
          <cell r="K30" t="str">
            <v xml:space="preserve">New </v>
          </cell>
        </row>
        <row r="32">
          <cell r="B32" t="str">
            <v>Net Profit / ( Loss )</v>
          </cell>
          <cell r="C32">
            <v>4563191.7039080877</v>
          </cell>
          <cell r="D32">
            <v>7525783.9070048332</v>
          </cell>
          <cell r="E32">
            <v>7230704.0911649298</v>
          </cell>
          <cell r="F32">
            <v>8708622.8014687188</v>
          </cell>
          <cell r="G32">
            <v>28028302.503546566</v>
          </cell>
          <cell r="H32">
            <v>17242857.63865225</v>
          </cell>
          <cell r="I32">
            <v>12928217.612686081</v>
          </cell>
          <cell r="J32">
            <v>10785444.864894316</v>
          </cell>
          <cell r="K32">
            <v>0.62550216970516825</v>
          </cell>
        </row>
        <row r="34">
          <cell r="B34" t="str">
            <v>Earnings per share</v>
          </cell>
          <cell r="C34">
            <v>0.11644859872664449</v>
          </cell>
          <cell r="D34">
            <v>0.18797445259935053</v>
          </cell>
          <cell r="E34">
            <v>0.18060412845225468</v>
          </cell>
          <cell r="F34">
            <v>0.2175186830007998</v>
          </cell>
          <cell r="G34">
            <v>0.70254586277904951</v>
          </cell>
          <cell r="H34">
            <v>0.44002240982872287</v>
          </cell>
          <cell r="I34">
            <v>0.37438742042044204</v>
          </cell>
          <cell r="J34">
            <v>0.26252345295032664</v>
          </cell>
          <cell r="K34">
            <v>0.59661382485613168</v>
          </cell>
        </row>
        <row r="36">
          <cell r="B36" t="str">
            <v>Head count:</v>
          </cell>
          <cell r="C36">
            <v>674</v>
          </cell>
          <cell r="D36">
            <v>729</v>
          </cell>
          <cell r="E36">
            <v>801</v>
          </cell>
          <cell r="F36">
            <v>828</v>
          </cell>
          <cell r="G36">
            <v>828</v>
          </cell>
          <cell r="H36">
            <v>822</v>
          </cell>
          <cell r="I36">
            <v>760</v>
          </cell>
          <cell r="J36">
            <v>6</v>
          </cell>
          <cell r="K36">
            <v>7.2992700729927005E-3</v>
          </cell>
        </row>
        <row r="38">
          <cell r="B38" t="str">
            <v>Capex:</v>
          </cell>
          <cell r="C38">
            <v>1037696.2028985508</v>
          </cell>
          <cell r="D38">
            <v>780124.52</v>
          </cell>
          <cell r="E38">
            <v>2572572</v>
          </cell>
          <cell r="F38">
            <v>1363138</v>
          </cell>
          <cell r="G38">
            <v>5753530.7228985503</v>
          </cell>
          <cell r="H38">
            <v>4528116.4328985512</v>
          </cell>
          <cell r="I38">
            <v>4314000</v>
          </cell>
          <cell r="J38">
            <v>1225414.2899999991</v>
          </cell>
          <cell r="K38">
            <v>0.27062340559462678</v>
          </cell>
        </row>
      </sheetData>
      <sheetData sheetId="4" refreshError="1">
        <row r="2">
          <cell r="B2" t="str">
            <v>SOHU 2003 July Quarter Forecast</v>
          </cell>
        </row>
        <row r="3">
          <cell r="B3" t="str">
            <v>P&amp;L By quarter ( For the purpose of 1st rollup review )</v>
          </cell>
        </row>
        <row r="4">
          <cell r="G4" t="str">
            <v>Before Elim.</v>
          </cell>
          <cell r="H4" t="str">
            <v>After Elim.</v>
          </cell>
          <cell r="I4" t="str">
            <v>After Elim.</v>
          </cell>
        </row>
        <row r="5">
          <cell r="B5" t="str">
            <v>P&amp;L By quarter - Before Elimination</v>
          </cell>
          <cell r="C5" t="str">
            <v>Q1</v>
          </cell>
          <cell r="D5" t="str">
            <v>Q2 Actual</v>
          </cell>
          <cell r="E5" t="str">
            <v>Q3</v>
          </cell>
          <cell r="F5" t="str">
            <v>Q4</v>
          </cell>
          <cell r="G5" t="str">
            <v>2003 FCST 2</v>
          </cell>
          <cell r="H5" t="str">
            <v>2003 FCST 1</v>
          </cell>
          <cell r="I5" t="str">
            <v>2003 BDGT</v>
          </cell>
          <cell r="J5" t="str">
            <v>Difference</v>
          </cell>
          <cell r="K5" t="str">
            <v>% of Changes</v>
          </cell>
        </row>
        <row r="6">
          <cell r="B6" t="str">
            <v>$000</v>
          </cell>
        </row>
        <row r="7">
          <cell r="B7" t="str">
            <v>Advertising revenue</v>
          </cell>
          <cell r="C7">
            <v>4472415.8087390065</v>
          </cell>
          <cell r="D7">
            <v>6800892.2572463769</v>
          </cell>
          <cell r="E7">
            <v>7929301.8249120302</v>
          </cell>
          <cell r="F7">
            <v>8067342.1174839046</v>
          </cell>
          <cell r="G7">
            <v>27269952.008381322</v>
          </cell>
          <cell r="H7">
            <v>19954334.665802043</v>
          </cell>
          <cell r="I7">
            <v>19576522.5</v>
          </cell>
          <cell r="J7">
            <v>7315617.3425792791</v>
          </cell>
          <cell r="K7">
            <v>0.36661795369789324</v>
          </cell>
        </row>
        <row r="8">
          <cell r="B8" t="str">
            <v>Non-advertising revenue</v>
          </cell>
          <cell r="C8">
            <v>9911942.4951690808</v>
          </cell>
          <cell r="D8">
            <v>12547644.649758456</v>
          </cell>
          <cell r="E8">
            <v>14000356.404033445</v>
          </cell>
          <cell r="F8">
            <v>15145904.928701106</v>
          </cell>
          <cell r="G8">
            <v>51605848.477662086</v>
          </cell>
          <cell r="H8">
            <v>42802481.999463275</v>
          </cell>
          <cell r="I8">
            <v>44448361.281965762</v>
          </cell>
          <cell r="J8">
            <v>8803366.4781988114</v>
          </cell>
          <cell r="K8">
            <v>0.20567420548904622</v>
          </cell>
        </row>
        <row r="9">
          <cell r="B9" t="str">
            <v>Total Net revenue</v>
          </cell>
          <cell r="C9">
            <v>14384358.303908087</v>
          </cell>
          <cell r="D9">
            <v>19348536.907004833</v>
          </cell>
          <cell r="E9">
            <v>21929658.228945475</v>
          </cell>
          <cell r="F9">
            <v>23213247.046185009</v>
          </cell>
          <cell r="G9">
            <v>78875800.486043409</v>
          </cell>
          <cell r="H9">
            <v>62756816.665265322</v>
          </cell>
          <cell r="I9">
            <v>64024883.781965762</v>
          </cell>
          <cell r="J9">
            <v>16118983.820778087</v>
          </cell>
          <cell r="K9">
            <v>0.25684833420971831</v>
          </cell>
        </row>
        <row r="10">
          <cell r="B10" t="str">
            <v>% Growth</v>
          </cell>
          <cell r="C10">
            <v>0.36163936992692991</v>
          </cell>
          <cell r="D10">
            <v>0.34510949311850969</v>
          </cell>
          <cell r="E10">
            <v>0.13340136953746551</v>
          </cell>
          <cell r="F10">
            <v>5.853209401801323E-2</v>
          </cell>
        </row>
        <row r="11">
          <cell r="B11" t="str">
            <v xml:space="preserve">COR - Advertising </v>
          </cell>
          <cell r="C11">
            <v>1588925.5</v>
          </cell>
          <cell r="D11">
            <v>1750265</v>
          </cell>
          <cell r="E11">
            <v>2009696.3975616856</v>
          </cell>
          <cell r="F11">
            <v>2013386.4002861963</v>
          </cell>
          <cell r="G11">
            <v>7362273.2978478819</v>
          </cell>
          <cell r="H11">
            <v>7393850.1287333071</v>
          </cell>
          <cell r="I11">
            <v>6876059.3740281127</v>
          </cell>
          <cell r="J11">
            <v>-31576.83088542521</v>
          </cell>
          <cell r="K11">
            <v>-4.2706885229813092E-3</v>
          </cell>
        </row>
        <row r="12">
          <cell r="B12" t="str">
            <v xml:space="preserve">COR - Non-advertising </v>
          </cell>
          <cell r="C12">
            <v>3636597.5</v>
          </cell>
          <cell r="D12">
            <v>4520708</v>
          </cell>
          <cell r="E12">
            <v>5111350.0650272323</v>
          </cell>
          <cell r="F12">
            <v>5762171.301534907</v>
          </cell>
          <cell r="G12">
            <v>19030826.866562139</v>
          </cell>
          <cell r="H12">
            <v>15409636.898071539</v>
          </cell>
          <cell r="I12">
            <v>19368619.694337204</v>
          </cell>
          <cell r="J12">
            <v>3621189.9684906006</v>
          </cell>
          <cell r="K12">
            <v>0.23499515221827061</v>
          </cell>
        </row>
        <row r="13">
          <cell r="B13" t="str">
            <v>Total Cost</v>
          </cell>
          <cell r="C13">
            <v>5225523</v>
          </cell>
          <cell r="D13">
            <v>6270973</v>
          </cell>
          <cell r="E13">
            <v>7121046.4625889175</v>
          </cell>
          <cell r="F13">
            <v>7775557.7018211037</v>
          </cell>
          <cell r="G13">
            <v>26393100.164410021</v>
          </cell>
          <cell r="H13">
            <v>22803487.026804846</v>
          </cell>
          <cell r="I13">
            <v>26244679.068365317</v>
          </cell>
          <cell r="J13">
            <v>3589613.1376051754</v>
          </cell>
          <cell r="K13">
            <v>0.15741509767281153</v>
          </cell>
        </row>
        <row r="14">
          <cell r="B14" t="str">
            <v>% Growth</v>
          </cell>
          <cell r="D14">
            <v>0.20006609864696798</v>
          </cell>
          <cell r="E14">
            <v>0.13555686854159912</v>
          </cell>
          <cell r="F14">
            <v>9.1912227040045605E-2</v>
          </cell>
        </row>
        <row r="16">
          <cell r="B16" t="str">
            <v>Gross Margin</v>
          </cell>
          <cell r="C16">
            <v>9158835.3039080873</v>
          </cell>
          <cell r="D16">
            <v>13077563.907004833</v>
          </cell>
          <cell r="E16">
            <v>14808611.766356558</v>
          </cell>
          <cell r="F16">
            <v>15437689.344363905</v>
          </cell>
          <cell r="G16">
            <v>52482700.321633384</v>
          </cell>
          <cell r="H16">
            <v>39953329.638460472</v>
          </cell>
          <cell r="I16">
            <v>37780204.713600442</v>
          </cell>
          <cell r="J16">
            <v>12529370.683172911</v>
          </cell>
          <cell r="K16">
            <v>0.31360016290386222</v>
          </cell>
        </row>
        <row r="17">
          <cell r="B17" t="str">
            <v>% GM</v>
          </cell>
          <cell r="C17">
            <v>0.63672185511533896</v>
          </cell>
          <cell r="D17">
            <v>0.67589420170939685</v>
          </cell>
          <cell r="E17">
            <v>0.67527781836610301</v>
          </cell>
          <cell r="F17">
            <v>0.66503791191508554</v>
          </cell>
          <cell r="G17">
            <v>0.66538405947360091</v>
          </cell>
          <cell r="H17">
            <v>0.63663728916597295</v>
          </cell>
          <cell r="I17">
            <v>0.59008626774332695</v>
          </cell>
        </row>
        <row r="18">
          <cell r="B18" t="str">
            <v>Sales &amp; Marketing</v>
          </cell>
          <cell r="C18">
            <v>2023476</v>
          </cell>
          <cell r="D18">
            <v>2528606</v>
          </cell>
          <cell r="E18">
            <v>3071203.6407998847</v>
          </cell>
          <cell r="F18">
            <v>3300530.6876692316</v>
          </cell>
          <cell r="G18">
            <v>10923816.328469116</v>
          </cell>
          <cell r="H18">
            <v>10278925.711177383</v>
          </cell>
          <cell r="I18">
            <v>13055135.198340978</v>
          </cell>
          <cell r="J18">
            <v>644890.61729173362</v>
          </cell>
          <cell r="K18">
            <v>6.2739106732766309E-2</v>
          </cell>
        </row>
        <row r="19">
          <cell r="B19" t="str">
            <v>Product Development</v>
          </cell>
          <cell r="C19">
            <v>1737857</v>
          </cell>
          <cell r="D19">
            <v>1925818</v>
          </cell>
          <cell r="E19">
            <v>2187808.8495951723</v>
          </cell>
          <cell r="F19">
            <v>2301902.9333383776</v>
          </cell>
          <cell r="G19">
            <v>8153386.78293355</v>
          </cell>
          <cell r="H19">
            <v>8442390.0266602505</v>
          </cell>
          <cell r="I19">
            <v>7937601.4792075446</v>
          </cell>
          <cell r="J19">
            <v>-289003.24372670054</v>
          </cell>
          <cell r="K19">
            <v>-3.4232396609734476E-2</v>
          </cell>
        </row>
        <row r="20">
          <cell r="B20" t="str">
            <v>General Administration</v>
          </cell>
          <cell r="C20">
            <v>1093113</v>
          </cell>
          <cell r="D20">
            <v>1311685</v>
          </cell>
          <cell r="E20">
            <v>1294577.6594014491</v>
          </cell>
          <cell r="F20">
            <v>1155429.1522297619</v>
          </cell>
          <cell r="G20">
            <v>4854804.8116312111</v>
          </cell>
          <cell r="H20">
            <v>4600492.9953039195</v>
          </cell>
          <cell r="I20">
            <v>4334267.7566991709</v>
          </cell>
          <cell r="J20">
            <v>254311.81632729154</v>
          </cell>
          <cell r="K20">
            <v>5.5279253025031741E-2</v>
          </cell>
        </row>
        <row r="21">
          <cell r="B21" t="str">
            <v>Total Operating Expense</v>
          </cell>
          <cell r="C21">
            <v>4854446</v>
          </cell>
          <cell r="D21">
            <v>5766109</v>
          </cell>
          <cell r="E21">
            <v>6553590.1497965064</v>
          </cell>
          <cell r="F21">
            <v>6757862.7732373709</v>
          </cell>
          <cell r="G21">
            <v>23932007.923033878</v>
          </cell>
          <cell r="H21">
            <v>23321808.733141556</v>
          </cell>
          <cell r="I21">
            <v>25327004.434247695</v>
          </cell>
          <cell r="J21">
            <v>610199.18989232462</v>
          </cell>
          <cell r="K21">
            <v>2.6164316707785979E-2</v>
          </cell>
        </row>
        <row r="22">
          <cell r="B22" t="str">
            <v>Increase/(Decrease)</v>
          </cell>
          <cell r="C22">
            <v>7.2896566027964682E-2</v>
          </cell>
          <cell r="D22">
            <v>0.18779959649360606</v>
          </cell>
          <cell r="E22">
            <v>0.13657063191079225</v>
          </cell>
          <cell r="F22">
            <v>3.1169575571827191E-2</v>
          </cell>
        </row>
        <row r="24">
          <cell r="B24" t="str">
            <v>Operating Income / (Loss)</v>
          </cell>
          <cell r="C24">
            <v>4304389.3039080873</v>
          </cell>
          <cell r="D24">
            <v>7311454.9070048332</v>
          </cell>
          <cell r="E24">
            <v>8255021.6165600512</v>
          </cell>
          <cell r="F24">
            <v>8679826.5711265355</v>
          </cell>
          <cell r="G24">
            <v>28550692.398599505</v>
          </cell>
          <cell r="H24">
            <v>16631520.905318916</v>
          </cell>
          <cell r="I24">
            <v>12453200.279352747</v>
          </cell>
          <cell r="J24">
            <v>11919171.49328059</v>
          </cell>
          <cell r="K24">
            <v>0.71666154653773895</v>
          </cell>
        </row>
        <row r="26">
          <cell r="B26" t="str">
            <v>Other Income/(loss)</v>
          </cell>
          <cell r="C26">
            <v>258802.40000000002</v>
          </cell>
          <cell r="D26">
            <v>214329</v>
          </cell>
          <cell r="E26">
            <v>210250</v>
          </cell>
          <cell r="F26">
            <v>338167.33333333337</v>
          </cell>
          <cell r="G26">
            <v>1021548.7333333334</v>
          </cell>
          <cell r="H26">
            <v>611336.7333333334</v>
          </cell>
          <cell r="I26">
            <v>475017.33333333337</v>
          </cell>
          <cell r="J26">
            <v>410212</v>
          </cell>
          <cell r="K26">
            <v>0.67100826374902378</v>
          </cell>
        </row>
        <row r="28">
          <cell r="B28" t="str">
            <v>Profit / (Loss) Before Tax</v>
          </cell>
          <cell r="C28">
            <v>4563191.7039080877</v>
          </cell>
          <cell r="D28">
            <v>7525783.9070048332</v>
          </cell>
          <cell r="E28">
            <v>8465271.6165600512</v>
          </cell>
          <cell r="F28">
            <v>9017993.9044598695</v>
          </cell>
          <cell r="G28">
            <v>29572241.13193284</v>
          </cell>
          <cell r="H28">
            <v>17242857.63865225</v>
          </cell>
          <cell r="I28">
            <v>12928217.612686081</v>
          </cell>
          <cell r="J28">
            <v>12329383.49328059</v>
          </cell>
          <cell r="K28">
            <v>0.71504293265418906</v>
          </cell>
        </row>
        <row r="30">
          <cell r="B30" t="str">
            <v>Income Tax Expense</v>
          </cell>
          <cell r="C30">
            <v>0</v>
          </cell>
          <cell r="D30">
            <v>0</v>
          </cell>
          <cell r="E30">
            <v>750000</v>
          </cell>
          <cell r="F30">
            <v>0</v>
          </cell>
          <cell r="G30">
            <v>750000</v>
          </cell>
          <cell r="H30">
            <v>0</v>
          </cell>
          <cell r="I30">
            <v>0</v>
          </cell>
          <cell r="J30">
            <v>750000</v>
          </cell>
          <cell r="K30" t="str">
            <v xml:space="preserve">New </v>
          </cell>
        </row>
        <row r="32">
          <cell r="B32" t="str">
            <v>Net Profit / ( Loss )</v>
          </cell>
          <cell r="C32">
            <v>4563191.7039080877</v>
          </cell>
          <cell r="D32">
            <v>7525783.9070048332</v>
          </cell>
          <cell r="E32">
            <v>7715271.6165600512</v>
          </cell>
          <cell r="F32">
            <v>9017993.9044598695</v>
          </cell>
          <cell r="G32">
            <v>28822241.13193284</v>
          </cell>
          <cell r="H32">
            <v>17242857.63865225</v>
          </cell>
          <cell r="I32">
            <v>12928217.612686081</v>
          </cell>
          <cell r="J32">
            <v>11579383.49328059</v>
          </cell>
          <cell r="K32">
            <v>0.67154666215672976</v>
          </cell>
        </row>
        <row r="34">
          <cell r="B34" t="str">
            <v>Earnings per share</v>
          </cell>
          <cell r="C34">
            <v>0.11644859872664449</v>
          </cell>
          <cell r="D34">
            <v>0.18797445259935053</v>
          </cell>
          <cell r="E34">
            <v>0.19270736134587907</v>
          </cell>
          <cell r="F34">
            <v>0.22524596622516802</v>
          </cell>
          <cell r="G34">
            <v>0.72237637889704209</v>
          </cell>
          <cell r="H34">
            <v>0.44002240982872287</v>
          </cell>
          <cell r="I34">
            <v>0.37438742042044204</v>
          </cell>
          <cell r="J34">
            <v>0.28235396906831922</v>
          </cell>
          <cell r="K34">
            <v>0.64168088434001458</v>
          </cell>
        </row>
        <row r="36">
          <cell r="B36" t="str">
            <v>Head count:</v>
          </cell>
          <cell r="C36">
            <v>674</v>
          </cell>
          <cell r="D36">
            <v>729</v>
          </cell>
          <cell r="E36">
            <v>801</v>
          </cell>
          <cell r="F36">
            <v>828</v>
          </cell>
          <cell r="G36">
            <v>828</v>
          </cell>
          <cell r="H36">
            <v>822</v>
          </cell>
          <cell r="I36">
            <v>760</v>
          </cell>
          <cell r="J36">
            <v>6</v>
          </cell>
          <cell r="K36">
            <v>7.2992700729927005E-3</v>
          </cell>
        </row>
        <row r="38">
          <cell r="B38" t="str">
            <v>Capex:</v>
          </cell>
          <cell r="C38">
            <v>1037696.2028985508</v>
          </cell>
          <cell r="D38">
            <v>780124.52</v>
          </cell>
          <cell r="E38">
            <v>2572572</v>
          </cell>
          <cell r="F38">
            <v>1363138</v>
          </cell>
          <cell r="G38">
            <v>5753530.7228985503</v>
          </cell>
          <cell r="H38">
            <v>4528116.4328985512</v>
          </cell>
          <cell r="I38">
            <v>4314000</v>
          </cell>
          <cell r="J38">
            <v>1225414.2899999991</v>
          </cell>
          <cell r="K38">
            <v>0.27062340559462678</v>
          </cell>
        </row>
      </sheetData>
      <sheetData sheetId="5" refreshError="1">
        <row r="2">
          <cell r="B2" t="str">
            <v>SOHU 2003 FORECAST 2</v>
          </cell>
        </row>
        <row r="3">
          <cell r="B3" t="str">
            <v>2003 Spending Forecast By Quarter</v>
          </cell>
          <cell r="F3" t="str">
            <v>Note: Disney 1) Q3, Q4 each $125K+$12.5K displayed in License fee; 2) P&amp;L in COR-SMS ,SOL</v>
          </cell>
        </row>
        <row r="6">
          <cell r="B6" t="str">
            <v>2003 Spending Budget</v>
          </cell>
          <cell r="C6" t="str">
            <v>Q4, 02</v>
          </cell>
          <cell r="D6" t="str">
            <v>Q1 ACT</v>
          </cell>
          <cell r="E6" t="str">
            <v>Q2 ACT</v>
          </cell>
          <cell r="F6" t="str">
            <v>Q3</v>
          </cell>
          <cell r="G6" t="str">
            <v>Q4</v>
          </cell>
          <cell r="H6" t="str">
            <v>2003 FCST 2</v>
          </cell>
          <cell r="I6" t="str">
            <v>% of Total</v>
          </cell>
          <cell r="J6" t="str">
            <v>2003 FCST 1</v>
          </cell>
          <cell r="K6" t="str">
            <v>2003 BDGT</v>
          </cell>
          <cell r="L6" t="str">
            <v>Variance</v>
          </cell>
          <cell r="M6" t="str">
            <v>% of Total</v>
          </cell>
        </row>
        <row r="7">
          <cell r="B7" t="str">
            <v>$000</v>
          </cell>
        </row>
        <row r="8">
          <cell r="B8" t="str">
            <v>Salary and benefit</v>
          </cell>
          <cell r="C8">
            <v>2531118.2089625727</v>
          </cell>
          <cell r="D8">
            <v>2734035.7948555578</v>
          </cell>
          <cell r="E8">
            <v>3181803.2567514498</v>
          </cell>
          <cell r="F8">
            <v>3510422</v>
          </cell>
          <cell r="G8">
            <v>3612955</v>
          </cell>
          <cell r="H8">
            <v>13039216.051607007</v>
          </cell>
          <cell r="I8">
            <v>0.40877595347422691</v>
          </cell>
          <cell r="J8">
            <v>12529873.068453999</v>
          </cell>
          <cell r="K8">
            <v>12237574</v>
          </cell>
          <cell r="L8">
            <v>509342.98315300792</v>
          </cell>
          <cell r="M8">
            <v>0.40877595347422691</v>
          </cell>
        </row>
        <row r="9">
          <cell r="B9" t="str">
            <v>Traveling &amp; Entertainment</v>
          </cell>
          <cell r="C9">
            <v>259202.24591332505</v>
          </cell>
          <cell r="D9">
            <v>210516.25834894617</v>
          </cell>
          <cell r="E9">
            <v>171935.31620123298</v>
          </cell>
          <cell r="F9">
            <v>249589.38095238098</v>
          </cell>
          <cell r="G9">
            <v>218231.38095238098</v>
          </cell>
          <cell r="H9">
            <v>850272.33645494108</v>
          </cell>
          <cell r="I9">
            <v>2.6655811489854953E-2</v>
          </cell>
          <cell r="J9">
            <v>982458.44882513664</v>
          </cell>
          <cell r="K9">
            <v>1227029.7301587302</v>
          </cell>
          <cell r="L9">
            <v>-132186.11237019557</v>
          </cell>
          <cell r="M9">
            <v>2.6655811489854953E-2</v>
          </cell>
        </row>
        <row r="10">
          <cell r="B10" t="str">
            <v xml:space="preserve">Professional fees </v>
          </cell>
          <cell r="C10">
            <v>347098.94096823642</v>
          </cell>
          <cell r="D10">
            <v>452887.21915636444</v>
          </cell>
          <cell r="E10">
            <v>717037.13912539301</v>
          </cell>
          <cell r="F10">
            <v>634632</v>
          </cell>
          <cell r="G10">
            <v>577707</v>
          </cell>
          <cell r="H10">
            <v>2382263.3582817577</v>
          </cell>
          <cell r="I10">
            <v>7.4683322360344098E-2</v>
          </cell>
          <cell r="J10">
            <v>2005579.5187597207</v>
          </cell>
          <cell r="K10">
            <v>1684464.4240401732</v>
          </cell>
          <cell r="L10">
            <v>376683.83952203696</v>
          </cell>
          <cell r="M10">
            <v>7.4683322360344098E-2</v>
          </cell>
        </row>
        <row r="11">
          <cell r="B11" t="str">
            <v>Advertising &amp; Promotion</v>
          </cell>
          <cell r="C11">
            <v>504396.62192366709</v>
          </cell>
          <cell r="D11">
            <v>608299.6108918871</v>
          </cell>
          <cell r="E11">
            <v>908428.50358139887</v>
          </cell>
          <cell r="F11">
            <v>973197</v>
          </cell>
          <cell r="G11">
            <v>1033584</v>
          </cell>
          <cell r="H11">
            <v>3523509.1144732861</v>
          </cell>
          <cell r="I11">
            <v>0.11046107313072973</v>
          </cell>
          <cell r="J11">
            <v>3184920.6108918875</v>
          </cell>
          <cell r="K11">
            <v>3027000</v>
          </cell>
          <cell r="L11">
            <v>338588.50358139863</v>
          </cell>
          <cell r="M11">
            <v>0.11046107313072973</v>
          </cell>
        </row>
        <row r="12">
          <cell r="B12" t="str">
            <v>Content and License</v>
          </cell>
          <cell r="C12">
            <v>270270.51277804066</v>
          </cell>
          <cell r="D12">
            <v>356330.26321893802</v>
          </cell>
          <cell r="E12">
            <v>410176.43179270491</v>
          </cell>
          <cell r="F12">
            <v>571000</v>
          </cell>
          <cell r="G12">
            <v>574990</v>
          </cell>
          <cell r="H12">
            <v>1912496.695011643</v>
          </cell>
          <cell r="I12">
            <v>5.9956262472032743E-2</v>
          </cell>
          <cell r="J12">
            <v>2260622.4446856529</v>
          </cell>
          <cell r="K12">
            <v>2323582.5760255074</v>
          </cell>
          <cell r="L12">
            <v>-348125.74967400986</v>
          </cell>
          <cell r="M12">
            <v>5.9956262472032743E-2</v>
          </cell>
        </row>
        <row r="13">
          <cell r="B13" t="str">
            <v>Communications (Bandwidth)</v>
          </cell>
          <cell r="C13">
            <v>540032.60268941277</v>
          </cell>
          <cell r="D13">
            <v>642150.47649521544</v>
          </cell>
          <cell r="E13">
            <v>715337.01895103196</v>
          </cell>
          <cell r="F13">
            <v>820000</v>
          </cell>
          <cell r="G13">
            <v>860513</v>
          </cell>
          <cell r="H13">
            <v>3038000.4954462475</v>
          </cell>
          <cell r="I13">
            <v>9.5240507118383194E-2</v>
          </cell>
          <cell r="J13">
            <v>2957299.4764952147</v>
          </cell>
          <cell r="K13">
            <v>2845466</v>
          </cell>
          <cell r="L13">
            <v>80701.018951032776</v>
          </cell>
          <cell r="M13">
            <v>9.5240507118383194E-2</v>
          </cell>
        </row>
        <row r="14">
          <cell r="B14" t="str">
            <v>Bad debts</v>
          </cell>
          <cell r="C14">
            <v>199584.970447873</v>
          </cell>
          <cell r="D14">
            <v>-25540.825614637317</v>
          </cell>
          <cell r="E14">
            <v>-47696.509363295881</v>
          </cell>
          <cell r="F14">
            <v>101019</v>
          </cell>
          <cell r="G14">
            <v>219570</v>
          </cell>
          <cell r="H14">
            <v>247351.66502206679</v>
          </cell>
          <cell r="I14">
            <v>7.7544088780070143E-3</v>
          </cell>
          <cell r="J14">
            <v>497067.89554037061</v>
          </cell>
          <cell r="K14">
            <v>825156</v>
          </cell>
          <cell r="L14">
            <v>-249716.23051830381</v>
          </cell>
          <cell r="M14">
            <v>7.7544088780070143E-3</v>
          </cell>
        </row>
        <row r="15">
          <cell r="B15" t="str">
            <v>Depreciation and amortization</v>
          </cell>
          <cell r="C15">
            <v>1196987.2456233616</v>
          </cell>
          <cell r="D15">
            <v>1197174.1306382157</v>
          </cell>
          <cell r="E15">
            <v>1153323.865431075</v>
          </cell>
          <cell r="F15">
            <v>1261367.6749798711</v>
          </cell>
          <cell r="G15">
            <v>1264889.7103462159</v>
          </cell>
          <cell r="H15">
            <v>4876755.3813953772</v>
          </cell>
          <cell r="I15">
            <v>0.15288498349904825</v>
          </cell>
          <cell r="J15">
            <v>5030718.9140971545</v>
          </cell>
          <cell r="K15">
            <v>5153545.3067230526</v>
          </cell>
          <cell r="L15">
            <v>-153963.53270177729</v>
          </cell>
          <cell r="M15">
            <v>0.15288498349904825</v>
          </cell>
        </row>
        <row r="16">
          <cell r="B16" t="str">
            <v>Office expenses</v>
          </cell>
          <cell r="C16">
            <v>68845.657060251906</v>
          </cell>
          <cell r="D16">
            <v>57915.772112145205</v>
          </cell>
          <cell r="E16">
            <v>58495.258970313902</v>
          </cell>
          <cell r="F16">
            <v>86679</v>
          </cell>
          <cell r="G16">
            <v>87679</v>
          </cell>
          <cell r="H16">
            <v>290769.03108245914</v>
          </cell>
          <cell r="I16">
            <v>9.1155317506116974E-3</v>
          </cell>
          <cell r="J16">
            <v>302512.77211214521</v>
          </cell>
          <cell r="K16">
            <v>329295.33333333337</v>
          </cell>
          <cell r="L16">
            <v>-11743.741029686062</v>
          </cell>
          <cell r="M16">
            <v>9.1155317506116974E-3</v>
          </cell>
        </row>
        <row r="17">
          <cell r="B17" t="str">
            <v>Facilities</v>
          </cell>
          <cell r="C17">
            <v>332065.46031726856</v>
          </cell>
          <cell r="D17">
            <v>301443.54676888895</v>
          </cell>
          <cell r="E17">
            <v>340157.47013877699</v>
          </cell>
          <cell r="F17">
            <v>420667.49142593949</v>
          </cell>
          <cell r="G17">
            <v>414068.08222497103</v>
          </cell>
          <cell r="H17">
            <v>1476336.5905585764</v>
          </cell>
          <cell r="I17">
            <v>4.628275925990924E-2</v>
          </cell>
          <cell r="J17">
            <v>1382824.3212888387</v>
          </cell>
          <cell r="K17">
            <v>1588795.7053140097</v>
          </cell>
          <cell r="L17">
            <v>93512.269269737648</v>
          </cell>
          <cell r="M17">
            <v>4.628275925990924E-2</v>
          </cell>
        </row>
        <row r="18">
          <cell r="B18" t="str">
            <v>Training</v>
          </cell>
          <cell r="C18">
            <v>12085.200981043628</v>
          </cell>
          <cell r="D18">
            <v>25799.760715394041</v>
          </cell>
          <cell r="E18">
            <v>17927.908485065411</v>
          </cell>
          <cell r="F18">
            <v>122575</v>
          </cell>
          <cell r="G18">
            <v>94924</v>
          </cell>
          <cell r="H18">
            <v>261226.66920045944</v>
          </cell>
          <cell r="I18">
            <v>8.1893865668522196E-3</v>
          </cell>
          <cell r="J18">
            <v>299022.76071539399</v>
          </cell>
          <cell r="K18">
            <v>335067.73268100002</v>
          </cell>
          <cell r="L18">
            <v>-37796.091514934553</v>
          </cell>
          <cell r="M18">
            <v>8.1893865668522196E-3</v>
          </cell>
        </row>
        <row r="19">
          <cell r="B19" t="str">
            <v>Elimination(Salary &amp; Benefit )</v>
          </cell>
          <cell r="H19">
            <v>0</v>
          </cell>
          <cell r="I19">
            <v>0</v>
          </cell>
          <cell r="K19">
            <v>1400000</v>
          </cell>
        </row>
        <row r="21">
          <cell r="B21" t="str">
            <v>Total Spending</v>
          </cell>
          <cell r="C21">
            <v>6261687.6676650522</v>
          </cell>
          <cell r="D21">
            <v>6561012.007586915</v>
          </cell>
          <cell r="E21">
            <v>7626925.660065148</v>
          </cell>
          <cell r="F21">
            <v>8751148.5473581906</v>
          </cell>
          <cell r="G21">
            <v>8959111.1735235676</v>
          </cell>
          <cell r="H21">
            <v>31898197.388533819</v>
          </cell>
          <cell r="I21">
            <v>1.0000000000000002</v>
          </cell>
          <cell r="J21">
            <v>31432900.231865518</v>
          </cell>
          <cell r="K21">
            <v>32976976.808275808</v>
          </cell>
          <cell r="L21">
            <v>465297.15666830167</v>
          </cell>
          <cell r="M21">
            <v>1.0000000000000002</v>
          </cell>
        </row>
        <row r="22">
          <cell r="N22" t="str">
            <v>Q3, fsct  1</v>
          </cell>
          <cell r="O22" t="str">
            <v>Variance</v>
          </cell>
        </row>
        <row r="23">
          <cell r="B23" t="str">
            <v>Q3 comparison</v>
          </cell>
          <cell r="C23" t="str">
            <v>Q2 Actual</v>
          </cell>
          <cell r="D23" t="str">
            <v>Q3, Fcst 2</v>
          </cell>
          <cell r="E23" t="str">
            <v>Q3 vs Q2</v>
          </cell>
          <cell r="F23" t="str">
            <v>Q3, Fct 1</v>
          </cell>
          <cell r="G23" t="str">
            <v>Q3, F2 vs F1</v>
          </cell>
          <cell r="N23" t="str">
            <v>C</v>
          </cell>
          <cell r="O23" t="str">
            <v>B-C</v>
          </cell>
        </row>
        <row r="24">
          <cell r="B24" t="str">
            <v>$000</v>
          </cell>
          <cell r="C24" t="str">
            <v>A</v>
          </cell>
          <cell r="D24" t="str">
            <v>B</v>
          </cell>
          <cell r="E24" t="str">
            <v>B-A</v>
          </cell>
          <cell r="N24">
            <v>3358741.3704347829</v>
          </cell>
          <cell r="O24">
            <v>151680.62956521707</v>
          </cell>
        </row>
        <row r="25">
          <cell r="B25" t="str">
            <v>Salary and benefit</v>
          </cell>
          <cell r="C25">
            <v>3181803.2567514498</v>
          </cell>
          <cell r="D25">
            <v>3510422</v>
          </cell>
          <cell r="E25">
            <v>328618.74324855022</v>
          </cell>
          <cell r="F25" t="str">
            <v>Note 1</v>
          </cell>
          <cell r="N25">
            <v>274727</v>
          </cell>
          <cell r="O25">
            <v>-25137.619047619024</v>
          </cell>
        </row>
        <row r="26">
          <cell r="B26" t="str">
            <v>Traveling &amp; Entertainment</v>
          </cell>
          <cell r="C26">
            <v>171935.31620123298</v>
          </cell>
          <cell r="D26">
            <v>249589.38095238098</v>
          </cell>
          <cell r="E26">
            <v>77654.064751147991</v>
          </cell>
          <cell r="N26">
            <v>535696.09653445217</v>
          </cell>
          <cell r="O26">
            <v>98935.903465547832</v>
          </cell>
        </row>
        <row r="27">
          <cell r="B27" t="str">
            <v xml:space="preserve">Professional fees </v>
          </cell>
          <cell r="C27">
            <v>717037.13912539301</v>
          </cell>
          <cell r="D27">
            <v>634632</v>
          </cell>
          <cell r="E27">
            <v>-82405.139125393005</v>
          </cell>
          <cell r="F27" t="str">
            <v>Q2 accrued tax restructure exp. Note 2</v>
          </cell>
          <cell r="N27">
            <v>813000</v>
          </cell>
          <cell r="O27">
            <v>160197</v>
          </cell>
        </row>
        <row r="28">
          <cell r="B28" t="str">
            <v>Advertising &amp; Promotion</v>
          </cell>
          <cell r="C28">
            <v>908428.50358139887</v>
          </cell>
          <cell r="D28">
            <v>973197</v>
          </cell>
          <cell r="E28">
            <v>64768.496418601135</v>
          </cell>
          <cell r="F28" t="str">
            <v>Note 3</v>
          </cell>
          <cell r="N28">
            <v>704658</v>
          </cell>
          <cell r="O28">
            <v>-133658</v>
          </cell>
        </row>
        <row r="29">
          <cell r="B29" t="str">
            <v>Content and License</v>
          </cell>
          <cell r="C29">
            <v>410176.43179270491</v>
          </cell>
          <cell r="D29">
            <v>571000</v>
          </cell>
          <cell r="E29">
            <v>160823.56820729509</v>
          </cell>
          <cell r="F29" t="str">
            <v>Note 4</v>
          </cell>
          <cell r="N29">
            <v>779898</v>
          </cell>
          <cell r="O29">
            <v>40102</v>
          </cell>
        </row>
        <row r="30">
          <cell r="B30" t="str">
            <v>Communications (Bandwidth)</v>
          </cell>
          <cell r="C30">
            <v>715337.01895103196</v>
          </cell>
          <cell r="D30">
            <v>820000</v>
          </cell>
          <cell r="E30">
            <v>104662.98104896804</v>
          </cell>
          <cell r="F30" t="str">
            <v>Note 5</v>
          </cell>
          <cell r="N30">
            <v>201018</v>
          </cell>
          <cell r="O30">
            <v>-99999</v>
          </cell>
        </row>
        <row r="31">
          <cell r="B31" t="str">
            <v>Bad debts</v>
          </cell>
          <cell r="C31">
            <v>-47696.509363295881</v>
          </cell>
          <cell r="D31">
            <v>101019</v>
          </cell>
          <cell r="E31">
            <v>148715.50936329589</v>
          </cell>
          <cell r="N31">
            <v>1265588.0421737123</v>
          </cell>
          <cell r="O31">
            <v>-4220.3671938411426</v>
          </cell>
        </row>
        <row r="32">
          <cell r="B32" t="str">
            <v>Depreciation and amortization</v>
          </cell>
          <cell r="C32">
            <v>1153323.865431075</v>
          </cell>
          <cell r="D32">
            <v>1261367.6749798711</v>
          </cell>
          <cell r="E32">
            <v>108043.80954879615</v>
          </cell>
          <cell r="N32">
            <v>82629</v>
          </cell>
          <cell r="O32">
            <v>4050</v>
          </cell>
        </row>
        <row r="33">
          <cell r="B33" t="str">
            <v>Office expenses</v>
          </cell>
          <cell r="C33">
            <v>58495.258970313902</v>
          </cell>
          <cell r="D33">
            <v>86679</v>
          </cell>
          <cell r="E33">
            <v>28183.741029686098</v>
          </cell>
          <cell r="N33">
            <v>359687.92483998311</v>
          </cell>
          <cell r="O33">
            <v>60979.566585956374</v>
          </cell>
        </row>
        <row r="34">
          <cell r="B34" t="str">
            <v>Facilities</v>
          </cell>
          <cell r="C34">
            <v>340157.47013877699</v>
          </cell>
          <cell r="D34">
            <v>420667.49142593949</v>
          </cell>
          <cell r="E34">
            <v>80510.021287162497</v>
          </cell>
          <cell r="F34" t="str">
            <v>Note 6</v>
          </cell>
          <cell r="N34">
            <v>117466</v>
          </cell>
          <cell r="O34">
            <v>5109</v>
          </cell>
        </row>
        <row r="35">
          <cell r="B35" t="str">
            <v>Training</v>
          </cell>
          <cell r="C35">
            <v>17927.908485065411</v>
          </cell>
          <cell r="D35">
            <v>122575</v>
          </cell>
          <cell r="E35">
            <v>104647.09151493458</v>
          </cell>
        </row>
        <row r="36">
          <cell r="B36" t="str">
            <v>Elimination(Salary &amp; Benefit )</v>
          </cell>
        </row>
        <row r="37">
          <cell r="N37">
            <v>8493109.4339829292</v>
          </cell>
          <cell r="O37">
            <v>8493109.4339829292</v>
          </cell>
        </row>
        <row r="38">
          <cell r="B38" t="str">
            <v>Total Spending</v>
          </cell>
          <cell r="C38">
            <v>7626925.660065148</v>
          </cell>
          <cell r="D38">
            <v>8751148.5473581906</v>
          </cell>
          <cell r="E38">
            <v>1124222.8872930447</v>
          </cell>
        </row>
        <row r="39">
          <cell r="D39" t="str">
            <v>Excl. Excom additional approved A&amp;P$15k</v>
          </cell>
        </row>
        <row r="40">
          <cell r="B40" t="str">
            <v>Note 1 S&amp;B</v>
          </cell>
        </row>
        <row r="41">
          <cell r="B41" t="str">
            <v>Mainly due to HC increase. And, note that new housing fund policy (Rmb440, old:10%) saved cost with $75k per quarter.</v>
          </cell>
        </row>
        <row r="42">
          <cell r="B42" t="str">
            <v>HC increase</v>
          </cell>
          <cell r="C42" t="str">
            <v>Q3 vs Q2</v>
          </cell>
        </row>
        <row r="43">
          <cell r="B43" t="str">
            <v>Total net movement</v>
          </cell>
          <cell r="C43">
            <v>72</v>
          </cell>
          <cell r="D43" t="str">
            <v>Sep. end vs Jun end</v>
          </cell>
        </row>
        <row r="44">
          <cell r="B44" t="str">
            <v>Q2 actual S&amp;B (per HC)</v>
          </cell>
          <cell r="C44">
            <v>4378.623188405797</v>
          </cell>
        </row>
        <row r="45">
          <cell r="B45" t="str">
            <v>Q3 impact (k$)</v>
          </cell>
          <cell r="C45">
            <v>315260.86956521741</v>
          </cell>
          <cell r="D45" t="str">
            <v>Increase</v>
          </cell>
        </row>
        <row r="46">
          <cell r="B46" t="str">
            <v>Other net increase</v>
          </cell>
          <cell r="C46">
            <v>14000</v>
          </cell>
        </row>
        <row r="47">
          <cell r="B47" t="str">
            <v>Q3 vs Q2 S&amp;B</v>
          </cell>
          <cell r="C47">
            <v>329260.86956521741</v>
          </cell>
        </row>
        <row r="49">
          <cell r="B49" t="str">
            <v>Note 2 Professional fee</v>
          </cell>
        </row>
        <row r="50">
          <cell r="B50" t="str">
            <v>Q3 breakdown</v>
          </cell>
          <cell r="C50" t="str">
            <v>Q3, July fcst</v>
          </cell>
        </row>
        <row r="51">
          <cell r="B51" t="str">
            <v>Insurance</v>
          </cell>
          <cell r="C51">
            <v>249999</v>
          </cell>
          <cell r="D51" t="str">
            <v>D&amp;O insurance</v>
          </cell>
        </row>
        <row r="52">
          <cell r="B52" t="str">
            <v>Legal</v>
          </cell>
          <cell r="C52">
            <v>174084</v>
          </cell>
          <cell r="D52" t="str">
            <v>$101k international; $63 domestic.</v>
          </cell>
        </row>
        <row r="53">
          <cell r="B53" t="str">
            <v>Audit</v>
          </cell>
          <cell r="C53">
            <v>76674</v>
          </cell>
        </row>
        <row r="54">
          <cell r="B54" t="str">
            <v>Consulting</v>
          </cell>
          <cell r="C54">
            <v>75770</v>
          </cell>
          <cell r="D54" t="str">
            <v>$39k customer research; $23k platinum and PWC consulting fee.</v>
          </cell>
        </row>
        <row r="55">
          <cell r="B55" t="str">
            <v>Nasdaq and SEC Filing</v>
          </cell>
          <cell r="C55">
            <v>35100</v>
          </cell>
        </row>
        <row r="56">
          <cell r="B56" t="str">
            <v>Other</v>
          </cell>
          <cell r="C56">
            <v>23190</v>
          </cell>
        </row>
        <row r="57">
          <cell r="B57" t="str">
            <v>Total</v>
          </cell>
          <cell r="C57">
            <v>634817</v>
          </cell>
        </row>
        <row r="59">
          <cell r="B59" t="str">
            <v>Note 3 A&amp;P: See another file.</v>
          </cell>
        </row>
        <row r="61">
          <cell r="B61" t="str">
            <v>Note 4 Content and license</v>
          </cell>
        </row>
        <row r="62">
          <cell r="B62" t="str">
            <v>Content payment</v>
          </cell>
          <cell r="C62">
            <v>397387</v>
          </cell>
          <cell r="D62" t="str">
            <v>Reconciled with Kevin's plan.</v>
          </cell>
        </row>
        <row r="63">
          <cell r="B63" t="str">
            <v>Royalty</v>
          </cell>
          <cell r="C63">
            <v>137000</v>
          </cell>
          <cell r="D63" t="str">
            <v>NBA and Game license fee. Disney charged to COR (SMS,SOL) since July forecast.</v>
          </cell>
        </row>
        <row r="64">
          <cell r="B64" t="str">
            <v>Others</v>
          </cell>
          <cell r="C64">
            <v>37000</v>
          </cell>
          <cell r="D64" t="str">
            <v>Small Sohu online royalty, no change</v>
          </cell>
        </row>
        <row r="65">
          <cell r="B65" t="str">
            <v>Total(K$)</v>
          </cell>
          <cell r="C65">
            <v>571387</v>
          </cell>
        </row>
        <row r="67">
          <cell r="B67" t="str">
            <v>Note 5 bandwidth</v>
          </cell>
          <cell r="C67" t="str">
            <v>Q3</v>
          </cell>
          <cell r="D67" t="str">
            <v>Q2 Actual</v>
          </cell>
          <cell r="E67" t="str">
            <v>Variance</v>
          </cell>
        </row>
        <row r="68">
          <cell r="B68" t="str">
            <v>SOL</v>
          </cell>
          <cell r="C68">
            <v>187862.31884057971</v>
          </cell>
          <cell r="D68">
            <v>187862.31884057971</v>
          </cell>
          <cell r="E68">
            <v>0</v>
          </cell>
        </row>
        <row r="69">
          <cell r="B69" t="str">
            <v>BTA</v>
          </cell>
          <cell r="C69">
            <v>367028.9855072464</v>
          </cell>
          <cell r="D69">
            <v>350386.4734299517</v>
          </cell>
          <cell r="E69">
            <v>16642.512077294698</v>
          </cell>
        </row>
        <row r="70">
          <cell r="B70" t="str">
            <v>CDN</v>
          </cell>
          <cell r="C70">
            <v>177536.23188405798</v>
          </cell>
          <cell r="D70">
            <v>135265.70048309179</v>
          </cell>
          <cell r="E70">
            <v>42270.531400966196</v>
          </cell>
          <cell r="F70" t="str">
            <v>7*2Mbps-&gt;8*2Mbps; chasis 59-&gt;67, Rmb4500/mth/chasis (old unit price: Rmb860K/mth as base, Rmb5000 for additional)</v>
          </cell>
        </row>
        <row r="71">
          <cell r="B71" t="str">
            <v>Office link</v>
          </cell>
          <cell r="C71">
            <v>28539.516908212561</v>
          </cell>
          <cell r="D71">
            <v>27000</v>
          </cell>
          <cell r="E71">
            <v>1539.5169082125612</v>
          </cell>
          <cell r="F71" t="str">
            <v>6-&gt;8Mbps, Rmb70K/mth/Mbps (old unit price: Rmb80k for 3Mbps, free for the rest 3Mbps)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B93" t="str">
            <v>Telephone charge</v>
          </cell>
          <cell r="C93">
            <v>58636</v>
          </cell>
          <cell r="D93">
            <v>14000</v>
          </cell>
          <cell r="E93">
            <v>44636</v>
          </cell>
          <cell r="F93" t="str">
            <v xml:space="preserve">$17k.SMS open 800 telephone service since July. </v>
          </cell>
        </row>
        <row r="94">
          <cell r="B94" t="str">
            <v>Total (k$)</v>
          </cell>
          <cell r="C94">
            <v>819603.05314009672</v>
          </cell>
          <cell r="D94">
            <v>714514.49275362317</v>
          </cell>
          <cell r="E94">
            <v>105088.56038647355</v>
          </cell>
        </row>
        <row r="96">
          <cell r="B96" t="str">
            <v>Note 6 Facility</v>
          </cell>
          <cell r="C96" t="str">
            <v>Q3</v>
          </cell>
          <cell r="D96" t="str">
            <v>Q2 Actual</v>
          </cell>
          <cell r="E96" t="str">
            <v>Variance</v>
          </cell>
        </row>
        <row r="97">
          <cell r="B97" t="str">
            <v>Ordinary facility</v>
          </cell>
          <cell r="C97">
            <v>380988</v>
          </cell>
          <cell r="D97">
            <v>340157.47013877699</v>
          </cell>
          <cell r="E97">
            <v>40830.529861223011</v>
          </cell>
        </row>
        <row r="98">
          <cell r="B98" t="str">
            <v>New office</v>
          </cell>
          <cell r="C98">
            <v>39680</v>
          </cell>
          <cell r="E98">
            <v>39680</v>
          </cell>
          <cell r="F98" t="str">
            <v>Rental and utility</v>
          </cell>
        </row>
        <row r="99">
          <cell r="B99" t="str">
            <v>Total (K$)</v>
          </cell>
          <cell r="C99">
            <v>420668</v>
          </cell>
          <cell r="D99">
            <v>340157.47013877699</v>
          </cell>
          <cell r="E99">
            <v>80510.529861223011</v>
          </cell>
        </row>
      </sheetData>
      <sheetData sheetId="6"/>
      <sheetData sheetId="7" refreshError="1">
        <row r="1">
          <cell r="A1" t="str">
            <v>2003 Forecast  Work Copy</v>
          </cell>
        </row>
        <row r="3">
          <cell r="B3" t="str">
            <v>Q1</v>
          </cell>
          <cell r="C3" t="str">
            <v>Q3</v>
          </cell>
          <cell r="E3" t="str">
            <v>Q2</v>
          </cell>
          <cell r="F3" t="str">
            <v>Q3</v>
          </cell>
          <cell r="J3" t="str">
            <v>Q3 Forecast 2</v>
          </cell>
          <cell r="K3" t="str">
            <v>Q3</v>
          </cell>
          <cell r="M3" t="str">
            <v>Q4 Forecast 2</v>
          </cell>
          <cell r="N3" t="str">
            <v>Q4</v>
          </cell>
          <cell r="Q3" t="str">
            <v>Q2-Q4</v>
          </cell>
        </row>
        <row r="4">
          <cell r="B4" t="str">
            <v>Actual</v>
          </cell>
          <cell r="C4" t="str">
            <v>Up side/(Down side)</v>
          </cell>
          <cell r="D4" t="str">
            <v xml:space="preserve">Adjusted </v>
          </cell>
          <cell r="E4" t="str">
            <v>Actual</v>
          </cell>
          <cell r="F4" t="str">
            <v>Up side/(Down side)</v>
          </cell>
          <cell r="G4" t="str">
            <v xml:space="preserve">Adjusted </v>
          </cell>
          <cell r="H4" t="str">
            <v>Up side/(Down side)</v>
          </cell>
          <cell r="I4" t="str">
            <v xml:space="preserve">Adjusted </v>
          </cell>
          <cell r="J4" t="str">
            <v>Budget</v>
          </cell>
          <cell r="K4" t="str">
            <v>Up side/(Down side)</v>
          </cell>
          <cell r="L4" t="str">
            <v xml:space="preserve">Adjusted </v>
          </cell>
          <cell r="M4" t="str">
            <v>Budget</v>
          </cell>
          <cell r="N4" t="str">
            <v>Up side/(Down side)</v>
          </cell>
          <cell r="O4" t="str">
            <v xml:space="preserve">Adjusted </v>
          </cell>
          <cell r="P4" t="str">
            <v>Total</v>
          </cell>
          <cell r="Q4" t="str">
            <v>Up side/Down side</v>
          </cell>
          <cell r="R4" t="str">
            <v>Adjusted</v>
          </cell>
          <cell r="S4" t="str">
            <v>DEREK'S COMMENTS</v>
          </cell>
        </row>
        <row r="5">
          <cell r="A5" t="str">
            <v>Total revenue</v>
          </cell>
        </row>
        <row r="6">
          <cell r="A6" t="str">
            <v>E-Marketing-BJ</v>
          </cell>
          <cell r="B6">
            <v>1705054.45463273</v>
          </cell>
          <cell r="D6">
            <v>1705054.45463273</v>
          </cell>
          <cell r="E6">
            <v>3051915.03908213</v>
          </cell>
          <cell r="G6">
            <v>3051915.03908213</v>
          </cell>
          <cell r="I6" t="e">
            <v>#REF!</v>
          </cell>
          <cell r="J6">
            <v>2651971.0144927534</v>
          </cell>
          <cell r="L6">
            <v>2651971.0144927534</v>
          </cell>
          <cell r="M6">
            <v>2643971.0144927534</v>
          </cell>
          <cell r="N6">
            <v>0</v>
          </cell>
          <cell r="O6">
            <v>2643971.0144927534</v>
          </cell>
          <cell r="P6">
            <v>10052911.522700367</v>
          </cell>
          <cell r="Q6">
            <v>0</v>
          </cell>
          <cell r="R6">
            <v>10052911.522700367</v>
          </cell>
          <cell r="S6" t="str">
            <v>okay no eliminationn</v>
          </cell>
          <cell r="T6" t="str">
            <v xml:space="preserve"> </v>
          </cell>
          <cell r="U6" t="str">
            <v xml:space="preserve"> </v>
          </cell>
        </row>
        <row r="7">
          <cell r="A7" t="str">
            <v>E-Marketing-SH</v>
          </cell>
          <cell r="B7">
            <v>693301.35990338156</v>
          </cell>
          <cell r="D7">
            <v>693301.35990338156</v>
          </cell>
          <cell r="E7">
            <v>882355.69082125591</v>
          </cell>
          <cell r="G7">
            <v>882355.69082125591</v>
          </cell>
          <cell r="J7">
            <v>1616000</v>
          </cell>
          <cell r="K7">
            <v>0</v>
          </cell>
          <cell r="L7">
            <v>1616000</v>
          </cell>
          <cell r="M7">
            <v>1616000</v>
          </cell>
          <cell r="N7">
            <v>0</v>
          </cell>
          <cell r="O7">
            <v>1616000</v>
          </cell>
          <cell r="P7">
            <v>4807657.0507246377</v>
          </cell>
          <cell r="Q7">
            <v>0</v>
          </cell>
          <cell r="R7">
            <v>4807657.0507246377</v>
          </cell>
        </row>
        <row r="8">
          <cell r="A8" t="str">
            <v>E-Marketing-GZ</v>
          </cell>
          <cell r="B8">
            <v>1064449.8589371983</v>
          </cell>
          <cell r="D8">
            <v>1064449.8589371983</v>
          </cell>
          <cell r="E8">
            <v>1547235.9275362319</v>
          </cell>
          <cell r="G8">
            <v>1547235.9275362319</v>
          </cell>
          <cell r="J8">
            <v>1940000</v>
          </cell>
          <cell r="K8">
            <v>0</v>
          </cell>
          <cell r="L8">
            <v>1940000</v>
          </cell>
          <cell r="M8">
            <v>1940000</v>
          </cell>
          <cell r="N8">
            <v>0</v>
          </cell>
          <cell r="O8">
            <v>1940000</v>
          </cell>
          <cell r="P8">
            <v>6491685.7864734307</v>
          </cell>
          <cell r="Q8">
            <v>0</v>
          </cell>
          <cell r="R8">
            <v>6491685.7864734307</v>
          </cell>
        </row>
        <row r="9">
          <cell r="A9" t="str">
            <v>Retail Sales</v>
          </cell>
          <cell r="B9">
            <v>993907.95531400968</v>
          </cell>
          <cell r="C9">
            <v>0</v>
          </cell>
          <cell r="D9">
            <v>993907.95531400968</v>
          </cell>
          <cell r="E9">
            <v>1275405.8514492754</v>
          </cell>
          <cell r="G9">
            <v>1275405.8514492754</v>
          </cell>
          <cell r="I9" t="e">
            <v>#REF!</v>
          </cell>
          <cell r="J9">
            <v>1550000</v>
          </cell>
          <cell r="K9">
            <v>0</v>
          </cell>
          <cell r="L9">
            <v>1550000</v>
          </cell>
          <cell r="M9">
            <v>1558000</v>
          </cell>
          <cell r="N9">
            <v>0</v>
          </cell>
          <cell r="O9">
            <v>1558000</v>
          </cell>
          <cell r="P9">
            <v>5377313.8067632848</v>
          </cell>
          <cell r="Q9">
            <v>0</v>
          </cell>
          <cell r="R9">
            <v>5377313.8067632848</v>
          </cell>
          <cell r="S9" t="str">
            <v>okay no eliminationn</v>
          </cell>
        </row>
        <row r="10">
          <cell r="A10" t="str">
            <v>Advertising - Storefront sales retail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G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Advertising - Storefront sales direct</v>
          </cell>
          <cell r="B11">
            <v>16581.745169082125</v>
          </cell>
          <cell r="C11">
            <v>0</v>
          </cell>
          <cell r="D11">
            <v>16581.745169082125</v>
          </cell>
          <cell r="E11">
            <v>13734.728260869564</v>
          </cell>
          <cell r="G11">
            <v>13734.728260869564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30316.473429951689</v>
          </cell>
          <cell r="Q11">
            <v>0</v>
          </cell>
          <cell r="R11">
            <v>30316.473429951689</v>
          </cell>
        </row>
        <row r="12">
          <cell r="A12" t="str">
            <v>Advertising -Buy.sohu.com 买卖街(ad)</v>
          </cell>
          <cell r="B12">
            <v>6884.0579710144866</v>
          </cell>
          <cell r="C12">
            <v>0</v>
          </cell>
          <cell r="D12">
            <v>6884.0579710144866</v>
          </cell>
          <cell r="E12">
            <v>28683.574879227053</v>
          </cell>
          <cell r="G12">
            <v>28683.574879227053</v>
          </cell>
          <cell r="J12">
            <v>171330.81041927708</v>
          </cell>
          <cell r="K12">
            <v>-171330.81041927708</v>
          </cell>
          <cell r="L12">
            <v>0</v>
          </cell>
          <cell r="M12">
            <v>309371.10299115174</v>
          </cell>
          <cell r="N12">
            <v>-309371.10299115174</v>
          </cell>
          <cell r="O12">
            <v>0</v>
          </cell>
          <cell r="P12">
            <v>516269.54626067035</v>
          </cell>
          <cell r="Q12">
            <v>-480701.9134104288</v>
          </cell>
          <cell r="R12">
            <v>35567.632850241556</v>
          </cell>
        </row>
        <row r="13">
          <cell r="A13" t="str">
            <v>Advertising revenue</v>
          </cell>
          <cell r="B13">
            <v>4480179.4319274155</v>
          </cell>
          <cell r="C13">
            <v>0</v>
          </cell>
          <cell r="D13">
            <v>4480179.4319274155</v>
          </cell>
          <cell r="E13">
            <v>6799330.8120289892</v>
          </cell>
          <cell r="F13">
            <v>0</v>
          </cell>
          <cell r="G13">
            <v>6799330.8120289892</v>
          </cell>
          <cell r="H13">
            <v>0</v>
          </cell>
          <cell r="I13" t="e">
            <v>#REF!</v>
          </cell>
          <cell r="J13">
            <v>7929301.8249120312</v>
          </cell>
          <cell r="K13">
            <v>-171330.81041927708</v>
          </cell>
          <cell r="L13">
            <v>7757971.0144927539</v>
          </cell>
          <cell r="M13">
            <v>8067342.1174839055</v>
          </cell>
          <cell r="N13">
            <v>-309371.10299115174</v>
          </cell>
          <cell r="O13">
            <v>7757971.0144927539</v>
          </cell>
          <cell r="P13">
            <v>27276154.186352342</v>
          </cell>
          <cell r="Q13">
            <v>-480701.9134104288</v>
          </cell>
          <cell r="R13">
            <v>26795452.272941913</v>
          </cell>
          <cell r="T13">
            <v>22315272.841014497</v>
          </cell>
        </row>
        <row r="14">
          <cell r="T14">
            <v>22795974.754424926</v>
          </cell>
        </row>
        <row r="15">
          <cell r="A15" t="str">
            <v>Non-advertising revenue</v>
          </cell>
        </row>
        <row r="16">
          <cell r="A16" t="str">
            <v xml:space="preserve">   E-business solution</v>
          </cell>
          <cell r="B16">
            <v>0</v>
          </cell>
          <cell r="D16">
            <v>0</v>
          </cell>
          <cell r="E16">
            <v>0</v>
          </cell>
          <cell r="G16">
            <v>0</v>
          </cell>
          <cell r="I16" t="e">
            <v>#REF!</v>
          </cell>
          <cell r="J16">
            <v>193236.71497584542</v>
          </cell>
          <cell r="K16">
            <v>-193236.71497584542</v>
          </cell>
          <cell r="L16">
            <v>0</v>
          </cell>
          <cell r="M16">
            <v>0</v>
          </cell>
          <cell r="O16">
            <v>0</v>
          </cell>
          <cell r="P16">
            <v>193236.71497584542</v>
          </cell>
          <cell r="Q16">
            <v>-193236.71497584542</v>
          </cell>
          <cell r="R16">
            <v>0</v>
          </cell>
          <cell r="S16" t="str">
            <v>delete this line from the report.</v>
          </cell>
        </row>
        <row r="17">
          <cell r="A17" t="str">
            <v xml:space="preserve">    CBD Alliance</v>
          </cell>
          <cell r="B17">
            <v>0</v>
          </cell>
          <cell r="D17">
            <v>0</v>
          </cell>
          <cell r="E17">
            <v>0</v>
          </cell>
          <cell r="G17">
            <v>0</v>
          </cell>
          <cell r="I17" t="e">
            <v>#REF!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delete this line from the report.</v>
          </cell>
        </row>
        <row r="18">
          <cell r="A18" t="str">
            <v>E-Subscriptions:Wireless</v>
          </cell>
          <cell r="B18">
            <v>8564875</v>
          </cell>
          <cell r="C18">
            <v>0</v>
          </cell>
          <cell r="D18">
            <v>8564875</v>
          </cell>
          <cell r="E18">
            <v>10977699</v>
          </cell>
          <cell r="G18">
            <v>10977699</v>
          </cell>
          <cell r="I18" t="e">
            <v>#REF!</v>
          </cell>
          <cell r="J18">
            <v>11000000</v>
          </cell>
          <cell r="K18">
            <v>0</v>
          </cell>
          <cell r="L18">
            <v>11000000</v>
          </cell>
          <cell r="M18">
            <v>11500000</v>
          </cell>
          <cell r="O18">
            <v>11500000</v>
          </cell>
          <cell r="P18">
            <v>42042574</v>
          </cell>
          <cell r="Q18">
            <v>0</v>
          </cell>
          <cell r="R18">
            <v>42042574</v>
          </cell>
          <cell r="S18" t="str">
            <v>okay no elimination.</v>
          </cell>
        </row>
        <row r="19">
          <cell r="A19" t="str">
            <v>Game</v>
          </cell>
          <cell r="B19">
            <v>0</v>
          </cell>
          <cell r="C19">
            <v>0</v>
          </cell>
          <cell r="D19">
            <v>0</v>
          </cell>
          <cell r="E19">
            <v>81841.876811594222</v>
          </cell>
          <cell r="G19">
            <v>81841.876811594222</v>
          </cell>
          <cell r="H19">
            <v>0</v>
          </cell>
          <cell r="I19" t="e">
            <v>#REF!</v>
          </cell>
          <cell r="J19">
            <v>1072444</v>
          </cell>
          <cell r="K19">
            <v>-200000</v>
          </cell>
          <cell r="L19">
            <v>872444</v>
          </cell>
          <cell r="M19">
            <v>1591457</v>
          </cell>
          <cell r="O19">
            <v>1591457</v>
          </cell>
          <cell r="P19">
            <v>2745742.8768115942</v>
          </cell>
          <cell r="Q19">
            <v>-200000</v>
          </cell>
          <cell r="R19">
            <v>2545742.8768115942</v>
          </cell>
          <cell r="S19" t="str">
            <v>See my email. Eliminate so business is breakeven after operating costs excluding marketing.</v>
          </cell>
        </row>
        <row r="20">
          <cell r="A20" t="str">
            <v xml:space="preserve">   Ecommerce- High touch </v>
          </cell>
          <cell r="B20">
            <v>1175220.6388888888</v>
          </cell>
          <cell r="C20">
            <v>0</v>
          </cell>
          <cell r="D20">
            <v>1175220.6388888888</v>
          </cell>
          <cell r="E20">
            <v>983879.75603864726</v>
          </cell>
          <cell r="G20">
            <v>983879.75603864726</v>
          </cell>
          <cell r="H20">
            <v>0</v>
          </cell>
          <cell r="I20" t="e">
            <v>#REF!</v>
          </cell>
          <cell r="J20">
            <v>1134675.6890576002</v>
          </cell>
          <cell r="K20">
            <v>0</v>
          </cell>
          <cell r="L20">
            <v>1134675.6890576002</v>
          </cell>
          <cell r="M20">
            <v>1454447.9287011058</v>
          </cell>
          <cell r="N20">
            <v>0</v>
          </cell>
          <cell r="O20">
            <v>1454447.9287011058</v>
          </cell>
          <cell r="P20">
            <v>4748224.0126862423</v>
          </cell>
          <cell r="Q20">
            <v>0</v>
          </cell>
          <cell r="R20">
            <v>4748224.0126862423</v>
          </cell>
          <cell r="S20" t="str">
            <v>EC eliminate $200k in Q1, $0 in Q2, $481 in Q3, $800 in Q4.</v>
          </cell>
        </row>
        <row r="21">
          <cell r="A21" t="str">
            <v xml:space="preserve">Individual listing </v>
          </cell>
          <cell r="B21">
            <v>5575.7246376811599</v>
          </cell>
          <cell r="C21">
            <v>0</v>
          </cell>
          <cell r="D21">
            <v>5575.7246376811599</v>
          </cell>
          <cell r="E21">
            <v>0</v>
          </cell>
          <cell r="G21">
            <v>0</v>
          </cell>
          <cell r="H21">
            <v>0</v>
          </cell>
          <cell r="I21" t="e">
            <v>#REF!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5575.7246376811599</v>
          </cell>
          <cell r="Q21">
            <v>0</v>
          </cell>
          <cell r="R21">
            <v>5575.7246376811599</v>
          </cell>
          <cell r="S21" t="str">
            <v xml:space="preserve">THIS LINE IS WRONG AND NEEDS TO BE RECLASSIFIED. </v>
          </cell>
        </row>
        <row r="22">
          <cell r="A22" t="str">
            <v xml:space="preserve">  SOL</v>
          </cell>
          <cell r="B22">
            <v>189806.17753623187</v>
          </cell>
          <cell r="C22">
            <v>0</v>
          </cell>
          <cell r="D22">
            <v>189806.17753623187</v>
          </cell>
          <cell r="E22">
            <v>501901.59661835741</v>
          </cell>
          <cell r="G22">
            <v>501901.59661835741</v>
          </cell>
          <cell r="I22" t="e">
            <v>#REF!</v>
          </cell>
          <cell r="J22">
            <v>600000</v>
          </cell>
          <cell r="K22">
            <v>0</v>
          </cell>
          <cell r="L22">
            <v>600000</v>
          </cell>
          <cell r="M22">
            <v>600000</v>
          </cell>
          <cell r="N22">
            <v>0</v>
          </cell>
          <cell r="O22">
            <v>600000</v>
          </cell>
          <cell r="P22">
            <v>1891707.7741545893</v>
          </cell>
          <cell r="Q22">
            <v>0</v>
          </cell>
          <cell r="R22">
            <v>1891707.7741545893</v>
          </cell>
          <cell r="S22" t="str">
            <v>AGREE WITH YOUR ELIMINATION ENTRY.</v>
          </cell>
        </row>
        <row r="23">
          <cell r="A23" t="str">
            <v xml:space="preserve"> Total Non-advertising revenue</v>
          </cell>
          <cell r="B23">
            <v>9935477.5410628021</v>
          </cell>
          <cell r="C23">
            <v>0</v>
          </cell>
          <cell r="D23">
            <v>9935477.5410628021</v>
          </cell>
          <cell r="E23">
            <v>12545322.229468599</v>
          </cell>
          <cell r="F23">
            <v>0</v>
          </cell>
          <cell r="G23">
            <v>12545322.229468599</v>
          </cell>
          <cell r="H23">
            <v>0</v>
          </cell>
          <cell r="I23" t="e">
            <v>#REF!</v>
          </cell>
          <cell r="J23">
            <v>14000356.404033445</v>
          </cell>
          <cell r="K23">
            <v>-393236.71497584542</v>
          </cell>
          <cell r="L23">
            <v>13607119.6890576</v>
          </cell>
          <cell r="M23">
            <v>15145904.928701106</v>
          </cell>
          <cell r="N23">
            <v>0</v>
          </cell>
          <cell r="O23">
            <v>15145904.928701106</v>
          </cell>
          <cell r="P23">
            <v>51627061.103265956</v>
          </cell>
          <cell r="Q23">
            <v>-393236.71497584542</v>
          </cell>
          <cell r="R23">
            <v>51233824.388290107</v>
          </cell>
          <cell r="T23">
            <v>41298346.847227305</v>
          </cell>
        </row>
        <row r="24">
          <cell r="A24" t="str">
            <v>check</v>
          </cell>
          <cell r="K24" t="str">
            <v xml:space="preserve"> </v>
          </cell>
          <cell r="T24">
            <v>41691583.562203154</v>
          </cell>
        </row>
        <row r="25">
          <cell r="D25">
            <v>14415656.972990219</v>
          </cell>
          <cell r="E25">
            <v>19344653.041497588</v>
          </cell>
          <cell r="F25">
            <v>0</v>
          </cell>
          <cell r="G25">
            <v>19344653.041497588</v>
          </cell>
          <cell r="H25">
            <v>0</v>
          </cell>
          <cell r="I25" t="e">
            <v>#REF!</v>
          </cell>
          <cell r="J25">
            <v>21929658.228945475</v>
          </cell>
          <cell r="K25">
            <v>-564567.52539512247</v>
          </cell>
          <cell r="L25">
            <v>21365090.703550354</v>
          </cell>
          <cell r="M25">
            <v>23213247.046185013</v>
          </cell>
          <cell r="N25">
            <v>-309371.10299115174</v>
          </cell>
          <cell r="O25">
            <v>22903875.94319386</v>
          </cell>
          <cell r="P25">
            <v>78903215.289618298</v>
          </cell>
          <cell r="Q25">
            <v>-873938.62838627421</v>
          </cell>
          <cell r="R25">
            <v>78029276.661232024</v>
          </cell>
        </row>
        <row r="26">
          <cell r="A26" t="str">
            <v>Total Cost of revenue</v>
          </cell>
        </row>
        <row r="27">
          <cell r="A27" t="str">
            <v>Cost of Advertising</v>
          </cell>
          <cell r="B27">
            <v>1588925.5</v>
          </cell>
          <cell r="D27">
            <v>1588925.5</v>
          </cell>
          <cell r="E27">
            <v>1750265</v>
          </cell>
          <cell r="G27">
            <v>1750265</v>
          </cell>
          <cell r="J27">
            <v>2009696.3975616856</v>
          </cell>
          <cell r="L27">
            <v>2009696.3975616856</v>
          </cell>
          <cell r="M27">
            <v>2013386.4002861963</v>
          </cell>
          <cell r="O27">
            <v>2013386.4002861963</v>
          </cell>
          <cell r="P27">
            <v>7362273.2978478819</v>
          </cell>
          <cell r="R27">
            <v>7362273.2978478819</v>
          </cell>
        </row>
        <row r="29">
          <cell r="A29" t="str">
            <v>Non-advertising Cost</v>
          </cell>
        </row>
        <row r="30">
          <cell r="A30" t="str">
            <v>E-Technology:</v>
          </cell>
          <cell r="B30">
            <v>0</v>
          </cell>
          <cell r="D30">
            <v>0</v>
          </cell>
          <cell r="E30">
            <v>0</v>
          </cell>
          <cell r="G30">
            <v>0</v>
          </cell>
          <cell r="H30">
            <v>0</v>
          </cell>
          <cell r="I30" t="e">
            <v>#REF!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CBD-Alliance</v>
          </cell>
          <cell r="B31">
            <v>0</v>
          </cell>
          <cell r="D31">
            <v>0</v>
          </cell>
          <cell r="E31">
            <v>0</v>
          </cell>
          <cell r="G31">
            <v>0</v>
          </cell>
          <cell r="H31">
            <v>0</v>
          </cell>
          <cell r="I31" t="e">
            <v>#REF!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A32" t="str">
            <v>E-Subscriptions:Wireless</v>
          </cell>
          <cell r="B32">
            <v>2501344.5889815153</v>
          </cell>
          <cell r="C32">
            <v>0</v>
          </cell>
          <cell r="D32">
            <v>2501344.5889815153</v>
          </cell>
          <cell r="E32">
            <v>3265860</v>
          </cell>
          <cell r="F32">
            <v>0</v>
          </cell>
          <cell r="G32">
            <v>3265860</v>
          </cell>
          <cell r="H32">
            <v>0</v>
          </cell>
          <cell r="I32" t="e">
            <v>#REF!</v>
          </cell>
          <cell r="J32">
            <v>3425000</v>
          </cell>
          <cell r="K32">
            <v>0</v>
          </cell>
          <cell r="L32">
            <v>3425000</v>
          </cell>
          <cell r="M32">
            <v>3575000</v>
          </cell>
          <cell r="N32">
            <v>0</v>
          </cell>
          <cell r="O32">
            <v>3575000</v>
          </cell>
          <cell r="P32">
            <v>12767204.588981515</v>
          </cell>
          <cell r="Q32">
            <v>0</v>
          </cell>
          <cell r="R32">
            <v>12767204.588981515</v>
          </cell>
        </row>
        <row r="33">
          <cell r="A33" t="str">
            <v>Game</v>
          </cell>
          <cell r="B33">
            <v>0</v>
          </cell>
          <cell r="C33">
            <v>0</v>
          </cell>
          <cell r="D33">
            <v>0</v>
          </cell>
          <cell r="E33">
            <v>82269</v>
          </cell>
          <cell r="F33">
            <v>0</v>
          </cell>
          <cell r="G33">
            <v>82269</v>
          </cell>
          <cell r="H33">
            <v>0</v>
          </cell>
          <cell r="I33" t="e">
            <v>#REF!</v>
          </cell>
          <cell r="J33">
            <v>427784</v>
          </cell>
          <cell r="K33">
            <v>-80000</v>
          </cell>
          <cell r="L33">
            <v>347784</v>
          </cell>
          <cell r="M33">
            <v>634429</v>
          </cell>
          <cell r="N33">
            <v>0</v>
          </cell>
          <cell r="O33">
            <v>634429</v>
          </cell>
          <cell r="P33">
            <v>1144482</v>
          </cell>
          <cell r="Q33">
            <v>-80000</v>
          </cell>
          <cell r="R33">
            <v>1064482</v>
          </cell>
        </row>
        <row r="34">
          <cell r="A34" t="str">
            <v>E-Commerce - High touch</v>
          </cell>
          <cell r="B34">
            <v>1008388.339132536</v>
          </cell>
          <cell r="C34">
            <v>0</v>
          </cell>
          <cell r="D34">
            <v>1008388.339132536</v>
          </cell>
          <cell r="E34">
            <v>873182</v>
          </cell>
          <cell r="F34">
            <v>0</v>
          </cell>
          <cell r="G34">
            <v>873182</v>
          </cell>
          <cell r="H34">
            <v>0</v>
          </cell>
          <cell r="I34" t="e">
            <v>#REF!</v>
          </cell>
          <cell r="J34">
            <v>930434.06502723228</v>
          </cell>
          <cell r="K34">
            <v>0</v>
          </cell>
          <cell r="L34">
            <v>930434.06502723228</v>
          </cell>
          <cell r="M34">
            <v>1192647.3015349067</v>
          </cell>
          <cell r="N34">
            <v>0</v>
          </cell>
          <cell r="O34">
            <v>1192647.3015349067</v>
          </cell>
          <cell r="P34">
            <v>4004651.7056946754</v>
          </cell>
          <cell r="Q34">
            <v>0</v>
          </cell>
          <cell r="R34">
            <v>4004651.7056946754</v>
          </cell>
        </row>
        <row r="35">
          <cell r="A35" t="str">
            <v xml:space="preserve">Individual listing 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 t="e">
            <v>#REF!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</row>
        <row r="36">
          <cell r="A36" t="str">
            <v>SOL</v>
          </cell>
          <cell r="B36">
            <v>126889.58873988161</v>
          </cell>
          <cell r="C36">
            <v>0</v>
          </cell>
          <cell r="D36">
            <v>126889.58873988161</v>
          </cell>
          <cell r="E36">
            <v>299397</v>
          </cell>
          <cell r="F36">
            <v>0</v>
          </cell>
          <cell r="G36">
            <v>299397</v>
          </cell>
          <cell r="J36">
            <v>328132</v>
          </cell>
          <cell r="K36">
            <v>0</v>
          </cell>
          <cell r="L36">
            <v>328132</v>
          </cell>
          <cell r="M36">
            <v>360095</v>
          </cell>
          <cell r="N36">
            <v>0</v>
          </cell>
          <cell r="O36">
            <v>360095</v>
          </cell>
          <cell r="P36">
            <v>1114513.5887398818</v>
          </cell>
          <cell r="Q36">
            <v>0</v>
          </cell>
          <cell r="R36">
            <v>1114513.5887398818</v>
          </cell>
          <cell r="T36" t="str">
            <v xml:space="preserve"> </v>
          </cell>
        </row>
        <row r="37">
          <cell r="A37" t="str">
            <v xml:space="preserve"> Total Non-advertising Cost</v>
          </cell>
          <cell r="B37">
            <v>3636622.5168539328</v>
          </cell>
          <cell r="C37">
            <v>0</v>
          </cell>
          <cell r="D37">
            <v>3636622.5168539328</v>
          </cell>
          <cell r="E37">
            <v>4520708</v>
          </cell>
          <cell r="F37">
            <v>0</v>
          </cell>
          <cell r="G37">
            <v>4520708</v>
          </cell>
          <cell r="H37">
            <v>0</v>
          </cell>
          <cell r="I37" t="e">
            <v>#REF!</v>
          </cell>
          <cell r="J37">
            <v>5111350.0650272323</v>
          </cell>
          <cell r="K37">
            <v>-80000</v>
          </cell>
          <cell r="L37">
            <v>5031350.0650272323</v>
          </cell>
          <cell r="M37">
            <v>5762171.301534907</v>
          </cell>
          <cell r="N37">
            <v>0</v>
          </cell>
          <cell r="O37">
            <v>5762171.301534907</v>
          </cell>
          <cell r="P37">
            <v>19030851.883416075</v>
          </cell>
          <cell r="Q37">
            <v>-80000</v>
          </cell>
          <cell r="R37">
            <v>18950851.883416075</v>
          </cell>
          <cell r="T37">
            <v>15314229.366562143</v>
          </cell>
        </row>
        <row r="38">
          <cell r="A38" t="str">
            <v>check</v>
          </cell>
          <cell r="P38">
            <v>32596209.219849881</v>
          </cell>
          <cell r="Q38" t="str">
            <v xml:space="preserve"> </v>
          </cell>
          <cell r="R38">
            <v>32282972.504874032</v>
          </cell>
        </row>
        <row r="40">
          <cell r="A40" t="str">
            <v>Total Gross Margin</v>
          </cell>
          <cell r="B40">
            <v>9190108.9561362863</v>
          </cell>
          <cell r="C40">
            <v>0</v>
          </cell>
          <cell r="D40">
            <v>9190108.9561362863</v>
          </cell>
          <cell r="E40">
            <v>13073680.041497588</v>
          </cell>
          <cell r="F40">
            <v>0</v>
          </cell>
          <cell r="G40">
            <v>13073680.041497588</v>
          </cell>
          <cell r="I40" t="e">
            <v>#REF!</v>
          </cell>
          <cell r="J40">
            <v>14808611.766356558</v>
          </cell>
          <cell r="K40">
            <v>-484567.52539512247</v>
          </cell>
          <cell r="L40">
            <v>14324044.240961436</v>
          </cell>
          <cell r="M40">
            <v>15437689.344363909</v>
          </cell>
          <cell r="N40">
            <v>-309371.10299115174</v>
          </cell>
          <cell r="O40">
            <v>15128318.241372757</v>
          </cell>
          <cell r="P40">
            <v>52510090.108354345</v>
          </cell>
          <cell r="Q40">
            <v>-793938.62838627421</v>
          </cell>
          <cell r="R40">
            <v>51716151.479968071</v>
          </cell>
        </row>
        <row r="41">
          <cell r="A41" t="str">
            <v>Total %</v>
          </cell>
          <cell r="B41">
            <v>0.63750885397420742</v>
          </cell>
          <cell r="D41">
            <v>0.63750885397420742</v>
          </cell>
          <cell r="E41">
            <v>0.67582913032620995</v>
          </cell>
          <cell r="F41" t="e">
            <v>#DIV/0!</v>
          </cell>
          <cell r="G41">
            <v>0.67582913032620995</v>
          </cell>
          <cell r="I41" t="e">
            <v>#REF!</v>
          </cell>
          <cell r="J41">
            <v>0.67527781836610301</v>
          </cell>
          <cell r="L41">
            <v>0.67044153660349926</v>
          </cell>
          <cell r="M41">
            <v>0.66503791191508554</v>
          </cell>
          <cell r="N41">
            <v>1</v>
          </cell>
          <cell r="O41">
            <v>0.66051345540352979</v>
          </cell>
          <cell r="P41">
            <v>0.66550000422179711</v>
          </cell>
          <cell r="R41">
            <v>0.66277881447621656</v>
          </cell>
        </row>
        <row r="43">
          <cell r="A43" t="str">
            <v>Gross Margin of Advertising</v>
          </cell>
          <cell r="B43">
            <v>2891253.9319274155</v>
          </cell>
          <cell r="C43">
            <v>0</v>
          </cell>
          <cell r="D43">
            <v>2891253.9319274155</v>
          </cell>
          <cell r="E43">
            <v>5049065.8120289892</v>
          </cell>
          <cell r="F43">
            <v>0</v>
          </cell>
          <cell r="G43">
            <v>5049065.8120289892</v>
          </cell>
          <cell r="I43" t="e">
            <v>#REF!</v>
          </cell>
          <cell r="J43">
            <v>5919605.427350346</v>
          </cell>
          <cell r="K43">
            <v>-171330.81041927708</v>
          </cell>
          <cell r="L43">
            <v>5748274.6169310678</v>
          </cell>
          <cell r="M43">
            <v>6053955.7171977088</v>
          </cell>
          <cell r="N43">
            <v>-309371.10299115174</v>
          </cell>
          <cell r="O43">
            <v>5744584.6142065581</v>
          </cell>
          <cell r="P43">
            <v>19913880.88850446</v>
          </cell>
          <cell r="Q43">
            <v>-480701.9134104288</v>
          </cell>
          <cell r="R43">
            <v>19433178.975094032</v>
          </cell>
        </row>
        <row r="44">
          <cell r="A44" t="str">
            <v>% of Advertising</v>
          </cell>
          <cell r="B44">
            <v>0.64534333409132472</v>
          </cell>
          <cell r="D44">
            <v>0.64534333409132472</v>
          </cell>
          <cell r="E44">
            <v>0.74258275580539035</v>
          </cell>
          <cell r="G44">
            <v>0.74258275580539035</v>
          </cell>
          <cell r="I44" t="e">
            <v>#REF!</v>
          </cell>
          <cell r="J44">
            <v>0.7465481271947948</v>
          </cell>
          <cell r="L44">
            <v>0.74095077259152564</v>
          </cell>
          <cell r="M44">
            <v>0.75042754218608188</v>
          </cell>
          <cell r="N44">
            <v>1</v>
          </cell>
          <cell r="O44">
            <v>0.74047513241220342</v>
          </cell>
          <cell r="P44">
            <v>0.73008389498210113</v>
          </cell>
          <cell r="R44">
            <v>0.72524168568401748</v>
          </cell>
        </row>
        <row r="46">
          <cell r="A46" t="str">
            <v>Gross Margin of Non-advertising</v>
          </cell>
        </row>
        <row r="47">
          <cell r="A47" t="str">
            <v>E-Technology: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J47">
            <v>193236.71497584542</v>
          </cell>
          <cell r="K47">
            <v>-193236.71497584542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193236.71497584542</v>
          </cell>
          <cell r="Q47">
            <v>-193236.71497584542</v>
          </cell>
          <cell r="R47">
            <v>0</v>
          </cell>
        </row>
        <row r="48">
          <cell r="A48" t="str">
            <v>CBD-Alliance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 t="e">
            <v>#REF!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A49" t="str">
            <v>E-Subscriptions:Wireless</v>
          </cell>
          <cell r="B49">
            <v>6063530.4110184852</v>
          </cell>
          <cell r="C49">
            <v>0</v>
          </cell>
          <cell r="D49">
            <v>6063530.4110184852</v>
          </cell>
          <cell r="E49">
            <v>7711839</v>
          </cell>
          <cell r="F49">
            <v>0</v>
          </cell>
          <cell r="G49">
            <v>7711839</v>
          </cell>
          <cell r="H49">
            <v>0</v>
          </cell>
          <cell r="I49" t="e">
            <v>#REF!</v>
          </cell>
          <cell r="J49">
            <v>7575000</v>
          </cell>
          <cell r="K49">
            <v>0</v>
          </cell>
          <cell r="L49">
            <v>7575000</v>
          </cell>
          <cell r="M49">
            <v>7925000</v>
          </cell>
          <cell r="N49">
            <v>0</v>
          </cell>
          <cell r="O49">
            <v>7925000</v>
          </cell>
          <cell r="P49">
            <v>29275369.411018483</v>
          </cell>
          <cell r="Q49">
            <v>0</v>
          </cell>
          <cell r="R49">
            <v>29275369.411018483</v>
          </cell>
        </row>
        <row r="50">
          <cell r="A50" t="str">
            <v>Game</v>
          </cell>
          <cell r="B50">
            <v>0</v>
          </cell>
          <cell r="C50">
            <v>0</v>
          </cell>
          <cell r="D50">
            <v>0</v>
          </cell>
          <cell r="E50">
            <v>-427.12318840577791</v>
          </cell>
          <cell r="F50">
            <v>0</v>
          </cell>
          <cell r="G50">
            <v>-427.12318840577791</v>
          </cell>
          <cell r="H50">
            <v>0</v>
          </cell>
          <cell r="I50" t="e">
            <v>#REF!</v>
          </cell>
          <cell r="J50">
            <v>644660</v>
          </cell>
          <cell r="K50">
            <v>-120000</v>
          </cell>
          <cell r="L50">
            <v>524660</v>
          </cell>
          <cell r="M50">
            <v>957028</v>
          </cell>
          <cell r="N50">
            <v>0</v>
          </cell>
          <cell r="O50">
            <v>957028</v>
          </cell>
          <cell r="P50">
            <v>1601260.8768115942</v>
          </cell>
          <cell r="Q50">
            <v>-120000</v>
          </cell>
          <cell r="R50">
            <v>1481260.8768115942</v>
          </cell>
        </row>
        <row r="51">
          <cell r="A51" t="str">
            <v>E-Commerce - High touch</v>
          </cell>
          <cell r="B51">
            <v>166832.29975635279</v>
          </cell>
          <cell r="C51">
            <v>0</v>
          </cell>
          <cell r="D51">
            <v>166832.29975635279</v>
          </cell>
          <cell r="E51">
            <v>110697.75603864726</v>
          </cell>
          <cell r="F51">
            <v>0</v>
          </cell>
          <cell r="G51">
            <v>110697.75603864726</v>
          </cell>
          <cell r="H51">
            <v>0</v>
          </cell>
          <cell r="I51" t="e">
            <v>#REF!</v>
          </cell>
          <cell r="J51">
            <v>204241.62403036794</v>
          </cell>
          <cell r="K51">
            <v>0</v>
          </cell>
          <cell r="L51">
            <v>204241.62403036794</v>
          </cell>
          <cell r="M51">
            <v>261800.62716619903</v>
          </cell>
          <cell r="N51">
            <v>0</v>
          </cell>
          <cell r="O51">
            <v>261800.62716619903</v>
          </cell>
          <cell r="P51">
            <v>743572.3069915669</v>
          </cell>
          <cell r="Q51">
            <v>0</v>
          </cell>
          <cell r="R51">
            <v>743572.3069915669</v>
          </cell>
        </row>
        <row r="52">
          <cell r="A52" t="str">
            <v xml:space="preserve">Individual listing </v>
          </cell>
          <cell r="B52">
            <v>5575.7246376811599</v>
          </cell>
          <cell r="C52">
            <v>0</v>
          </cell>
          <cell r="D52">
            <v>5575.7246376811599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 t="e">
            <v>#REF!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5575.7246376811599</v>
          </cell>
          <cell r="Q52">
            <v>0</v>
          </cell>
          <cell r="R52">
            <v>5575.7246376811599</v>
          </cell>
        </row>
        <row r="53">
          <cell r="A53" t="str">
            <v>SOL</v>
          </cell>
          <cell r="B53">
            <v>62916.588796350261</v>
          </cell>
          <cell r="C53">
            <v>0</v>
          </cell>
          <cell r="D53">
            <v>62916.588796350261</v>
          </cell>
          <cell r="E53">
            <v>202504.59661835741</v>
          </cell>
          <cell r="F53">
            <v>0</v>
          </cell>
          <cell r="G53">
            <v>202504.59661835741</v>
          </cell>
          <cell r="J53">
            <v>271868</v>
          </cell>
          <cell r="K53">
            <v>0</v>
          </cell>
          <cell r="L53">
            <v>271868</v>
          </cell>
          <cell r="M53">
            <v>239905</v>
          </cell>
          <cell r="N53">
            <v>0</v>
          </cell>
          <cell r="O53">
            <v>239905</v>
          </cell>
          <cell r="P53">
            <v>777194.18541470752</v>
          </cell>
          <cell r="Q53">
            <v>0</v>
          </cell>
          <cell r="R53">
            <v>777194.18541470752</v>
          </cell>
        </row>
        <row r="54">
          <cell r="A54" t="str">
            <v xml:space="preserve"> Gross Margin of Non-advertising</v>
          </cell>
          <cell r="B54">
            <v>6298855.0242088698</v>
          </cell>
          <cell r="C54">
            <v>0</v>
          </cell>
          <cell r="D54">
            <v>6298855.0242088698</v>
          </cell>
          <cell r="E54">
            <v>8024614.229468598</v>
          </cell>
          <cell r="F54">
            <v>0</v>
          </cell>
          <cell r="G54">
            <v>8024614.229468598</v>
          </cell>
          <cell r="H54">
            <v>0</v>
          </cell>
          <cell r="I54" t="e">
            <v>#REF!</v>
          </cell>
          <cell r="J54">
            <v>8889006.3390062135</v>
          </cell>
          <cell r="K54">
            <v>-313236.71497584542</v>
          </cell>
          <cell r="L54">
            <v>8575769.6240303684</v>
          </cell>
          <cell r="M54">
            <v>9383733.6271661986</v>
          </cell>
          <cell r="N54">
            <v>0</v>
          </cell>
          <cell r="O54">
            <v>9383733.6271661986</v>
          </cell>
          <cell r="P54">
            <v>32596209.219849877</v>
          </cell>
          <cell r="Q54">
            <v>-313236.71497584542</v>
          </cell>
          <cell r="R54">
            <v>32282972.504874032</v>
          </cell>
        </row>
        <row r="55">
          <cell r="A55" t="str">
            <v>Total % of Non-advertising</v>
          </cell>
          <cell r="B55">
            <v>0.63397607192769911</v>
          </cell>
          <cell r="D55">
            <v>0.63397607192769911</v>
          </cell>
          <cell r="E55">
            <v>0.63964990955903955</v>
          </cell>
          <cell r="G55">
            <v>0.63964990955903955</v>
          </cell>
          <cell r="I55" t="e">
            <v>#REF!</v>
          </cell>
          <cell r="J55">
            <v>0.63491286096440569</v>
          </cell>
          <cell r="L55">
            <v>0.63024136040537082</v>
          </cell>
          <cell r="M55">
            <v>0.61955582524384267</v>
          </cell>
          <cell r="O55">
            <v>0.61955582524384267</v>
          </cell>
          <cell r="P55">
            <v>0.63137836094620969</v>
          </cell>
          <cell r="R55">
            <v>0.63011053518488769</v>
          </cell>
        </row>
        <row r="56">
          <cell r="A56" t="str">
            <v>Gross Margin Rate of Non-advertising</v>
          </cell>
        </row>
        <row r="57">
          <cell r="A57" t="str">
            <v>E-Technology:</v>
          </cell>
          <cell r="B57">
            <v>0</v>
          </cell>
          <cell r="C57" t="e">
            <v>#DIV/0!</v>
          </cell>
          <cell r="D57">
            <v>0</v>
          </cell>
          <cell r="E57">
            <v>0</v>
          </cell>
          <cell r="F57" t="e">
            <v>#DIV/0!</v>
          </cell>
          <cell r="G57">
            <v>0</v>
          </cell>
          <cell r="J57">
            <v>1.3802271127910338E-2</v>
          </cell>
          <cell r="K57">
            <v>0.49140049140049141</v>
          </cell>
          <cell r="L57">
            <v>0</v>
          </cell>
          <cell r="M57">
            <v>0</v>
          </cell>
          <cell r="N57" t="e">
            <v>#DIV/0!</v>
          </cell>
          <cell r="O57">
            <v>0</v>
          </cell>
          <cell r="P57">
            <v>3.7429346324658629E-3</v>
          </cell>
          <cell r="Q57">
            <v>0.49140049140049141</v>
          </cell>
          <cell r="R57">
            <v>0</v>
          </cell>
        </row>
        <row r="58">
          <cell r="A58" t="str">
            <v>CBD-Alliance</v>
          </cell>
          <cell r="B58">
            <v>0</v>
          </cell>
          <cell r="C58" t="e">
            <v>#DIV/0!</v>
          </cell>
          <cell r="D58">
            <v>0</v>
          </cell>
          <cell r="E58">
            <v>0</v>
          </cell>
          <cell r="F58" t="e">
            <v>#DIV/0!</v>
          </cell>
          <cell r="G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 t="e">
            <v>#DIV/0!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A59" t="str">
            <v>E-Subscriptions:Wireless</v>
          </cell>
          <cell r="B59">
            <v>0.70795317048041972</v>
          </cell>
          <cell r="C59" t="e">
            <v>#DIV/0!</v>
          </cell>
          <cell r="D59">
            <v>0.70795317048041972</v>
          </cell>
          <cell r="E59">
            <v>0.702500496688787</v>
          </cell>
          <cell r="F59" t="e">
            <v>#DIV/0!</v>
          </cell>
          <cell r="G59">
            <v>0.702500496688787</v>
          </cell>
          <cell r="H59" t="e">
            <v>#DIV/0!</v>
          </cell>
          <cell r="I59" t="e">
            <v>#REF!</v>
          </cell>
          <cell r="J59">
            <v>0.6886363636363636</v>
          </cell>
          <cell r="K59" t="str">
            <v xml:space="preserve"> </v>
          </cell>
          <cell r="L59">
            <v>0.6886363636363636</v>
          </cell>
          <cell r="M59">
            <v>0.68913043478260871</v>
          </cell>
          <cell r="N59" t="str">
            <v xml:space="preserve"> </v>
          </cell>
          <cell r="O59">
            <v>0.68913043478260871</v>
          </cell>
          <cell r="P59">
            <v>0.69632676179670838</v>
          </cell>
          <cell r="Q59" t="e">
            <v>#DIV/0!</v>
          </cell>
          <cell r="R59">
            <v>0.69632676179670838</v>
          </cell>
        </row>
        <row r="60">
          <cell r="A60" t="str">
            <v>Game</v>
          </cell>
          <cell r="B60" t="e">
            <v>#DIV/0!</v>
          </cell>
          <cell r="C60" t="e">
            <v>#DIV/0!</v>
          </cell>
          <cell r="D60" t="e">
            <v>#DIV/0!</v>
          </cell>
          <cell r="E60">
            <v>-5.2188831078378815E-3</v>
          </cell>
          <cell r="F60" t="e">
            <v>#DIV/0!</v>
          </cell>
          <cell r="G60">
            <v>-5.2188831078378815E-3</v>
          </cell>
          <cell r="H60" t="e">
            <v>#DIV/0!</v>
          </cell>
          <cell r="I60" t="e">
            <v>#REF!</v>
          </cell>
          <cell r="J60">
            <v>0.60111297186613011</v>
          </cell>
          <cell r="K60" t="str">
            <v xml:space="preserve"> </v>
          </cell>
          <cell r="L60">
            <v>0.60136811073260865</v>
          </cell>
          <cell r="M60">
            <v>0.60135335104875598</v>
          </cell>
          <cell r="N60" t="str">
            <v xml:space="preserve"> </v>
          </cell>
          <cell r="O60">
            <v>0.60135335104875598</v>
          </cell>
          <cell r="P60">
            <v>0.58317947042113683</v>
          </cell>
          <cell r="Q60">
            <v>0.6</v>
          </cell>
          <cell r="R60">
            <v>0.58185800706895963</v>
          </cell>
        </row>
        <row r="61">
          <cell r="A61" t="str">
            <v>E-Commerce - High touch</v>
          </cell>
          <cell r="B61">
            <v>0.14195827935261945</v>
          </cell>
          <cell r="C61" t="e">
            <v>#DIV/0!</v>
          </cell>
          <cell r="D61">
            <v>0.14195827935261945</v>
          </cell>
          <cell r="E61">
            <v>0.11251146835701233</v>
          </cell>
          <cell r="F61" t="e">
            <v>#DIV/0!</v>
          </cell>
          <cell r="G61">
            <v>0.11251146835701233</v>
          </cell>
          <cell r="H61" t="e">
            <v>#DIV/0!</v>
          </cell>
          <cell r="I61" t="e">
            <v>#REF!</v>
          </cell>
          <cell r="J61">
            <v>0.17999999999999991</v>
          </cell>
          <cell r="K61" t="str">
            <v xml:space="preserve"> </v>
          </cell>
          <cell r="L61">
            <v>0.17999999999999991</v>
          </cell>
          <cell r="M61">
            <v>0.18</v>
          </cell>
          <cell r="N61" t="str">
            <v xml:space="preserve"> </v>
          </cell>
          <cell r="O61">
            <v>0.18</v>
          </cell>
          <cell r="P61">
            <v>0.15660008984515056</v>
          </cell>
          <cell r="Q61" t="e">
            <v>#DIV/0!</v>
          </cell>
          <cell r="R61">
            <v>0.15660008984515056</v>
          </cell>
        </row>
        <row r="62">
          <cell r="A62" t="str">
            <v xml:space="preserve">Individual listing </v>
          </cell>
          <cell r="B62">
            <v>1</v>
          </cell>
          <cell r="C62" t="e">
            <v>#DIV/0!</v>
          </cell>
          <cell r="D62">
            <v>1</v>
          </cell>
          <cell r="E62" t="e">
            <v>#DIV/0!</v>
          </cell>
          <cell r="F62" t="e">
            <v>#DIV/0!</v>
          </cell>
          <cell r="G62" t="e">
            <v>#DIV/0!</v>
          </cell>
          <cell r="H62" t="e">
            <v>#DIV/0!</v>
          </cell>
          <cell r="I62" t="e">
            <v>#REF!</v>
          </cell>
          <cell r="J62" t="e">
            <v>#DIV/0!</v>
          </cell>
          <cell r="K62" t="e">
            <v>#DIV/0!</v>
          </cell>
          <cell r="L62" t="e">
            <v>#DIV/0!</v>
          </cell>
          <cell r="M62" t="e">
            <v>#DIV/0!</v>
          </cell>
          <cell r="N62" t="str">
            <v xml:space="preserve"> </v>
          </cell>
          <cell r="O62" t="e">
            <v>#DIV/0!</v>
          </cell>
          <cell r="P62" t="str">
            <v xml:space="preserve"> </v>
          </cell>
          <cell r="Q62" t="e">
            <v>#DIV/0!</v>
          </cell>
          <cell r="R62" t="str">
            <v xml:space="preserve"> </v>
          </cell>
        </row>
        <row r="63">
          <cell r="A63" t="str">
            <v>SOL</v>
          </cell>
          <cell r="B63">
            <v>0.33147808787382693</v>
          </cell>
          <cell r="C63" t="e">
            <v>#DIV/0!</v>
          </cell>
          <cell r="D63">
            <v>0.33147808787382693</v>
          </cell>
          <cell r="E63">
            <v>0.40347470098275168</v>
          </cell>
          <cell r="F63" t="e">
            <v>#DIV/0!</v>
          </cell>
          <cell r="G63">
            <v>0.40347470098275168</v>
          </cell>
          <cell r="H63" t="e">
            <v>#DIV/0!</v>
          </cell>
          <cell r="I63" t="e">
            <v>#REF!</v>
          </cell>
          <cell r="J63">
            <v>0.45311333333333331</v>
          </cell>
          <cell r="K63" t="e">
            <v>#DIV/0!</v>
          </cell>
          <cell r="L63">
            <v>0.45311333333333331</v>
          </cell>
          <cell r="M63">
            <v>0.39984166666666665</v>
          </cell>
          <cell r="N63" t="e">
            <v>#DIV/0!</v>
          </cell>
          <cell r="O63">
            <v>0.39984166666666665</v>
          </cell>
          <cell r="P63">
            <v>0.41084262380960945</v>
          </cell>
          <cell r="Q63" t="e">
            <v>#DIV/0!</v>
          </cell>
          <cell r="R63">
            <v>0.41084262380960945</v>
          </cell>
        </row>
        <row r="65">
          <cell r="K65" t="str">
            <v xml:space="preserve"> </v>
          </cell>
          <cell r="N65" t="str">
            <v xml:space="preserve"> </v>
          </cell>
          <cell r="P65">
            <v>0</v>
          </cell>
        </row>
        <row r="66">
          <cell r="A66" t="str">
            <v xml:space="preserve"> 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Fcst vs. budget"/>
      <sheetName val="By dpt"/>
      <sheetName val="Checklist"/>
      <sheetName val="2004 estimation"/>
      <sheetName val="Spending-Qtr"/>
      <sheetName val="Spending-mth (Sum)"/>
      <sheetName val="Spending-mth (17173)"/>
      <sheetName val="Spending-mth(Sohu)"/>
      <sheetName val="Summary"/>
      <sheetName val="ITC"/>
      <sheetName val="BJXSHD"/>
      <sheetName val="BJOLUS"/>
      <sheetName val="USA"/>
      <sheetName val="HK"/>
      <sheetName val="BJSFTW"/>
      <sheetName val="BJINTE"/>
      <sheetName val="ISPUS"/>
      <sheetName val="CI"/>
      <sheetName val="Parameter"/>
      <sheetName val="Spending-mth (17173 &amp; Focus)"/>
      <sheetName val="Work copy"/>
      <sheetName val="PL By Qtr-AfterElim"/>
      <sheetName val="PL-Qtr"/>
      <sheetName val="Spending_Qtr"/>
      <sheetName val="Summary(Sohu)"/>
      <sheetName val="CondensedPL(Sohu)"/>
      <sheetName val="CondensedPL(Qtr)"/>
      <sheetName val="Roll-up(Qtr)(Sohu)"/>
      <sheetName val="进口设备FOB总价表"/>
      <sheetName val="内贸合同总价表"/>
    </sheetNames>
    <sheetDataSet>
      <sheetData sheetId="0"/>
      <sheetData sheetId="1"/>
      <sheetData sheetId="2"/>
      <sheetData sheetId="3"/>
      <sheetData sheetId="4" refreshError="1">
        <row r="1">
          <cell r="A1" t="str">
            <v>SOHU.COM</v>
          </cell>
        </row>
        <row r="2">
          <cell r="A2" t="str">
            <v>2004 Expense Budget_by month</v>
          </cell>
        </row>
        <row r="3">
          <cell r="A3" t="str">
            <v>SPENDING</v>
          </cell>
        </row>
        <row r="4">
          <cell r="A4" t="str">
            <v>In US$,000</v>
          </cell>
        </row>
        <row r="5">
          <cell r="A5">
            <v>8280</v>
          </cell>
        </row>
        <row r="7">
          <cell r="B7" t="str">
            <v>Q1</v>
          </cell>
          <cell r="C7" t="str">
            <v>Q2</v>
          </cell>
          <cell r="D7" t="str">
            <v>Q3</v>
          </cell>
          <cell r="E7" t="str">
            <v>Q4</v>
          </cell>
          <cell r="F7" t="str">
            <v>2004 Total Budget</v>
          </cell>
          <cell r="G7" t="str">
            <v>2002 Actual</v>
          </cell>
          <cell r="H7" t="str">
            <v>Difference</v>
          </cell>
          <cell r="I7" t="str">
            <v>Reason</v>
          </cell>
          <cell r="L7" t="str">
            <v>2004 lst draft</v>
          </cell>
        </row>
        <row r="8">
          <cell r="A8" t="str">
            <v>Salary and benefit</v>
          </cell>
          <cell r="B8">
            <v>4331355.6472083386</v>
          </cell>
          <cell r="C8">
            <v>4628381.3248894969</v>
          </cell>
          <cell r="D8">
            <v>5031549.8741068887</v>
          </cell>
          <cell r="E8">
            <v>5145787.7398460191</v>
          </cell>
          <cell r="F8">
            <v>19137074.586050741</v>
          </cell>
          <cell r="G8" t="e">
            <v>#REF!</v>
          </cell>
          <cell r="H8" t="e">
            <v>#REF!</v>
          </cell>
          <cell r="L8">
            <v>22210000</v>
          </cell>
          <cell r="M8">
            <v>-3072925.4139492586</v>
          </cell>
        </row>
        <row r="9">
          <cell r="A9" t="str">
            <v>Travelling &amp; Entertainment</v>
          </cell>
          <cell r="B9">
            <v>476896.73913043475</v>
          </cell>
          <cell r="C9">
            <v>521978.69565217395</v>
          </cell>
          <cell r="D9">
            <v>515755.07246376807</v>
          </cell>
          <cell r="E9">
            <v>618531.44927536231</v>
          </cell>
          <cell r="F9">
            <v>2133161.9565217393</v>
          </cell>
          <cell r="G9" t="e">
            <v>#REF!</v>
          </cell>
          <cell r="H9" t="e">
            <v>#REF!</v>
          </cell>
          <cell r="L9">
            <v>2199000</v>
          </cell>
          <cell r="M9">
            <v>-65838.043478260748</v>
          </cell>
        </row>
        <row r="10">
          <cell r="A10" t="str">
            <v xml:space="preserve">Professional fees </v>
          </cell>
          <cell r="B10">
            <v>749409.65776760748</v>
          </cell>
          <cell r="C10">
            <v>909510.14340198319</v>
          </cell>
          <cell r="D10">
            <v>836472.55340198323</v>
          </cell>
          <cell r="E10">
            <v>823914.27866768371</v>
          </cell>
          <cell r="F10">
            <v>3319306.6332392576</v>
          </cell>
          <cell r="G10" t="e">
            <v>#REF!</v>
          </cell>
          <cell r="H10" t="e">
            <v>#REF!</v>
          </cell>
          <cell r="L10">
            <v>3367000</v>
          </cell>
          <cell r="M10">
            <v>-47693.366760742385</v>
          </cell>
        </row>
        <row r="11">
          <cell r="A11" t="str">
            <v>Advertising &amp; Promotion</v>
          </cell>
          <cell r="B11">
            <v>1065640.9227053139</v>
          </cell>
          <cell r="C11">
            <v>1974534.6425120775</v>
          </cell>
          <cell r="D11">
            <v>3541294.381642512</v>
          </cell>
          <cell r="E11">
            <v>2710443.84057971</v>
          </cell>
          <cell r="F11">
            <v>9291913.7874396145</v>
          </cell>
          <cell r="G11" t="e">
            <v>#REF!</v>
          </cell>
          <cell r="H11" t="e">
            <v>#REF!</v>
          </cell>
          <cell r="I11" t="str">
            <v>World cup</v>
          </cell>
          <cell r="L11">
            <v>12524000</v>
          </cell>
          <cell r="M11">
            <v>-3232086.2125603855</v>
          </cell>
        </row>
        <row r="12">
          <cell r="A12" t="str">
            <v>Content and License</v>
          </cell>
          <cell r="B12">
            <v>805608.91487922706</v>
          </cell>
          <cell r="C12">
            <v>905644.03415458929</v>
          </cell>
          <cell r="D12">
            <v>1085973.2460386474</v>
          </cell>
          <cell r="E12">
            <v>1256472.0241545895</v>
          </cell>
          <cell r="F12">
            <v>4053698.2192270532</v>
          </cell>
          <cell r="G12" t="e">
            <v>#REF!</v>
          </cell>
          <cell r="H12" t="e">
            <v>#REF!</v>
          </cell>
          <cell r="I12" t="str">
            <v>provision for sohu online losses: 150K + double click 55.3K+ Baidu&amp;google 35.85K+EC contract labor 27K+news 53.2K</v>
          </cell>
          <cell r="L12">
            <v>4109000</v>
          </cell>
          <cell r="M12">
            <v>-55301.780772946775</v>
          </cell>
        </row>
        <row r="13">
          <cell r="A13" t="str">
            <v>Communications (Bandwidth)</v>
          </cell>
          <cell r="B13">
            <v>780851.32281803549</v>
          </cell>
          <cell r="C13">
            <v>887285.75362318847</v>
          </cell>
          <cell r="D13">
            <v>912320.75362318847</v>
          </cell>
          <cell r="E13">
            <v>928282.75362318847</v>
          </cell>
          <cell r="F13">
            <v>3508740.5836876007</v>
          </cell>
          <cell r="G13" t="e">
            <v>#REF!</v>
          </cell>
          <cell r="H13" t="e">
            <v>#REF!</v>
          </cell>
          <cell r="L13">
            <v>4107000</v>
          </cell>
          <cell r="M13">
            <v>-598259.41631239932</v>
          </cell>
        </row>
        <row r="14">
          <cell r="A14" t="str">
            <v>Bad debts</v>
          </cell>
          <cell r="B14">
            <v>138480</v>
          </cell>
          <cell r="C14">
            <v>304686</v>
          </cell>
          <cell r="D14">
            <v>321766</v>
          </cell>
          <cell r="E14">
            <v>364866</v>
          </cell>
          <cell r="F14">
            <v>1129798</v>
          </cell>
          <cell r="G14" t="e">
            <v>#REF!</v>
          </cell>
          <cell r="H14" t="e">
            <v>#REF!</v>
          </cell>
          <cell r="L14">
            <v>1280000</v>
          </cell>
          <cell r="M14">
            <v>-150202</v>
          </cell>
        </row>
        <row r="15">
          <cell r="A15" t="str">
            <v>Depreciation and amortization</v>
          </cell>
          <cell r="B15">
            <v>1191792.4194321921</v>
          </cell>
          <cell r="C15">
            <v>1359178.5003500665</v>
          </cell>
          <cell r="D15">
            <v>1478158.581267941</v>
          </cell>
          <cell r="E15">
            <v>1504205.8312679408</v>
          </cell>
          <cell r="F15">
            <v>5533335.3323181402</v>
          </cell>
          <cell r="G15" t="e">
            <v>#REF!</v>
          </cell>
          <cell r="H15" t="e">
            <v>#REF!</v>
          </cell>
          <cell r="L15">
            <v>5959000</v>
          </cell>
          <cell r="M15">
            <v>-425664.66768185981</v>
          </cell>
        </row>
        <row r="16">
          <cell r="A16" t="str">
            <v>Office expenses</v>
          </cell>
          <cell r="B16">
            <v>193613.13365787614</v>
          </cell>
          <cell r="C16">
            <v>204797.61351294865</v>
          </cell>
          <cell r="D16">
            <v>219432.90336802107</v>
          </cell>
          <cell r="E16">
            <v>229308.04829555732</v>
          </cell>
          <cell r="F16">
            <v>847151.69883440319</v>
          </cell>
          <cell r="G16" t="e">
            <v>#REF!</v>
          </cell>
          <cell r="H16" t="e">
            <v>#REF!</v>
          </cell>
          <cell r="L16">
            <v>521000</v>
          </cell>
          <cell r="M16">
            <v>326151.69883440319</v>
          </cell>
        </row>
        <row r="17">
          <cell r="A17" t="str">
            <v>Facilities</v>
          </cell>
          <cell r="B17">
            <v>588075.32216022746</v>
          </cell>
          <cell r="C17">
            <v>663675.89897182165</v>
          </cell>
          <cell r="D17">
            <v>686885.27578341577</v>
          </cell>
          <cell r="E17">
            <v>700478.46418921289</v>
          </cell>
          <cell r="F17">
            <v>2639114.9611046775</v>
          </cell>
          <cell r="G17" t="e">
            <v>#REF!</v>
          </cell>
          <cell r="H17" t="e">
            <v>#REF!</v>
          </cell>
          <cell r="L17">
            <v>3053000</v>
          </cell>
          <cell r="M17">
            <v>-413885.03889532248</v>
          </cell>
        </row>
        <row r="18">
          <cell r="A18" t="str">
            <v>Training</v>
          </cell>
          <cell r="B18">
            <v>61534</v>
          </cell>
          <cell r="C18">
            <v>110170</v>
          </cell>
          <cell r="D18">
            <v>104879</v>
          </cell>
          <cell r="E18">
            <v>112137</v>
          </cell>
          <cell r="F18">
            <v>388720</v>
          </cell>
          <cell r="G18" t="e">
            <v>#REF!</v>
          </cell>
          <cell r="H18" t="e">
            <v>#REF!</v>
          </cell>
          <cell r="L18">
            <v>436000</v>
          </cell>
          <cell r="M18">
            <v>-47280</v>
          </cell>
        </row>
        <row r="20">
          <cell r="A20" t="str">
            <v>Total Expenses</v>
          </cell>
          <cell r="B20">
            <v>10383258.079759253</v>
          </cell>
          <cell r="C20">
            <v>12469842.607068345</v>
          </cell>
          <cell r="D20">
            <v>14734487.641696366</v>
          </cell>
          <cell r="E20">
            <v>14394427.429899264</v>
          </cell>
          <cell r="F20">
            <v>51982015.758423232</v>
          </cell>
          <cell r="G20" t="e">
            <v>#REF!</v>
          </cell>
          <cell r="H20" t="e">
            <v>#REF!</v>
          </cell>
          <cell r="L20">
            <v>59765000</v>
          </cell>
          <cell r="M20">
            <v>-7782984.2415767722</v>
          </cell>
        </row>
        <row r="22">
          <cell r="A22" t="str">
            <v>Total Expenses</v>
          </cell>
          <cell r="B22">
            <v>12206117.542125892</v>
          </cell>
          <cell r="C22">
            <v>14764324.032770015</v>
          </cell>
          <cell r="D22">
            <v>17178718.126618642</v>
          </cell>
          <cell r="E22">
            <v>15615826.122850528</v>
          </cell>
          <cell r="F22">
            <v>59764985.824365072</v>
          </cell>
          <cell r="G22" t="e">
            <v>#REF!</v>
          </cell>
          <cell r="H22" t="e">
            <v>#REF!</v>
          </cell>
        </row>
        <row r="23">
          <cell r="B23">
            <v>-1457961.7365985233</v>
          </cell>
          <cell r="F23">
            <v>-6829553.9119476378</v>
          </cell>
        </row>
      </sheetData>
      <sheetData sheetId="5"/>
      <sheetData sheetId="6"/>
      <sheetData sheetId="7" refreshError="1">
        <row r="1">
          <cell r="A1" t="str">
            <v>SOHU.COM</v>
          </cell>
        </row>
        <row r="2">
          <cell r="A2" t="str">
            <v>2004 Expense Budget_by month</v>
          </cell>
        </row>
        <row r="3">
          <cell r="A3" t="str">
            <v>PROFORMA SPENDING</v>
          </cell>
        </row>
        <row r="4">
          <cell r="A4" t="str">
            <v>In USD</v>
          </cell>
        </row>
        <row r="5">
          <cell r="A5">
            <v>8280</v>
          </cell>
        </row>
        <row r="7">
          <cell r="B7" t="str">
            <v>Jan</v>
          </cell>
          <cell r="C7" t="str">
            <v>Feb</v>
          </cell>
          <cell r="D7" t="str">
            <v>Mar</v>
          </cell>
          <cell r="E7" t="str">
            <v>Apr</v>
          </cell>
          <cell r="F7" t="str">
            <v>May</v>
          </cell>
          <cell r="G7" t="str">
            <v>Jun</v>
          </cell>
          <cell r="H7" t="str">
            <v>Jul</v>
          </cell>
          <cell r="I7" t="str">
            <v>Aug</v>
          </cell>
          <cell r="J7" t="str">
            <v>Sept</v>
          </cell>
          <cell r="K7" t="str">
            <v>Oct</v>
          </cell>
          <cell r="L7" t="str">
            <v>Nov</v>
          </cell>
          <cell r="M7" t="str">
            <v>Dec</v>
          </cell>
          <cell r="N7">
            <v>2004</v>
          </cell>
          <cell r="O7" t="str">
            <v>2002 Actual</v>
          </cell>
          <cell r="P7" t="str">
            <v>Variance</v>
          </cell>
          <cell r="R7" t="str">
            <v>2004 1st draft</v>
          </cell>
          <cell r="S7" t="str">
            <v>Variance</v>
          </cell>
        </row>
        <row r="8">
          <cell r="A8" t="str">
            <v>Salary and benefit</v>
          </cell>
          <cell r="B8">
            <v>1259915.1307506054</v>
          </cell>
          <cell r="C8">
            <v>1295624.1307506054</v>
          </cell>
          <cell r="D8">
            <v>1319354.1307506054</v>
          </cell>
          <cell r="E8">
            <v>1362703.1307506054</v>
          </cell>
          <cell r="F8">
            <v>1374357.1307506054</v>
          </cell>
          <cell r="G8">
            <v>1387508.1307506054</v>
          </cell>
          <cell r="H8">
            <v>1487253.1307506054</v>
          </cell>
          <cell r="I8">
            <v>1498117.1307506054</v>
          </cell>
          <cell r="J8">
            <v>1506086.1307506054</v>
          </cell>
          <cell r="K8">
            <v>1521656.1307506054</v>
          </cell>
          <cell r="L8">
            <v>1528146.1307506054</v>
          </cell>
          <cell r="M8">
            <v>1535621.1307506054</v>
          </cell>
          <cell r="N8">
            <v>17076341.569007266</v>
          </cell>
          <cell r="O8">
            <v>8222627.4568484575</v>
          </cell>
          <cell r="P8">
            <v>8853714.1121588089</v>
          </cell>
          <cell r="R8">
            <v>20105184.569007266</v>
          </cell>
          <cell r="S8">
            <v>-3028843</v>
          </cell>
        </row>
        <row r="9">
          <cell r="A9" t="str">
            <v>Travelling &amp; Entertainment</v>
          </cell>
          <cell r="B9">
            <v>155190</v>
          </cell>
          <cell r="C9">
            <v>132940</v>
          </cell>
          <cell r="D9">
            <v>136545</v>
          </cell>
          <cell r="E9">
            <v>152935</v>
          </cell>
          <cell r="F9">
            <v>157445</v>
          </cell>
          <cell r="G9">
            <v>158290</v>
          </cell>
          <cell r="H9">
            <v>160845</v>
          </cell>
          <cell r="I9">
            <v>145255</v>
          </cell>
          <cell r="J9">
            <v>149100</v>
          </cell>
          <cell r="K9">
            <v>170660</v>
          </cell>
          <cell r="L9">
            <v>224560</v>
          </cell>
          <cell r="M9">
            <v>155510</v>
          </cell>
          <cell r="N9">
            <v>1899275</v>
          </cell>
          <cell r="O9">
            <v>734534.78186331107</v>
          </cell>
          <cell r="P9">
            <v>1164740.2181366889</v>
          </cell>
          <cell r="R9">
            <v>2017310</v>
          </cell>
          <cell r="S9">
            <v>-118035</v>
          </cell>
        </row>
        <row r="10">
          <cell r="A10" t="str">
            <v xml:space="preserve">Professional fees </v>
          </cell>
          <cell r="B10">
            <v>248247.05339435546</v>
          </cell>
          <cell r="C10">
            <v>243351.00508517673</v>
          </cell>
          <cell r="D10">
            <v>254300.00508517673</v>
          </cell>
          <cell r="E10">
            <v>288566.47131112806</v>
          </cell>
          <cell r="F10">
            <v>317126.47131112806</v>
          </cell>
          <cell r="G10">
            <v>302609.47131112806</v>
          </cell>
          <cell r="H10">
            <v>276862.88131112809</v>
          </cell>
          <cell r="I10">
            <v>279218.47131112806</v>
          </cell>
          <cell r="J10">
            <v>279183.47131112806</v>
          </cell>
          <cell r="K10">
            <v>273133.13797779474</v>
          </cell>
          <cell r="L10">
            <v>275993.13797779474</v>
          </cell>
          <cell r="M10">
            <v>274184.13797779474</v>
          </cell>
          <cell r="N10">
            <v>3312775.7153648618</v>
          </cell>
          <cell r="O10">
            <v>1392164.4836942824</v>
          </cell>
          <cell r="P10">
            <v>1920611.2316705794</v>
          </cell>
          <cell r="R10">
            <v>3412776.1140427156</v>
          </cell>
          <cell r="S10">
            <v>-100000.39867785387</v>
          </cell>
        </row>
        <row r="11">
          <cell r="A11" t="str">
            <v>Advertising &amp; Promotion</v>
          </cell>
          <cell r="B11">
            <v>326551</v>
          </cell>
          <cell r="C11">
            <v>322801</v>
          </cell>
          <cell r="D11">
            <v>323301</v>
          </cell>
          <cell r="E11">
            <v>676551</v>
          </cell>
          <cell r="F11">
            <v>572301</v>
          </cell>
          <cell r="G11">
            <v>572301</v>
          </cell>
          <cell r="H11">
            <v>1134297</v>
          </cell>
          <cell r="I11">
            <v>1130047</v>
          </cell>
          <cell r="J11">
            <v>1130047</v>
          </cell>
          <cell r="K11">
            <v>852875</v>
          </cell>
          <cell r="L11">
            <v>848625</v>
          </cell>
          <cell r="M11">
            <v>847625</v>
          </cell>
          <cell r="N11">
            <v>8737322</v>
          </cell>
          <cell r="O11">
            <v>1666949.9652234579</v>
          </cell>
          <cell r="P11">
            <v>7070372.0347765423</v>
          </cell>
          <cell r="R11">
            <v>9075822</v>
          </cell>
          <cell r="S11">
            <v>-338500</v>
          </cell>
        </row>
        <row r="12">
          <cell r="A12" t="str">
            <v>Content and License</v>
          </cell>
          <cell r="B12">
            <v>261541</v>
          </cell>
          <cell r="C12">
            <v>261902.9888405797</v>
          </cell>
          <cell r="D12">
            <v>262041.66999999998</v>
          </cell>
          <cell r="E12">
            <v>296018.67</v>
          </cell>
          <cell r="F12">
            <v>296018.67</v>
          </cell>
          <cell r="G12">
            <v>296019.67</v>
          </cell>
          <cell r="H12">
            <v>355616.33</v>
          </cell>
          <cell r="I12">
            <v>355116.33</v>
          </cell>
          <cell r="J12">
            <v>355117.33</v>
          </cell>
          <cell r="K12">
            <v>412962</v>
          </cell>
          <cell r="L12">
            <v>412962</v>
          </cell>
          <cell r="M12">
            <v>412961</v>
          </cell>
          <cell r="N12">
            <v>3978277.6588405794</v>
          </cell>
          <cell r="O12">
            <v>1426476.7251315482</v>
          </cell>
          <cell r="P12">
            <v>2551800.933709031</v>
          </cell>
          <cell r="R12">
            <v>4086337.6588405794</v>
          </cell>
          <cell r="S12">
            <v>-108060</v>
          </cell>
        </row>
        <row r="13">
          <cell r="A13" t="str">
            <v>Communications (Bandwidth)</v>
          </cell>
          <cell r="B13">
            <v>243076.69</v>
          </cell>
          <cell r="C13">
            <v>245426.69</v>
          </cell>
          <cell r="D13">
            <v>254264.69</v>
          </cell>
          <cell r="E13">
            <v>284835</v>
          </cell>
          <cell r="F13">
            <v>279185</v>
          </cell>
          <cell r="G13">
            <v>285223</v>
          </cell>
          <cell r="H13">
            <v>292992</v>
          </cell>
          <cell r="I13">
            <v>287374</v>
          </cell>
          <cell r="J13">
            <v>293912</v>
          </cell>
          <cell r="K13">
            <v>296180</v>
          </cell>
          <cell r="L13">
            <v>297030</v>
          </cell>
          <cell r="M13">
            <v>297030</v>
          </cell>
          <cell r="N13">
            <v>3356529.0700000003</v>
          </cell>
          <cell r="O13">
            <v>2341110.7285442655</v>
          </cell>
          <cell r="P13">
            <v>1015418.3414557348</v>
          </cell>
          <cell r="R13">
            <v>3506346.99</v>
          </cell>
          <cell r="S13">
            <v>-149817.91999999993</v>
          </cell>
        </row>
        <row r="14">
          <cell r="A14" t="str">
            <v>Bad debts</v>
          </cell>
          <cell r="B14">
            <v>500</v>
          </cell>
          <cell r="C14">
            <v>500</v>
          </cell>
          <cell r="D14">
            <v>137480</v>
          </cell>
          <cell r="E14">
            <v>500</v>
          </cell>
          <cell r="F14">
            <v>500</v>
          </cell>
          <cell r="G14">
            <v>303686</v>
          </cell>
          <cell r="H14">
            <v>600</v>
          </cell>
          <cell r="I14">
            <v>600</v>
          </cell>
          <cell r="J14">
            <v>265566</v>
          </cell>
          <cell r="K14">
            <v>800</v>
          </cell>
          <cell r="L14">
            <v>800</v>
          </cell>
          <cell r="M14">
            <v>292266</v>
          </cell>
          <cell r="N14">
            <v>1003798</v>
          </cell>
          <cell r="O14">
            <v>978234.59856277565</v>
          </cell>
          <cell r="P14">
            <v>25563.401437224355</v>
          </cell>
          <cell r="R14">
            <v>1153798</v>
          </cell>
          <cell r="S14">
            <v>-150000</v>
          </cell>
        </row>
        <row r="15">
          <cell r="A15" t="str">
            <v>Depreciation and amortization</v>
          </cell>
          <cell r="B15">
            <v>384762</v>
          </cell>
          <cell r="C15">
            <v>371848</v>
          </cell>
          <cell r="D15">
            <v>395141</v>
          </cell>
          <cell r="E15">
            <v>408058.66667000001</v>
          </cell>
          <cell r="F15">
            <v>447495.66667000001</v>
          </cell>
          <cell r="G15">
            <v>462370.66667000001</v>
          </cell>
          <cell r="H15">
            <v>470559.66667000001</v>
          </cell>
          <cell r="I15">
            <v>485086.66667000001</v>
          </cell>
          <cell r="J15">
            <v>480047.66667000001</v>
          </cell>
          <cell r="K15">
            <v>484674.66667000001</v>
          </cell>
          <cell r="L15">
            <v>485376.66667000001</v>
          </cell>
          <cell r="M15">
            <v>491234</v>
          </cell>
          <cell r="N15">
            <v>5366655.3333600005</v>
          </cell>
          <cell r="O15">
            <v>4929989.2109586038</v>
          </cell>
          <cell r="P15">
            <v>436666.12240139674</v>
          </cell>
          <cell r="R15">
            <v>5832851</v>
          </cell>
          <cell r="S15">
            <v>-466195.66663999949</v>
          </cell>
        </row>
        <row r="16">
          <cell r="A16" t="str">
            <v>Office expenses</v>
          </cell>
          <cell r="B16">
            <v>38704.329576779972</v>
          </cell>
          <cell r="C16">
            <v>36999.329576779972</v>
          </cell>
          <cell r="D16">
            <v>37199.329576779972</v>
          </cell>
          <cell r="E16">
            <v>38959.059576779975</v>
          </cell>
          <cell r="F16">
            <v>37454.059576779975</v>
          </cell>
          <cell r="G16">
            <v>38254.059576779975</v>
          </cell>
          <cell r="H16">
            <v>40264.059576779975</v>
          </cell>
          <cell r="I16">
            <v>39509.059576779975</v>
          </cell>
          <cell r="J16">
            <v>40109.059576779975</v>
          </cell>
          <cell r="K16">
            <v>42119.059576779975</v>
          </cell>
          <cell r="L16">
            <v>41064.059576779975</v>
          </cell>
          <cell r="M16">
            <v>41864.059576779975</v>
          </cell>
          <cell r="N16">
            <v>472499.52492135961</v>
          </cell>
          <cell r="O16">
            <v>233446.02156634658</v>
          </cell>
          <cell r="P16">
            <v>239053.50335501303</v>
          </cell>
          <cell r="R16">
            <v>465433.71492135961</v>
          </cell>
          <cell r="S16">
            <v>7065.8099999999977</v>
          </cell>
        </row>
        <row r="17">
          <cell r="A17" t="str">
            <v>Facilities</v>
          </cell>
          <cell r="B17">
            <v>183518.65811138015</v>
          </cell>
          <cell r="C17">
            <v>184518.65811138012</v>
          </cell>
          <cell r="D17">
            <v>191238.65811138018</v>
          </cell>
          <cell r="E17">
            <v>208210.05811138015</v>
          </cell>
          <cell r="F17">
            <v>209210.05811138015</v>
          </cell>
          <cell r="G17">
            <v>210210.05811138015</v>
          </cell>
          <cell r="H17">
            <v>214531.05811138015</v>
          </cell>
          <cell r="I17">
            <v>214531.05811138015</v>
          </cell>
          <cell r="J17">
            <v>214531.05811138015</v>
          </cell>
          <cell r="K17">
            <v>217852.05811138015</v>
          </cell>
          <cell r="L17">
            <v>217852.05811138015</v>
          </cell>
          <cell r="M17">
            <v>217859.05811138009</v>
          </cell>
          <cell r="N17">
            <v>2484062.4973365618</v>
          </cell>
          <cell r="O17">
            <v>1325906.0533687498</v>
          </cell>
          <cell r="P17">
            <v>1158156.443967812</v>
          </cell>
          <cell r="R17">
            <v>2992620.6687651328</v>
          </cell>
          <cell r="S17">
            <v>-508558.17142857099</v>
          </cell>
        </row>
        <row r="18">
          <cell r="A18" t="str">
            <v>Training</v>
          </cell>
          <cell r="B18">
            <v>10000</v>
          </cell>
          <cell r="C18">
            <v>18000</v>
          </cell>
          <cell r="D18">
            <v>22664</v>
          </cell>
          <cell r="E18">
            <v>32000</v>
          </cell>
          <cell r="F18">
            <v>30400</v>
          </cell>
          <cell r="G18">
            <v>35813</v>
          </cell>
          <cell r="H18">
            <v>32000</v>
          </cell>
          <cell r="I18">
            <v>25600</v>
          </cell>
          <cell r="J18">
            <v>34236</v>
          </cell>
          <cell r="K18">
            <v>32000</v>
          </cell>
          <cell r="L18">
            <v>38000</v>
          </cell>
          <cell r="M18">
            <v>28007</v>
          </cell>
          <cell r="N18">
            <v>338720</v>
          </cell>
          <cell r="O18">
            <v>143928.81123224128</v>
          </cell>
          <cell r="P18">
            <v>194791.18876775872</v>
          </cell>
          <cell r="R18">
            <v>386232</v>
          </cell>
          <cell r="S18">
            <v>-47512</v>
          </cell>
        </row>
        <row r="19">
          <cell r="S19">
            <v>0</v>
          </cell>
        </row>
        <row r="20">
          <cell r="A20" t="str">
            <v>Total Expenses</v>
          </cell>
          <cell r="B20">
            <v>3112005.8618331207</v>
          </cell>
          <cell r="C20">
            <v>3113911.8023645217</v>
          </cell>
          <cell r="D20">
            <v>3333529.4835239425</v>
          </cell>
          <cell r="E20">
            <v>3749337.0564198941</v>
          </cell>
          <cell r="F20">
            <v>3721493.0564198941</v>
          </cell>
          <cell r="G20">
            <v>4052285.0564198941</v>
          </cell>
          <cell r="H20">
            <v>4465821.1264198935</v>
          </cell>
          <cell r="I20">
            <v>4460454.7164198933</v>
          </cell>
          <cell r="J20">
            <v>4747935.7164198933</v>
          </cell>
          <cell r="K20">
            <v>4304912.0530865602</v>
          </cell>
          <cell r="L20">
            <v>4370409.0530865602</v>
          </cell>
          <cell r="M20">
            <v>4594161.3864165591</v>
          </cell>
          <cell r="N20">
            <v>48026256.368830629</v>
          </cell>
          <cell r="O20">
            <v>23395368.836994044</v>
          </cell>
          <cell r="P20">
            <v>24630887.531836584</v>
          </cell>
          <cell r="R20">
            <v>53034712.715577058</v>
          </cell>
          <cell r="S20">
            <v>-5008456.3467464298</v>
          </cell>
        </row>
        <row r="21">
          <cell r="A21" t="str">
            <v>Difference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check</v>
          </cell>
          <cell r="D22" t="str">
            <v>*</v>
          </cell>
          <cell r="G22" t="str">
            <v>*</v>
          </cell>
        </row>
        <row r="23">
          <cell r="A23" t="str">
            <v>Total Expenses</v>
          </cell>
          <cell r="B23">
            <v>3639338.1390114534</v>
          </cell>
          <cell r="C23">
            <v>3682164.0795428543</v>
          </cell>
          <cell r="D23">
            <v>4004861.7607022747</v>
          </cell>
          <cell r="E23">
            <v>4013181.6207022746</v>
          </cell>
          <cell r="F23">
            <v>4083666.6207022746</v>
          </cell>
          <cell r="G23">
            <v>4389986.6207022741</v>
          </cell>
          <cell r="H23">
            <v>4812404.5507022738</v>
          </cell>
          <cell r="I23">
            <v>4823631.1407022737</v>
          </cell>
          <cell r="J23">
            <v>5109781.1407022737</v>
          </cell>
          <cell r="K23">
            <v>4698580.3473689407</v>
          </cell>
          <cell r="L23">
            <v>4783330.3473689407</v>
          </cell>
          <cell r="M23">
            <v>4993786.3473689407</v>
          </cell>
          <cell r="N23">
            <v>53034712.715577058</v>
          </cell>
          <cell r="O23">
            <v>23395368.836994044</v>
          </cell>
          <cell r="P23">
            <v>29639343.87858301</v>
          </cell>
          <cell r="R23">
            <v>53034712.715577058</v>
          </cell>
          <cell r="S23">
            <v>0</v>
          </cell>
        </row>
        <row r="24">
          <cell r="A24" t="str">
            <v>1.Reclassify Contract Labor ( previously in Content and License) to Salary and Benefits in 2003. Old classification in 2002.</v>
          </cell>
          <cell r="B24">
            <v>-527332.27717833268</v>
          </cell>
          <cell r="C24">
            <v>-568252.27717833268</v>
          </cell>
          <cell r="D24">
            <v>-671332.27717833221</v>
          </cell>
          <cell r="E24">
            <v>-263844.56428238051</v>
          </cell>
          <cell r="F24">
            <v>-362173.56428238051</v>
          </cell>
          <cell r="G24">
            <v>-337701.56428238004</v>
          </cell>
          <cell r="H24">
            <v>-346583.42428238038</v>
          </cell>
          <cell r="I24">
            <v>-363176.42428238038</v>
          </cell>
          <cell r="J24">
            <v>-361845.42428238038</v>
          </cell>
          <cell r="K24">
            <v>-393668.29428238049</v>
          </cell>
          <cell r="L24">
            <v>-412921.29428238049</v>
          </cell>
          <cell r="M24">
            <v>-399624.9609523816</v>
          </cell>
          <cell r="N24">
            <v>-5008456.3467464298</v>
          </cell>
          <cell r="O24">
            <v>0</v>
          </cell>
          <cell r="P24">
            <v>-5008456.3467464261</v>
          </cell>
        </row>
        <row r="25">
          <cell r="A25" t="str">
            <v>2. Contract labor reflects HR defined contractor only. Article payment of channels is in content payment (Content and License) in 2003.</v>
          </cell>
        </row>
        <row r="26">
          <cell r="A26" t="str">
            <v>Note</v>
          </cell>
        </row>
        <row r="27">
          <cell r="A27" t="str">
            <v>1.Reclassify Contract Labor ( previously in Content and License) to Salary and Benefits in 2003. Old classification in 2002.</v>
          </cell>
        </row>
        <row r="28">
          <cell r="A28" t="str">
            <v>2. Contract labor reflects HR defined contractor only. Article payment of channels is in content payment (Content and License) in 2003.</v>
          </cell>
        </row>
        <row r="29">
          <cell r="A29" t="str">
            <v>* Mainly company-wide interest income (including US's)</v>
          </cell>
        </row>
      </sheetData>
      <sheetData sheetId="8">
        <row r="1">
          <cell r="A1" t="str">
            <v>Database: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Intangible assets"/>
      <sheetName val="SH closing accrual"/>
      <sheetName val="Pur.price"/>
      <sheetName val="B0-cost"/>
      <sheetName val="B1"/>
      <sheetName val="B1-1"/>
      <sheetName val="B1-2"/>
      <sheetName val="B2"/>
      <sheetName val="B3"/>
      <sheetName val="B4"/>
      <sheetName val="Spending-mth(Sohu)"/>
      <sheetName val="Spending-Qtr"/>
      <sheetName val="Fac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Rev 6.09"/>
      <sheetName val="ExportToSymix"/>
      <sheetName val="Tables"/>
      <sheetName val="Package"/>
      <sheetName val="dlgSystem"/>
      <sheetName val="Dialogs"/>
      <sheetName val="V5.X"/>
      <sheetName val="Changes"/>
      <sheetName val="Module3"/>
      <sheetName val="安全服务"/>
    </sheetNames>
    <sheetDataSet>
      <sheetData sheetId="0" refreshError="1"/>
      <sheetData sheetId="1" refreshError="1"/>
      <sheetData sheetId="2" refreshError="1">
        <row r="7">
          <cell r="E7" t="b">
            <v>1</v>
          </cell>
        </row>
        <row r="17">
          <cell r="E17">
            <v>0</v>
          </cell>
        </row>
        <row r="20">
          <cell r="E20" t="str">
            <v>China (PRC)</v>
          </cell>
          <cell r="F20">
            <v>4</v>
          </cell>
        </row>
        <row r="21">
          <cell r="E21" t="str">
            <v>US/Canada</v>
          </cell>
          <cell r="F21" t="b">
            <v>0</v>
          </cell>
          <cell r="G21" t="str">
            <v>SFVCO-USA</v>
          </cell>
        </row>
        <row r="22">
          <cell r="E22" t="str">
            <v>UK</v>
          </cell>
          <cell r="F22" t="b">
            <v>1</v>
          </cell>
          <cell r="G22" t="str">
            <v>SFVCO-UK</v>
          </cell>
        </row>
        <row r="23">
          <cell r="E23" t="str">
            <v>New Zealand</v>
          </cell>
          <cell r="F23" t="b">
            <v>0</v>
          </cell>
          <cell r="G23" t="str">
            <v>SFVCO-NZL</v>
          </cell>
        </row>
        <row r="24">
          <cell r="E24" t="str">
            <v>China (PRC)</v>
          </cell>
          <cell r="F24" t="b">
            <v>0</v>
          </cell>
          <cell r="G24" t="str">
            <v>SFVCO-CHN</v>
          </cell>
        </row>
        <row r="25">
          <cell r="E25" t="str">
            <v>Chile</v>
          </cell>
          <cell r="F25" t="b">
            <v>0</v>
          </cell>
          <cell r="G25" t="str">
            <v>SFVCO-CHL</v>
          </cell>
        </row>
        <row r="26">
          <cell r="E26" t="str">
            <v>Finland</v>
          </cell>
          <cell r="F26" t="b">
            <v>1</v>
          </cell>
          <cell r="G26" t="str">
            <v>SFVCO-FIN</v>
          </cell>
        </row>
        <row r="27">
          <cell r="E27" t="str">
            <v>Netherlands</v>
          </cell>
          <cell r="F27" t="b">
            <v>1</v>
          </cell>
          <cell r="G27" t="str">
            <v>SFVCO-HOL</v>
          </cell>
        </row>
        <row r="28">
          <cell r="E28" t="str">
            <v>Hong Kong</v>
          </cell>
          <cell r="F28" t="b">
            <v>0</v>
          </cell>
          <cell r="G28" t="str">
            <v>SFVCO-HKG</v>
          </cell>
        </row>
        <row r="29">
          <cell r="E29" t="str">
            <v>Brazil</v>
          </cell>
          <cell r="F29" t="b">
            <v>0</v>
          </cell>
          <cell r="G29" t="str">
            <v>SFVCO-B</v>
          </cell>
        </row>
        <row r="30">
          <cell r="E30" t="str">
            <v>Belgium</v>
          </cell>
          <cell r="F30" t="b">
            <v>1</v>
          </cell>
          <cell r="G30" t="str">
            <v>SFVCO-BEL</v>
          </cell>
        </row>
        <row r="31">
          <cell r="E31" t="str">
            <v>Spain</v>
          </cell>
          <cell r="F31" t="b">
            <v>1</v>
          </cell>
          <cell r="G31" t="str">
            <v>SFVCO-E</v>
          </cell>
        </row>
        <row r="32">
          <cell r="E32" t="str">
            <v>Argentina</v>
          </cell>
          <cell r="F32" t="b">
            <v>0</v>
          </cell>
          <cell r="G32" t="str">
            <v>SFVCO-ARG</v>
          </cell>
        </row>
        <row r="33">
          <cell r="E33" t="str">
            <v>Germany</v>
          </cell>
          <cell r="F33" t="b">
            <v>1</v>
          </cell>
          <cell r="G33" t="str">
            <v>SFVCO-D</v>
          </cell>
        </row>
        <row r="34">
          <cell r="E34" t="str">
            <v>France</v>
          </cell>
          <cell r="F34" t="b">
            <v>1</v>
          </cell>
          <cell r="G34" t="str">
            <v>SFVCO-F</v>
          </cell>
        </row>
        <row r="35">
          <cell r="E35" t="str">
            <v>Colombia</v>
          </cell>
          <cell r="F35" t="b">
            <v>0</v>
          </cell>
          <cell r="G35" t="str">
            <v>SFVCO-CLM</v>
          </cell>
        </row>
        <row r="36">
          <cell r="E36" t="str">
            <v>Italy</v>
          </cell>
          <cell r="F36" t="b">
            <v>1</v>
          </cell>
          <cell r="G36" t="str">
            <v>SFVCO-I</v>
          </cell>
        </row>
        <row r="37">
          <cell r="E37" t="str">
            <v>Japan</v>
          </cell>
          <cell r="F37" t="b">
            <v>0</v>
          </cell>
          <cell r="G37" t="str">
            <v>SFVCO-J</v>
          </cell>
        </row>
        <row r="38">
          <cell r="E38" t="str">
            <v>Singapore</v>
          </cell>
          <cell r="F38" t="b">
            <v>0</v>
          </cell>
          <cell r="G38" t="str">
            <v>SFVCO-SNG</v>
          </cell>
        </row>
        <row r="39">
          <cell r="E39" t="str">
            <v>Philippines</v>
          </cell>
          <cell r="F39" t="b">
            <v>0</v>
          </cell>
          <cell r="G39" t="str">
            <v>SFVCO-PHL</v>
          </cell>
        </row>
        <row r="40">
          <cell r="E40" t="str">
            <v>Switzerland</v>
          </cell>
          <cell r="F40" t="b">
            <v>1</v>
          </cell>
          <cell r="G40" t="str">
            <v>SFVCO-SUI</v>
          </cell>
        </row>
        <row r="41">
          <cell r="E41" t="str">
            <v>Mexico</v>
          </cell>
          <cell r="F41" t="b">
            <v>0</v>
          </cell>
          <cell r="G41" t="str">
            <v>SFVCO-MES</v>
          </cell>
        </row>
        <row r="42">
          <cell r="E42" t="str">
            <v>Vietnam</v>
          </cell>
          <cell r="F42" t="b">
            <v>0</v>
          </cell>
          <cell r="G42" t="str">
            <v>SFVCO-VTN</v>
          </cell>
        </row>
        <row r="43">
          <cell r="E43" t="str">
            <v>Thailand</v>
          </cell>
          <cell r="F43" t="b">
            <v>0</v>
          </cell>
          <cell r="G43" t="str">
            <v>SFVCO-THA</v>
          </cell>
        </row>
        <row r="44">
          <cell r="E44" t="str">
            <v>Korea</v>
          </cell>
          <cell r="F44" t="b">
            <v>0</v>
          </cell>
          <cell r="G44" t="str">
            <v>SFVCO-KOR</v>
          </cell>
        </row>
        <row r="45">
          <cell r="E45" t="str">
            <v>Australia</v>
          </cell>
          <cell r="F45" t="b">
            <v>0</v>
          </cell>
          <cell r="G45" t="str">
            <v>SFVCO-AUS</v>
          </cell>
        </row>
        <row r="46">
          <cell r="E46" t="str">
            <v>S. Africa</v>
          </cell>
          <cell r="F46" t="b">
            <v>0</v>
          </cell>
          <cell r="G46" t="str">
            <v>SFVCO-AFS</v>
          </cell>
        </row>
        <row r="47">
          <cell r="E47" t="str">
            <v>Sweden</v>
          </cell>
          <cell r="F47" t="b">
            <v>1</v>
          </cell>
          <cell r="G47" t="str">
            <v>SFVCO-S</v>
          </cell>
        </row>
        <row r="48">
          <cell r="E48" t="str">
            <v>Taiwan</v>
          </cell>
          <cell r="F48" t="b">
            <v>0</v>
          </cell>
          <cell r="G48" t="str">
            <v>SFVCO-TWN</v>
          </cell>
        </row>
        <row r="49">
          <cell r="E49" t="str">
            <v>Portugal</v>
          </cell>
          <cell r="F49" t="b">
            <v>1</v>
          </cell>
          <cell r="G49" t="str">
            <v>SFVCO-POR</v>
          </cell>
        </row>
        <row r="50">
          <cell r="E50" t="str">
            <v>Malaysia</v>
          </cell>
          <cell r="F50" t="b">
            <v>0</v>
          </cell>
          <cell r="G50" t="str">
            <v>SFVCO-MLA</v>
          </cell>
        </row>
        <row r="51">
          <cell r="E51" t="str">
            <v>Gabon</v>
          </cell>
          <cell r="F51" t="b">
            <v>0</v>
          </cell>
          <cell r="G51" t="str">
            <v>SFVCO-G</v>
          </cell>
        </row>
        <row r="52">
          <cell r="E52" t="str">
            <v>Indonesia</v>
          </cell>
          <cell r="F52" t="b">
            <v>0</v>
          </cell>
          <cell r="G52" t="str">
            <v>SFVCO-INDO</v>
          </cell>
        </row>
      </sheetData>
      <sheetData sheetId="3" refreshError="1">
        <row r="9">
          <cell r="J9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ay12"/>
      <sheetName val="May13"/>
      <sheetName val="May14"/>
      <sheetName val="May17"/>
      <sheetName val="May20"/>
      <sheetName val="May21"/>
      <sheetName val="May24"/>
      <sheetName val="May25"/>
      <sheetName val="May26"/>
      <sheetName val="May27"/>
      <sheetName val="Program to date"/>
      <sheetName val="shares"/>
      <sheetName val="Summary(Sohu)"/>
      <sheetName val="CondensedPL(Sohu)"/>
      <sheetName val="CondensedPL(Qtr)"/>
      <sheetName val="Roll-up(Qtr)(Sohu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alary08"/>
      <sheetName val="Company"/>
      <sheetName val="FESCO"/>
      <sheetName val="Housing"/>
      <sheetName val="BonusQ2"/>
      <sheetName val="HDC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设备清单"/>
      <sheetName val="安全服务"/>
      <sheetName val="培训选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D13">
            <v>216500</v>
          </cell>
        </row>
      </sheetData>
      <sheetData sheetId="8" refreshError="1">
        <row r="10">
          <cell r="G10">
            <v>15200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3 HC "/>
      <sheetName val="3.1Special"/>
      <sheetName val="3.2HC"/>
      <sheetName val="3.3C&amp;B Sum"/>
      <sheetName val="3.4Commission"/>
      <sheetName val="3.5Average Salary"/>
      <sheetName val="3.6Assumption"/>
      <sheetName val="3.7产品"/>
      <sheetName val="3.8内容"/>
      <sheetName val="3.9采购"/>
      <sheetName val="3.10广电"/>
      <sheetName val="3.11技术"/>
      <sheetName val="进口设备FOB总价表"/>
    </sheetNames>
    <sheetDataSet>
      <sheetData sheetId="0"/>
      <sheetData sheetId="1"/>
      <sheetData sheetId="2"/>
      <sheetData sheetId="3"/>
      <sheetData sheetId="4"/>
      <sheetData sheetId="5">
        <row r="4">
          <cell r="D4">
            <v>400</v>
          </cell>
        </row>
      </sheetData>
      <sheetData sheetId="6">
        <row r="4">
          <cell r="E4">
            <v>1</v>
          </cell>
        </row>
      </sheetData>
      <sheetData sheetId="7">
        <row r="36">
          <cell r="P36">
            <v>534842.70000000007</v>
          </cell>
        </row>
      </sheetData>
      <sheetData sheetId="8">
        <row r="36">
          <cell r="P36">
            <v>3820815.3060000008</v>
          </cell>
        </row>
      </sheetData>
      <sheetData sheetId="9">
        <row r="36">
          <cell r="P36">
            <v>1469389.4000000004</v>
          </cell>
        </row>
      </sheetData>
      <sheetData sheetId="10">
        <row r="36">
          <cell r="P36">
            <v>664899.87000000011</v>
          </cell>
        </row>
      </sheetData>
      <sheetData sheetId="11">
        <row r="36">
          <cell r="P36">
            <v>1572704.3400000003</v>
          </cell>
        </row>
      </sheetData>
      <sheetData sheetId="12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3 HC "/>
      <sheetName val="3.1Special"/>
      <sheetName val="3.2HC"/>
      <sheetName val="3.3C&amp;B Sum"/>
      <sheetName val="3.4Commission"/>
      <sheetName val="3.5Average Salary"/>
      <sheetName val="3.6Assumption"/>
      <sheetName val="3.7产品"/>
      <sheetName val="3.8内容"/>
      <sheetName val="3.9采购"/>
      <sheetName val="3.10广电"/>
      <sheetName val="3.11技术"/>
      <sheetName val="进口设备FOB总价表"/>
    </sheetNames>
    <sheetDataSet>
      <sheetData sheetId="0"/>
      <sheetData sheetId="1"/>
      <sheetData sheetId="2"/>
      <sheetData sheetId="3"/>
      <sheetData sheetId="4"/>
      <sheetData sheetId="5">
        <row r="4">
          <cell r="D4">
            <v>400</v>
          </cell>
        </row>
      </sheetData>
      <sheetData sheetId="6">
        <row r="4">
          <cell r="E4">
            <v>1</v>
          </cell>
        </row>
      </sheetData>
      <sheetData sheetId="7">
        <row r="36">
          <cell r="P36">
            <v>534842.70000000007</v>
          </cell>
        </row>
      </sheetData>
      <sheetData sheetId="8">
        <row r="36">
          <cell r="P36">
            <v>3820815.3060000008</v>
          </cell>
        </row>
      </sheetData>
      <sheetData sheetId="9">
        <row r="36">
          <cell r="P36">
            <v>1469389.4000000004</v>
          </cell>
        </row>
      </sheetData>
      <sheetData sheetId="10">
        <row r="36">
          <cell r="P36">
            <v>664899.87000000011</v>
          </cell>
        </row>
      </sheetData>
      <sheetData sheetId="11">
        <row r="36">
          <cell r="P36">
            <v>1572704.3400000003</v>
          </cell>
        </row>
      </sheetData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PL"/>
      <sheetName val="FCS&amp;LLS"/>
      <sheetName val="Ex-by month"/>
      <sheetName val="Focus"/>
      <sheetName val="工资计算表"/>
      <sheetName val="房屋租赁汇总表"/>
      <sheetName val="奖金明细"/>
      <sheetName val="Allocation"/>
      <sheetName val="H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</sheetNames>
    <sheetDataSet>
      <sheetData sheetId="0" refreshError="1"/>
      <sheetData sheetId="1" refreshError="1"/>
      <sheetData sheetId="2" refreshError="1"/>
      <sheetData sheetId="3" refreshError="1">
        <row r="4">
          <cell r="C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BizLinePL"/>
      <sheetName val="进口设备FOB总价表"/>
    </sheetNames>
    <sheetDataSet>
      <sheetData sheetId="0" refreshError="1">
        <row r="50">
          <cell r="BA50">
            <v>40000000</v>
          </cell>
        </row>
      </sheetData>
      <sheetData sheetId="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培训选项"/>
      <sheetName val="设备清单"/>
      <sheetName val="安全服务"/>
      <sheetName val="BizLinePL"/>
      <sheetName val="DCF"/>
      <sheetName val="P&amp;L"/>
      <sheetName val="Lead"/>
      <sheetName val="Summary(Sohu)"/>
      <sheetName val="CondensedPL(Sohu)"/>
      <sheetName val="CondensedPL(Qtr)"/>
      <sheetName val="Roll-up(Qtr)(Sohu)"/>
      <sheetName val="Tables"/>
      <sheetName val="Package"/>
      <sheetName val="EX7_Royalty"/>
      <sheetName val="Work copy"/>
      <sheetName val="PL By Qtr-AfterElim"/>
      <sheetName val="PL-Qtr"/>
      <sheetName val="Spending_Qtr"/>
      <sheetName val="Allocation"/>
      <sheetName val="HC"/>
      <sheetName val="CPCoreTech"/>
      <sheetName val="收入确认方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2005vs2006vs2007summary"/>
      <sheetName val="AllocationRec"/>
      <sheetName val="Facility"/>
      <sheetName val="Depreciation"/>
      <sheetName val="Communication"/>
      <sheetName val="Salary and benefit"/>
      <sheetName val="Travelling &amp; Entertainment"/>
      <sheetName val="Professional Fee"/>
      <sheetName val="Advertising &amp; Promotion"/>
      <sheetName val="Content &amp; License"/>
      <sheetName val="Bad Debt Provision"/>
      <sheetName val="Reconciliation"/>
      <sheetName val="Office expenses"/>
      <sheetName val="Training"/>
      <sheetName val="Amortization of intangbiles"/>
      <sheetName val="Other"/>
      <sheetName val="Index"/>
      <sheetName val="Summary"/>
      <sheetName val="Brand Ad"/>
      <sheetName val="Search"/>
      <sheetName val="Go2Map-Other"/>
      <sheetName val="Wireless"/>
      <sheetName val="WAP Portal"/>
      <sheetName val="EC"/>
      <sheetName val="Game"/>
      <sheetName val="TLBB"/>
      <sheetName val="Gorp"/>
      <sheetName val="CorpbyNature"/>
      <sheetName val="Sheet1"/>
      <sheetName val="进口设备FOB总价表"/>
    </sheetNames>
    <sheetDataSet>
      <sheetData sheetId="0"/>
      <sheetData sheetId="1"/>
      <sheetData sheetId="2" refreshError="1">
        <row r="6">
          <cell r="D6">
            <v>7.9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depreciation"/>
      <sheetName val="Reallocation"/>
      <sheetName val="Total DP and Facilities 2006"/>
      <sheetName val="Total DP and Facilities"/>
      <sheetName val="2006 facilities forecast"/>
      <sheetName val="facilities forecast"/>
      <sheetName val="Depreciation 06 "/>
      <sheetName val="depreciation2006"/>
      <sheetName val="Facility and DP per Dept -2006"/>
      <sheetName val="Capex summary-For cal depr"/>
      <sheetName val="Server&amp;NE-ZL"/>
      <sheetName val="YangHaoRu"/>
      <sheetName val="depreciationQ4"/>
      <sheetName val="Actual DP"/>
      <sheetName val="By MXQ4"/>
      <sheetName val="By GJ"/>
      <sheetName val="New office"/>
      <sheetName val="Q3 disposal"/>
      <sheetName val="Capex summary"/>
      <sheetName val="2006 Fully depreciation SV"/>
      <sheetName val="2006 Fully depreciation-NE"/>
      <sheetName val="Instruction"/>
      <sheetName val="Summary"/>
      <sheetName val="RE-test"/>
      <sheetName val="进口设备FOB总价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Allocated Facility"/>
      <sheetName val="Allocation by Q"/>
      <sheetName val="Bizline summary"/>
      <sheetName val="Sheet1"/>
      <sheetName val="Sheet2"/>
      <sheetName val="Spending-mth(Sohu)"/>
      <sheetName val="Spending-Qtr"/>
    </sheetNames>
    <sheetDataSet>
      <sheetData sheetId="0"/>
      <sheetData sheetId="1"/>
      <sheetData sheetId="2" refreshError="1">
        <row r="7">
          <cell r="D7">
            <v>286.00974113863435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煎饼侠"/>
      <sheetName val="Summary"/>
      <sheetName val="简表"/>
      <sheetName val="简表-USD"/>
      <sheetName val="四大费用"/>
      <sheetName val="Reconcil"/>
      <sheetName val="损益表"/>
      <sheetName val="损益表-USD"/>
      <sheetName val="1.广告收入"/>
      <sheetName val="分端表"/>
      <sheetName val="内容运营明细"/>
      <sheetName val="采购明细"/>
      <sheetName val="自制明细"/>
      <sheetName val="2.1 影视版权"/>
      <sheetName val="2.5 国产及自制剧排播"/>
      <sheetName val="内容预算-USD"/>
      <sheetName val="内容预算-RMB"/>
      <sheetName val="2.2 电视台综艺"/>
      <sheetName val="2.3 自制内容"/>
      <sheetName val="2.4 内容运营"/>
      <sheetName val="3.1 市场公关&amp;大型活动"/>
      <sheetName val="3.2 广电关系"/>
      <sheetName val="PR List"/>
      <sheetName val="4.销售及营销活动"/>
      <sheetName val="5.渠道+带宽+PGC"/>
      <sheetName val="6. 移动渠道"/>
      <sheetName val="7.策略调研"/>
      <sheetName val="技术中心"/>
      <sheetName val="56预算"/>
      <sheetName val="移动渠道（业务数据）"/>
      <sheetName val="PR-Capex"/>
      <sheetName val="8.工资"/>
      <sheetName val="9.资产折旧"/>
      <sheetName val="10.房租物业"/>
      <sheetName val="11.专业服务费"/>
      <sheetName val="12.差旅应酬"/>
      <sheetName val="13.办公费用"/>
      <sheetName val="14.集团费用分摊"/>
      <sheetName val="15.HC数"/>
      <sheetName val="16.前向"/>
      <sheetName val="前向业务原"/>
      <sheetName val="前向业务(原)"/>
      <sheetName val="折旧分析"/>
      <sheetName val="简表-to xubo"/>
      <sheetName val="VS"/>
      <sheetName val="By Nature"/>
      <sheetName val="上线合同明细"/>
      <sheetName val="业务整合影响"/>
      <sheetName val="SP整合分析"/>
      <sheetName val="内容预算"/>
      <sheetName val="14.Backoffice"/>
      <sheetName val="16.前向业务"/>
    </sheetNames>
    <sheetDataSet>
      <sheetData sheetId="0">
        <row r="34">
          <cell r="N34">
            <v>18773.543600000001</v>
          </cell>
        </row>
      </sheetData>
      <sheetData sheetId="1"/>
      <sheetData sheetId="2"/>
      <sheetData sheetId="3"/>
      <sheetData sheetId="4"/>
      <sheetData sheetId="5">
        <row r="1">
          <cell r="C1">
            <v>0.61499999999999999</v>
          </cell>
        </row>
      </sheetData>
      <sheetData sheetId="6">
        <row r="22">
          <cell r="O22">
            <v>116.301315</v>
          </cell>
        </row>
      </sheetData>
      <sheetData sheetId="7">
        <row r="17">
          <cell r="Y17">
            <v>52209.108119999997</v>
          </cell>
        </row>
        <row r="20">
          <cell r="Y20">
            <v>4862.0919563620355</v>
          </cell>
        </row>
        <row r="21">
          <cell r="Y21">
            <v>0</v>
          </cell>
        </row>
        <row r="22">
          <cell r="Y22">
            <v>2531.1204586379686</v>
          </cell>
        </row>
        <row r="23">
          <cell r="Y23">
            <v>0</v>
          </cell>
        </row>
        <row r="24">
          <cell r="Y24">
            <v>3110.0189471875001</v>
          </cell>
        </row>
        <row r="25">
          <cell r="Y25">
            <v>6.2768109375000005</v>
          </cell>
        </row>
        <row r="27">
          <cell r="Y27">
            <v>986.87618593750005</v>
          </cell>
        </row>
        <row r="28">
          <cell r="Y28">
            <v>120.69581093749781</v>
          </cell>
        </row>
        <row r="33">
          <cell r="Y33">
            <v>-1955.9332812499965</v>
          </cell>
        </row>
        <row r="34">
          <cell r="Y34">
            <v>-1444.134684375</v>
          </cell>
        </row>
        <row r="35">
          <cell r="Y35">
            <v>-186.9000484375</v>
          </cell>
        </row>
        <row r="36">
          <cell r="Y36">
            <v>-757.37358593749991</v>
          </cell>
        </row>
        <row r="40">
          <cell r="Y40">
            <v>-22645.857714839916</v>
          </cell>
        </row>
        <row r="41">
          <cell r="Y41">
            <v>0</v>
          </cell>
        </row>
        <row r="43">
          <cell r="Y43">
            <v>-5358.829157291666</v>
          </cell>
        </row>
        <row r="44">
          <cell r="Y44">
            <v>-6719.3530672453771</v>
          </cell>
        </row>
        <row r="45">
          <cell r="Y45">
            <v>-475.96734843749999</v>
          </cell>
        </row>
        <row r="46">
          <cell r="Y46">
            <v>-785.15196249999985</v>
          </cell>
        </row>
        <row r="47">
          <cell r="Y47">
            <v>-7.3702830188679238</v>
          </cell>
        </row>
        <row r="48">
          <cell r="Y48">
            <v>-1812.0174666666667</v>
          </cell>
        </row>
        <row r="49">
          <cell r="Y49">
            <v>0</v>
          </cell>
        </row>
        <row r="51">
          <cell r="Y51">
            <v>-37804.546999999999</v>
          </cell>
        </row>
        <row r="54">
          <cell r="Y54">
            <v>-815.10416562499995</v>
          </cell>
        </row>
        <row r="55">
          <cell r="Y55">
            <v>-1068.89780625</v>
          </cell>
        </row>
        <row r="56">
          <cell r="Y56">
            <v>-6208.6620475</v>
          </cell>
        </row>
        <row r="58">
          <cell r="Y58">
            <v>-2631.1062046874999</v>
          </cell>
        </row>
        <row r="59">
          <cell r="Y59">
            <v>-951.5625</v>
          </cell>
        </row>
        <row r="60">
          <cell r="Y60">
            <v>-4847.0411671875008</v>
          </cell>
        </row>
        <row r="61">
          <cell r="Y61">
            <v>-94.528806249999988</v>
          </cell>
        </row>
        <row r="63">
          <cell r="Y63">
            <v>-134.32931406249998</v>
          </cell>
        </row>
        <row r="64">
          <cell r="Y64">
            <v>0</v>
          </cell>
        </row>
        <row r="66">
          <cell r="Y66">
            <v>-411.1015625</v>
          </cell>
        </row>
        <row r="67">
          <cell r="Y67">
            <v>-17162.333574062501</v>
          </cell>
        </row>
        <row r="69">
          <cell r="Y69">
            <v>-17696.770737187497</v>
          </cell>
        </row>
        <row r="70">
          <cell r="Y70">
            <v>0</v>
          </cell>
        </row>
        <row r="71">
          <cell r="Y71">
            <v>-13451.898300000001</v>
          </cell>
        </row>
        <row r="73">
          <cell r="Y73">
            <v>0</v>
          </cell>
        </row>
        <row r="74">
          <cell r="Y74">
            <v>-2895.0185092685956</v>
          </cell>
        </row>
        <row r="76">
          <cell r="Y76">
            <v>-3058.1799400000004</v>
          </cell>
        </row>
        <row r="77">
          <cell r="Y77">
            <v>-1110.2333599999997</v>
          </cell>
        </row>
        <row r="78">
          <cell r="Y78">
            <v>-270.04638</v>
          </cell>
        </row>
        <row r="79">
          <cell r="Y79">
            <v>-183.7474359375</v>
          </cell>
        </row>
        <row r="80">
          <cell r="Y80">
            <v>-1203.52107</v>
          </cell>
        </row>
        <row r="81">
          <cell r="Y81">
            <v>-284821.28347392182</v>
          </cell>
        </row>
        <row r="82">
          <cell r="Y82">
            <v>-99416.868639268607</v>
          </cell>
        </row>
        <row r="87">
          <cell r="Y87">
            <v>135.04514</v>
          </cell>
        </row>
        <row r="92">
          <cell r="Y92">
            <v>87.805430000000001</v>
          </cell>
        </row>
      </sheetData>
      <sheetData sheetId="8">
        <row r="17">
          <cell r="U17">
            <v>30887.140085519466</v>
          </cell>
        </row>
      </sheetData>
      <sheetData sheetId="9"/>
      <sheetData sheetId="10"/>
      <sheetData sheetId="11">
        <row r="50">
          <cell r="J50">
            <v>200</v>
          </cell>
        </row>
      </sheetData>
      <sheetData sheetId="12">
        <row r="104">
          <cell r="Z104">
            <v>41589.45755593355</v>
          </cell>
        </row>
      </sheetData>
      <sheetData sheetId="13">
        <row r="8">
          <cell r="S8">
            <v>9677.2157179535752</v>
          </cell>
        </row>
      </sheetData>
      <sheetData sheetId="14"/>
      <sheetData sheetId="15"/>
      <sheetData sheetId="16">
        <row r="94">
          <cell r="K94">
            <v>142255014.13000318</v>
          </cell>
        </row>
      </sheetData>
      <sheetData sheetId="17"/>
      <sheetData sheetId="18"/>
      <sheetData sheetId="19">
        <row r="49">
          <cell r="I49">
            <v>151396392.64333332</v>
          </cell>
        </row>
      </sheetData>
      <sheetData sheetId="20">
        <row r="57">
          <cell r="K57">
            <v>30533700.310000002</v>
          </cell>
        </row>
      </sheetData>
      <sheetData sheetId="21">
        <row r="46">
          <cell r="I46">
            <v>2396125.52</v>
          </cell>
        </row>
      </sheetData>
      <sheetData sheetId="22"/>
      <sheetData sheetId="23">
        <row r="32">
          <cell r="D32">
            <v>194971</v>
          </cell>
        </row>
      </sheetData>
      <sheetData sheetId="24">
        <row r="56">
          <cell r="H56">
            <v>2282713.9899999998</v>
          </cell>
        </row>
      </sheetData>
      <sheetData sheetId="25"/>
      <sheetData sheetId="26">
        <row r="5">
          <cell r="H5">
            <v>100922009.73000002</v>
          </cell>
        </row>
      </sheetData>
      <sheetData sheetId="27">
        <row r="28">
          <cell r="I28">
            <v>13379480.48</v>
          </cell>
        </row>
      </sheetData>
      <sheetData sheetId="28">
        <row r="26">
          <cell r="H26">
            <v>898102.60000000009</v>
          </cell>
        </row>
      </sheetData>
      <sheetData sheetId="29"/>
      <sheetData sheetId="30"/>
      <sheetData sheetId="31"/>
      <sheetData sheetId="32"/>
      <sheetData sheetId="33">
        <row r="24">
          <cell r="B24">
            <v>87774200.089999974</v>
          </cell>
        </row>
      </sheetData>
      <sheetData sheetId="34">
        <row r="52">
          <cell r="B52">
            <v>18399615.839999996</v>
          </cell>
        </row>
      </sheetData>
      <sheetData sheetId="35">
        <row r="39">
          <cell r="B39">
            <v>9152151.7199999988</v>
          </cell>
        </row>
      </sheetData>
      <sheetData sheetId="36">
        <row r="69">
          <cell r="D69">
            <v>5685396.6399999363</v>
          </cell>
        </row>
      </sheetData>
      <sheetData sheetId="37">
        <row r="22">
          <cell r="D22">
            <v>7719705.7588010496</v>
          </cell>
        </row>
      </sheetData>
      <sheetData sheetId="38">
        <row r="22">
          <cell r="B22">
            <v>1216452.9100000001</v>
          </cell>
        </row>
      </sheetData>
      <sheetData sheetId="39">
        <row r="21">
          <cell r="B21">
            <v>22705154.600000009</v>
          </cell>
        </row>
      </sheetData>
      <sheetData sheetId="40"/>
      <sheetData sheetId="41">
        <row r="6">
          <cell r="H6">
            <v>482.01180220950005</v>
          </cell>
        </row>
      </sheetData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损益表-USD"/>
    </sheetNames>
    <sheetDataSet>
      <sheetData sheetId="0">
        <row r="8">
          <cell r="D8">
            <v>45799.640696411574</v>
          </cell>
        </row>
        <row r="16">
          <cell r="D16">
            <v>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煎饼侠"/>
      <sheetName val="Summary"/>
      <sheetName val="简表"/>
      <sheetName val="简表-USD"/>
      <sheetName val="简表-to xubo"/>
      <sheetName val="四大费用"/>
      <sheetName val="Reconcil"/>
      <sheetName val="VS"/>
      <sheetName val="损益表"/>
      <sheetName val="损益表-USD"/>
      <sheetName val="分端表"/>
      <sheetName val="内容预算-USD"/>
      <sheetName val="1.广告收入"/>
      <sheetName val="内容运营明细"/>
      <sheetName val="采购明细"/>
      <sheetName val="自制明细"/>
      <sheetName val="2.1 影视版权"/>
      <sheetName val="内容预算-RMB"/>
      <sheetName val="2.5 国产及自制剧排播"/>
      <sheetName val="2.2 电视台综艺"/>
      <sheetName val="2.3 自制内容"/>
      <sheetName val="2.4 内容运营"/>
      <sheetName val="3.1 市场公关&amp;大型活动"/>
      <sheetName val="3.2 广电关系"/>
      <sheetName val="4.销售及营销活动"/>
      <sheetName val="PR List"/>
      <sheetName val="5.渠道+带宽+PGC"/>
      <sheetName val="6. 移动渠道"/>
      <sheetName val="7.策略调研"/>
      <sheetName val="技术中心"/>
      <sheetName val="56预算"/>
      <sheetName val="移动渠道（业务数据）"/>
      <sheetName val="PR-Capex"/>
      <sheetName val="8.工资"/>
      <sheetName val="9.资产折旧"/>
      <sheetName val="10.房租物业"/>
      <sheetName val="11.专业服务费"/>
      <sheetName val="12.差旅应酬"/>
      <sheetName val="13.办公费用"/>
      <sheetName val="14.集团费用分摊"/>
      <sheetName val="15.HC数"/>
      <sheetName val="16.前向"/>
      <sheetName val="前向业务原"/>
      <sheetName val="前向业务(原)"/>
      <sheetName val="折旧分析"/>
    </sheetNames>
    <sheetDataSet>
      <sheetData sheetId="0"/>
      <sheetData sheetId="1"/>
      <sheetData sheetId="2">
        <row r="7">
          <cell r="G7">
            <v>109813.47244610914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0">
          <cell r="L10">
            <v>21879.716566520787</v>
          </cell>
        </row>
        <row r="11">
          <cell r="L11">
            <v>1975.6183316666663</v>
          </cell>
        </row>
        <row r="12">
          <cell r="L12">
            <v>864.75416766666672</v>
          </cell>
        </row>
        <row r="13">
          <cell r="L13">
            <v>2795.4201910000038</v>
          </cell>
        </row>
        <row r="14">
          <cell r="L14">
            <v>2140.3164976666662</v>
          </cell>
        </row>
        <row r="15">
          <cell r="L15">
            <v>4381.4960310208326</v>
          </cell>
        </row>
        <row r="27">
          <cell r="L27">
            <v>32455.333333333336</v>
          </cell>
        </row>
        <row r="34">
          <cell r="L34">
            <v>21223.920177</v>
          </cell>
        </row>
        <row r="37">
          <cell r="L37">
            <v>1555.7940676666674</v>
          </cell>
        </row>
        <row r="38">
          <cell r="L38">
            <v>4008.9857843333334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短信包月会员合同"/>
      <sheetName val="SP产品变动"/>
      <sheetName val="组织结构"/>
      <sheetName val="变动表"/>
      <sheetName val="预算by Q"/>
      <sheetName val="游戏预算"/>
      <sheetName val="游戏运营"/>
      <sheetName val="视频会员业务"/>
      <sheetName val="视频会员收入计算表"/>
      <sheetName val="视频增值业务"/>
      <sheetName val="电影盒子"/>
      <sheetName val="Sheet1"/>
      <sheetName val="基础运营中心"/>
      <sheetName val="Cor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1">
          <cell r="C31">
            <v>10.284183394499999</v>
          </cell>
        </row>
        <row r="32">
          <cell r="C32">
            <v>9.4186481314999995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&#20840;&#24180;&#39044;&#31639;&#25253;Charles@1.15" TargetMode="External"/><Relationship Id="rId2" Type="http://schemas.openxmlformats.org/officeDocument/2006/relationships/hyperlink" Target="mailto:&#20840;&#24180;&#39044;&#31639;&#25253;Charles@1.15" TargetMode="External"/><Relationship Id="rId1" Type="http://schemas.openxmlformats.org/officeDocument/2006/relationships/hyperlink" Target="mailto:&#20840;&#24180;&#39044;&#31639;&#25253;Charles@1.15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showGridLines="0" view="pageBreakPreview" topLeftCell="A16" zoomScaleSheetLayoutView="100" workbookViewId="0">
      <selection activeCell="O27" sqref="O27"/>
    </sheetView>
  </sheetViews>
  <sheetFormatPr defaultRowHeight="12.75" outlineLevelRow="1" outlineLevelCol="1"/>
  <cols>
    <col min="1" max="1" width="2" style="43" customWidth="1"/>
    <col min="2" max="2" width="18.42578125" style="43" customWidth="1"/>
    <col min="3" max="3" width="10.140625" style="1057" hidden="1" customWidth="1" outlineLevel="1"/>
    <col min="4" max="4" width="9.140625" style="1057" hidden="1" customWidth="1" outlineLevel="1"/>
    <col min="5" max="5" width="9.42578125" style="1057" hidden="1" customWidth="1" outlineLevel="1"/>
    <col min="6" max="6" width="10.28515625" style="1211" hidden="1" customWidth="1" outlineLevel="1"/>
    <col min="7" max="7" width="11.28515625" style="1212" hidden="1" customWidth="1" outlineLevel="1"/>
    <col min="8" max="8" width="1.7109375" style="1058" customWidth="1" collapsed="1"/>
    <col min="9" max="9" width="10.140625" style="1057" hidden="1" customWidth="1" outlineLevel="1"/>
    <col min="10" max="11" width="9.140625" style="1057" hidden="1" customWidth="1" outlineLevel="1"/>
    <col min="12" max="12" width="9.42578125" style="1057" hidden="1" customWidth="1" outlineLevel="1"/>
    <col min="13" max="13" width="10.28515625" style="1057" hidden="1" customWidth="1" outlineLevel="1"/>
    <col min="14" max="14" width="1.85546875" style="1058" customWidth="1" collapsed="1"/>
    <col min="15" max="15" width="10.140625" style="1057" customWidth="1"/>
    <col min="16" max="16" width="9.140625" style="1057" customWidth="1"/>
    <col min="17" max="17" width="9.42578125" style="1057" customWidth="1"/>
    <col min="18" max="18" width="10.28515625" style="1057" customWidth="1"/>
    <col min="19" max="19" width="10.5703125" style="1211" bestFit="1" customWidth="1"/>
    <col min="20" max="20" width="0.42578125" style="1058" customWidth="1"/>
    <col min="21" max="21" width="7" style="43" bestFit="1" customWidth="1"/>
    <col min="22" max="16384" width="9.140625" style="43"/>
  </cols>
  <sheetData>
    <row r="1" spans="1:20">
      <c r="A1" s="1056" t="s">
        <v>942</v>
      </c>
      <c r="I1" s="1060"/>
      <c r="J1" s="1060"/>
      <c r="K1" s="1060"/>
      <c r="L1" s="1060"/>
      <c r="M1" s="1060"/>
      <c r="O1" s="1099"/>
      <c r="P1" s="1099"/>
      <c r="Q1" s="1099"/>
      <c r="R1" s="1099"/>
    </row>
    <row r="2" spans="1:20">
      <c r="A2" s="43" t="s">
        <v>303</v>
      </c>
      <c r="C2" s="1059"/>
      <c r="D2" s="1060"/>
      <c r="I2" s="1099"/>
      <c r="J2" s="1099"/>
      <c r="K2" s="1099"/>
      <c r="L2" s="1099"/>
      <c r="M2" s="1099"/>
      <c r="O2" s="1099"/>
      <c r="P2" s="1099"/>
    </row>
    <row r="3" spans="1:20" ht="12.75" hidden="1" customHeight="1">
      <c r="C3" s="1694" t="s">
        <v>103</v>
      </c>
      <c r="D3" s="1694"/>
      <c r="E3" s="1694"/>
      <c r="F3" s="1694"/>
      <c r="G3" s="1234"/>
      <c r="I3" s="1694"/>
      <c r="J3" s="1694"/>
      <c r="K3" s="1694"/>
      <c r="L3" s="1694"/>
      <c r="M3" s="1694"/>
      <c r="O3" s="1694" t="s">
        <v>76</v>
      </c>
      <c r="P3" s="1694"/>
      <c r="Q3" s="1694"/>
      <c r="R3" s="1694"/>
    </row>
    <row r="4" spans="1:20">
      <c r="B4" s="1056"/>
      <c r="C4" s="1061" t="s">
        <v>99</v>
      </c>
      <c r="D4" s="1061" t="s">
        <v>100</v>
      </c>
      <c r="E4" s="1061" t="s">
        <v>101</v>
      </c>
      <c r="F4" s="1228" t="s">
        <v>102</v>
      </c>
      <c r="G4" s="1235" t="s">
        <v>75</v>
      </c>
      <c r="H4" s="1063"/>
      <c r="I4" s="1061" t="s">
        <v>22</v>
      </c>
      <c r="J4" s="1061" t="s">
        <v>23</v>
      </c>
      <c r="K4" s="1061" t="s">
        <v>24</v>
      </c>
      <c r="L4" s="1228" t="s">
        <v>25</v>
      </c>
      <c r="M4" s="1235" t="s">
        <v>77</v>
      </c>
      <c r="N4" s="1063"/>
      <c r="O4" s="1228" t="s">
        <v>874</v>
      </c>
      <c r="P4" s="1228" t="s">
        <v>876</v>
      </c>
      <c r="Q4" s="1061" t="s">
        <v>877</v>
      </c>
      <c r="R4" s="1062" t="s">
        <v>878</v>
      </c>
      <c r="S4" s="1228" t="s">
        <v>896</v>
      </c>
      <c r="T4" s="1061"/>
    </row>
    <row r="5" spans="1:20">
      <c r="B5" s="1064"/>
      <c r="C5" s="1065" t="s">
        <v>823</v>
      </c>
      <c r="D5" s="1065" t="s">
        <v>823</v>
      </c>
      <c r="E5" s="1065" t="s">
        <v>823</v>
      </c>
      <c r="F5" s="1283" t="s">
        <v>823</v>
      </c>
      <c r="G5" s="1245" t="s">
        <v>823</v>
      </c>
      <c r="H5" s="1074"/>
      <c r="I5" s="1065" t="s">
        <v>823</v>
      </c>
      <c r="J5" s="1065" t="s">
        <v>823</v>
      </c>
      <c r="K5" s="1065" t="s">
        <v>823</v>
      </c>
      <c r="L5" s="1283" t="s">
        <v>823</v>
      </c>
      <c r="M5" s="1245" t="s">
        <v>823</v>
      </c>
      <c r="N5" s="1074"/>
      <c r="O5" s="1247" t="s">
        <v>1020</v>
      </c>
      <c r="P5" s="1247" t="s">
        <v>1020</v>
      </c>
      <c r="Q5" s="1247" t="s">
        <v>1020</v>
      </c>
      <c r="R5" s="1246" t="s">
        <v>824</v>
      </c>
      <c r="S5" s="1247" t="s">
        <v>824</v>
      </c>
      <c r="T5" s="1217"/>
    </row>
    <row r="6" spans="1:20">
      <c r="B6" s="1066"/>
      <c r="C6" s="1067"/>
      <c r="D6" s="1067"/>
      <c r="E6" s="1067"/>
      <c r="F6" s="1284"/>
      <c r="G6" s="1236"/>
      <c r="H6" s="1067"/>
      <c r="I6" s="1284"/>
      <c r="J6" s="1284"/>
      <c r="K6" s="1284"/>
      <c r="L6" s="1067"/>
      <c r="M6" s="1068"/>
      <c r="N6" s="1067"/>
      <c r="O6" s="1284"/>
      <c r="P6" s="1284"/>
      <c r="Q6" s="1067"/>
      <c r="R6" s="1068"/>
      <c r="S6" s="1229" t="s">
        <v>820</v>
      </c>
      <c r="T6" s="1067"/>
    </row>
    <row r="7" spans="1:20">
      <c r="B7" s="1069" t="s">
        <v>56</v>
      </c>
      <c r="C7" s="1057">
        <v>19530.403923573347</v>
      </c>
      <c r="D7" s="1057">
        <v>26553.763278609076</v>
      </c>
      <c r="E7" s="1057">
        <v>32131.184024974587</v>
      </c>
      <c r="F7" s="1212">
        <v>31598.121218952139</v>
      </c>
      <c r="G7" s="1237">
        <f>SUM(C7:F7)</f>
        <v>109813.47244610914</v>
      </c>
      <c r="I7" s="1057">
        <v>50230.905525624199</v>
      </c>
      <c r="J7" s="1057">
        <v>58614.186973212411</v>
      </c>
      <c r="K7" s="1057">
        <v>56558.360373998177</v>
      </c>
      <c r="L7" s="1057">
        <v>52209.108119999997</v>
      </c>
      <c r="M7" s="1237">
        <f>SUM(I7:L7)</f>
        <v>217612.56099283477</v>
      </c>
      <c r="O7" s="1057">
        <f>'损益表-USD'!C17</f>
        <v>0</v>
      </c>
      <c r="P7" s="1057">
        <f>'损益表-USD'!D17</f>
        <v>0</v>
      </c>
      <c r="Q7" s="1057">
        <f>'损益表-USD'!E17</f>
        <v>0</v>
      </c>
      <c r="R7" s="1070">
        <f>'损益表-USD'!F17</f>
        <v>0</v>
      </c>
      <c r="S7" s="1211">
        <f>SUM(O7:R7)</f>
        <v>0</v>
      </c>
    </row>
    <row r="8" spans="1:20" s="1204" customFormat="1" ht="6.75" customHeight="1">
      <c r="B8" s="1205"/>
      <c r="C8" s="1206"/>
      <c r="D8" s="1206"/>
      <c r="E8" s="1206"/>
      <c r="F8" s="1285"/>
      <c r="G8" s="1238"/>
      <c r="H8" s="1208"/>
      <c r="I8" s="1206"/>
      <c r="J8" s="1206"/>
      <c r="K8" s="1206"/>
      <c r="L8" s="1206"/>
      <c r="M8" s="1207"/>
      <c r="N8" s="1208"/>
      <c r="O8" s="1206"/>
      <c r="P8" s="1206"/>
      <c r="Q8" s="1206"/>
      <c r="R8" s="1207"/>
      <c r="S8" s="1231"/>
      <c r="T8" s="1208"/>
    </row>
    <row r="9" spans="1:20">
      <c r="B9" s="1069" t="s">
        <v>822</v>
      </c>
      <c r="C9" s="1057" t="e">
        <f>SUM(损益表!#REF!)</f>
        <v>#REF!</v>
      </c>
      <c r="D9" s="1057" t="e">
        <f>SUM(损益表!#REF!)</f>
        <v>#REF!</v>
      </c>
      <c r="E9" s="1057" t="e">
        <f>SUM(损益表!#REF!)</f>
        <v>#REF!</v>
      </c>
      <c r="F9" s="1211" t="e">
        <f>SUM(损益表!#REF!)</f>
        <v>#REF!</v>
      </c>
      <c r="G9" s="1237" t="e">
        <f>SUM(C9:F9)</f>
        <v>#REF!</v>
      </c>
      <c r="I9" s="1057">
        <v>783.75902798292691</v>
      </c>
      <c r="J9" s="1057">
        <v>4704.0708747967501</v>
      </c>
      <c r="K9" s="1057">
        <v>4256.9353700000001</v>
      </c>
      <c r="L9" s="1057">
        <v>6634.2924027004683</v>
      </c>
      <c r="M9" s="1070">
        <f>SUM(I9:L9)</f>
        <v>16379.057675480146</v>
      </c>
      <c r="O9" s="1057">
        <f>SUM('损益表-USD'!C21:C24)</f>
        <v>0</v>
      </c>
      <c r="P9" s="1057">
        <f>SUM('损益表-USD'!D21:D24)</f>
        <v>0</v>
      </c>
      <c r="Q9" s="1057">
        <f>SUM('损益表-USD'!E21:E24)</f>
        <v>0</v>
      </c>
      <c r="R9" s="1070">
        <f>SUM('损益表-USD'!F21:F24)</f>
        <v>0</v>
      </c>
      <c r="S9" s="1211">
        <f>SUM(O9:R9)</f>
        <v>0</v>
      </c>
    </row>
    <row r="10" spans="1:20">
      <c r="B10" s="1069" t="s">
        <v>57</v>
      </c>
      <c r="C10" s="1057" t="e">
        <f>SUM(损益表!#REF!,损益表!#REF!)</f>
        <v>#REF!</v>
      </c>
      <c r="D10" s="1057" t="e">
        <f>SUM(损益表!#REF!,损益表!#REF!)</f>
        <v>#REF!</v>
      </c>
      <c r="E10" s="1057" t="e">
        <f>SUM(损益表!#REF!,损益表!#REF!)</f>
        <v>#REF!</v>
      </c>
      <c r="F10" s="1211" t="e">
        <f>SUM(损益表!#REF!,损益表!#REF!)</f>
        <v>#REF!</v>
      </c>
      <c r="G10" s="1237" t="e">
        <f>SUM(C10:F10)</f>
        <v>#REF!</v>
      </c>
      <c r="H10" s="1058">
        <v>0</v>
      </c>
      <c r="I10" s="1057">
        <v>564.502592017079</v>
      </c>
      <c r="J10" s="1057">
        <v>2296.9481252032665</v>
      </c>
      <c r="K10" s="1057">
        <v>4108.3258500000011</v>
      </c>
      <c r="L10" s="1057">
        <v>3182.7763525930013</v>
      </c>
      <c r="M10" s="1070">
        <f>SUM(I10:L10)</f>
        <v>10152.552919813348</v>
      </c>
      <c r="O10" s="1057">
        <f>SUM('损益表-USD'!C20,'损益表-USD'!C26,'损益表-USD'!C28)</f>
        <v>0</v>
      </c>
      <c r="P10" s="1057">
        <f>SUM('损益表-USD'!D20,'损益表-USD'!D26,'损益表-USD'!D28)</f>
        <v>0</v>
      </c>
      <c r="Q10" s="1057">
        <f>SUM('损益表-USD'!E20,'损益表-USD'!E26,'损益表-USD'!E28)</f>
        <v>0</v>
      </c>
      <c r="R10" s="1070">
        <f>SUM('损益表-USD'!F20,'损益表-USD'!F26,'损益表-USD'!F28)</f>
        <v>0</v>
      </c>
      <c r="S10" s="1211">
        <f>SUM(O10:R10)</f>
        <v>0</v>
      </c>
    </row>
    <row r="11" spans="1:20">
      <c r="B11" s="1071" t="s">
        <v>58</v>
      </c>
      <c r="C11" s="1072" t="e">
        <f>SUM(C7,C9:C10)</f>
        <v>#REF!</v>
      </c>
      <c r="D11" s="1072" t="e">
        <f>SUM(D7,D9:D10)</f>
        <v>#REF!</v>
      </c>
      <c r="E11" s="1072" t="e">
        <f>SUM(E7,E9:E10)</f>
        <v>#REF!</v>
      </c>
      <c r="F11" s="1216" t="e">
        <f>SUM(F7,F9:F10)</f>
        <v>#REF!</v>
      </c>
      <c r="G11" s="1239" t="e">
        <f>SUM(G7,G9:G10)</f>
        <v>#REF!</v>
      </c>
      <c r="I11" s="1441">
        <f>SUM(I7,I9:I10)</f>
        <v>51579.167145624204</v>
      </c>
      <c r="J11" s="1441">
        <f>SUM(J7,J9:J10)</f>
        <v>65615.205973212433</v>
      </c>
      <c r="K11" s="1441">
        <f>SUM(K7,K9:K10)</f>
        <v>64923.621593998178</v>
      </c>
      <c r="L11" s="1441">
        <f>SUM(L7,L9:L10)</f>
        <v>62026.176875293466</v>
      </c>
      <c r="M11" s="1219">
        <f>SUM(M7,M9:M10)</f>
        <v>244144.17158812826</v>
      </c>
      <c r="O11" s="1072">
        <f>SUM(O7,O9:O10)</f>
        <v>0</v>
      </c>
      <c r="P11" s="1072">
        <f>SUM(P7,P9:P10)</f>
        <v>0</v>
      </c>
      <c r="Q11" s="1072">
        <f>SUM(Q7,Q9:Q10)</f>
        <v>0</v>
      </c>
      <c r="R11" s="1073">
        <f>SUM(R7,R9:R10)</f>
        <v>0</v>
      </c>
      <c r="S11" s="1216">
        <f>SUM(S7,S9:S10)</f>
        <v>0</v>
      </c>
      <c r="T11" s="1074"/>
    </row>
    <row r="12" spans="1:20" ht="5.25" customHeight="1">
      <c r="B12" s="1071"/>
      <c r="C12" s="1074"/>
      <c r="D12" s="1074"/>
      <c r="E12" s="1074"/>
      <c r="F12" s="1220"/>
      <c r="G12" s="1240"/>
      <c r="I12" s="1074"/>
      <c r="J12" s="1074"/>
      <c r="K12" s="1074"/>
      <c r="L12" s="1074"/>
      <c r="M12" s="1075"/>
      <c r="O12" s="1074"/>
      <c r="P12" s="1074"/>
      <c r="Q12" s="1074"/>
      <c r="R12" s="1075"/>
      <c r="S12" s="1220"/>
      <c r="T12" s="1074"/>
    </row>
    <row r="13" spans="1:20">
      <c r="B13" s="1076" t="s">
        <v>59</v>
      </c>
      <c r="C13" s="1057">
        <v>-347.19579099999669</v>
      </c>
      <c r="D13" s="1057">
        <v>-614.27226703754025</v>
      </c>
      <c r="E13" s="1057">
        <v>-529.80852342857145</v>
      </c>
      <c r="F13" s="1212">
        <v>-999.99755099999993</v>
      </c>
      <c r="G13" s="1237">
        <f>SUM(C13:F13)</f>
        <v>-2491.2741324661083</v>
      </c>
      <c r="H13" s="1058">
        <v>0</v>
      </c>
      <c r="I13" s="1057">
        <v>-656.82932845528444</v>
      </c>
      <c r="J13" s="1057">
        <v>-1324.6650585365853</v>
      </c>
      <c r="K13" s="1057">
        <v>-3234.8676382376411</v>
      </c>
      <c r="L13" s="1057">
        <v>-1955.9332812499965</v>
      </c>
      <c r="M13" s="1070">
        <f>SUM(I13:L13)</f>
        <v>-7172.2953064795074</v>
      </c>
      <c r="O13" s="1057">
        <f>'损益表-USD'!C33</f>
        <v>0</v>
      </c>
      <c r="P13" s="1057">
        <f>'损益表-USD'!D33</f>
        <v>0</v>
      </c>
      <c r="Q13" s="1057">
        <f>'损益表-USD'!E33</f>
        <v>0</v>
      </c>
      <c r="R13" s="1070">
        <f>'损益表-USD'!F33</f>
        <v>0</v>
      </c>
      <c r="S13" s="1211">
        <f>SUM(O13:R13)</f>
        <v>0</v>
      </c>
    </row>
    <row r="14" spans="1:20">
      <c r="B14" s="1077" t="s">
        <v>836</v>
      </c>
      <c r="F14" s="1212"/>
      <c r="G14" s="1237"/>
      <c r="I14" s="1057">
        <v>0</v>
      </c>
      <c r="J14" s="1057">
        <v>-2194.1706933023688</v>
      </c>
      <c r="K14" s="1057">
        <v>-2431.335817515424</v>
      </c>
      <c r="L14" s="1057">
        <v>-1444.134684375</v>
      </c>
      <c r="M14" s="1070">
        <f>SUM(I14:L14)</f>
        <v>-6069.641195192793</v>
      </c>
      <c r="O14" s="1057">
        <f>'损益表-USD'!C34</f>
        <v>0</v>
      </c>
      <c r="P14" s="1057">
        <f>'损益表-USD'!D34</f>
        <v>0</v>
      </c>
      <c r="Q14" s="1057">
        <f>'损益表-USD'!E34</f>
        <v>0</v>
      </c>
      <c r="R14" s="1070">
        <f>'损益表-USD'!F34</f>
        <v>0</v>
      </c>
      <c r="S14" s="1211">
        <f>SUM(O14:R14)</f>
        <v>0</v>
      </c>
    </row>
    <row r="15" spans="1:20">
      <c r="B15" s="1077" t="s">
        <v>852</v>
      </c>
      <c r="F15" s="1212"/>
      <c r="G15" s="1237"/>
      <c r="I15" s="1057">
        <v>0</v>
      </c>
      <c r="J15" s="1057">
        <v>-72.36955873015873</v>
      </c>
      <c r="K15" s="1057">
        <v>-255.89398571428572</v>
      </c>
      <c r="L15" s="1057">
        <v>-186.9000484375</v>
      </c>
      <c r="M15" s="1070">
        <f>SUM(I15:L15)</f>
        <v>-515.1635928819444</v>
      </c>
      <c r="O15" s="1057">
        <f>'损益表-USD'!C35</f>
        <v>0</v>
      </c>
      <c r="P15" s="1057">
        <f>'损益表-USD'!D35</f>
        <v>0</v>
      </c>
      <c r="Q15" s="1057">
        <f>'损益表-USD'!E35</f>
        <v>0</v>
      </c>
      <c r="R15" s="1070">
        <f>'损益表-USD'!F35</f>
        <v>0</v>
      </c>
      <c r="S15" s="1211">
        <f>SUM(O15:R15)</f>
        <v>0</v>
      </c>
    </row>
    <row r="16" spans="1:20">
      <c r="B16" s="1077" t="s">
        <v>1025</v>
      </c>
      <c r="F16" s="1212"/>
      <c r="G16" s="1237"/>
      <c r="L16" s="1057">
        <v>-757.37358593749991</v>
      </c>
      <c r="M16" s="1070">
        <f>SUM(I16:L16)</f>
        <v>-757.37358593749991</v>
      </c>
      <c r="O16" s="1057">
        <f>'损益表-USD'!C36</f>
        <v>0</v>
      </c>
      <c r="P16" s="1057">
        <f>'损益表-USD'!D36</f>
        <v>0</v>
      </c>
      <c r="Q16" s="1057">
        <f>'损益表-USD'!E36</f>
        <v>0</v>
      </c>
      <c r="R16" s="1070">
        <f>'损益表-USD'!F36</f>
        <v>0</v>
      </c>
      <c r="S16" s="1211">
        <f>SUM(O16:R16)</f>
        <v>0</v>
      </c>
    </row>
    <row r="17" spans="2:20">
      <c r="B17" s="1077" t="s">
        <v>788</v>
      </c>
      <c r="F17" s="1212"/>
      <c r="G17" s="1237"/>
      <c r="M17" s="1070">
        <f>SUM(I17:L17)</f>
        <v>0</v>
      </c>
      <c r="O17" s="1057">
        <f>损益表!B39</f>
        <v>0</v>
      </c>
      <c r="P17" s="1057">
        <f>损益表!C39</f>
        <v>0</v>
      </c>
      <c r="Q17" s="1057">
        <f>损益表!D39*0</f>
        <v>0</v>
      </c>
      <c r="R17" s="1070">
        <f>损益表!E39</f>
        <v>0</v>
      </c>
      <c r="S17" s="1211">
        <f>SUM(O17:R17)</f>
        <v>0</v>
      </c>
    </row>
    <row r="18" spans="2:20" ht="5.25" customHeight="1">
      <c r="B18" s="1071"/>
      <c r="C18" s="1074"/>
      <c r="D18" s="1074"/>
      <c r="E18" s="1074"/>
      <c r="F18" s="1220"/>
      <c r="G18" s="1240"/>
      <c r="I18" s="1074"/>
      <c r="J18" s="1074"/>
      <c r="K18" s="1074"/>
      <c r="L18" s="1074"/>
      <c r="M18" s="1075"/>
      <c r="O18" s="1074"/>
      <c r="P18" s="1074"/>
      <c r="Q18" s="1074"/>
      <c r="R18" s="1075"/>
      <c r="S18" s="1220"/>
      <c r="T18" s="1074"/>
    </row>
    <row r="19" spans="2:20">
      <c r="B19" s="1069" t="s">
        <v>60</v>
      </c>
      <c r="C19" s="1078">
        <f>-11594.7289522832-2290</f>
        <v>-13884.7289522832</v>
      </c>
      <c r="D19" s="1078">
        <f>-15721.4204186416-4663</f>
        <v>-20384.420418641599</v>
      </c>
      <c r="E19" s="1078">
        <f>-17792.4524546167-1515</f>
        <v>-19307.452454616701</v>
      </c>
      <c r="F19" s="1286">
        <f>-19008.7412015916+1565+1264-1264</f>
        <v>-17443.741201591602</v>
      </c>
      <c r="G19" s="1241">
        <f t="shared" ref="G19:G31" si="0">SUM(C19:F19)</f>
        <v>-71020.343027133102</v>
      </c>
      <c r="I19" s="1078">
        <v>-53251.825243658539</v>
      </c>
      <c r="J19" s="1078">
        <v>-47024.521534661253</v>
      </c>
      <c r="K19" s="1078">
        <v>-39126.895159341024</v>
      </c>
      <c r="L19" s="1078">
        <v>-32253.756555748598</v>
      </c>
      <c r="M19" s="1079">
        <f t="shared" ref="M19:M32" si="1">SUM(I19:L19)</f>
        <v>-171656.99849340942</v>
      </c>
      <c r="O19" s="1078">
        <f>'损益表-USD'!C51-'损益表-USD'!C48</f>
        <v>0</v>
      </c>
      <c r="P19" s="1078">
        <f>'损益表-USD'!D51-'损益表-USD'!D48</f>
        <v>0</v>
      </c>
      <c r="Q19" s="1078">
        <f>'损益表-USD'!E51-'损益表-USD'!E48</f>
        <v>0</v>
      </c>
      <c r="R19" s="1079">
        <f>'损益表-USD'!F51-'损益表-USD'!F48</f>
        <v>0</v>
      </c>
      <c r="S19" s="1170">
        <f t="shared" ref="S19:S37" si="2">SUM(O19:R19)</f>
        <v>0</v>
      </c>
      <c r="T19" s="1218"/>
    </row>
    <row r="20" spans="2:20">
      <c r="B20" s="1069" t="s">
        <v>61</v>
      </c>
      <c r="C20" s="1078">
        <v>0</v>
      </c>
      <c r="D20" s="1078">
        <v>0</v>
      </c>
      <c r="E20" s="1078">
        <v>-196.42700000000002</v>
      </c>
      <c r="F20" s="1286">
        <v>-332.37195700000001</v>
      </c>
      <c r="G20" s="1241">
        <f t="shared" si="0"/>
        <v>-528.79895699999997</v>
      </c>
      <c r="I20" s="1078">
        <v>-941.4615463414633</v>
      </c>
      <c r="J20" s="1078">
        <v>-1512.1738753387535</v>
      </c>
      <c r="K20" s="1078">
        <v>-2261.6728706589611</v>
      </c>
      <c r="L20" s="1078">
        <v>-1812.0174666666667</v>
      </c>
      <c r="M20" s="1079">
        <f t="shared" si="1"/>
        <v>-6527.3257590058438</v>
      </c>
      <c r="O20" s="1078">
        <f>'损益表-USD'!C48</f>
        <v>0</v>
      </c>
      <c r="P20" s="1078">
        <f>'损益表-USD'!D48</f>
        <v>0</v>
      </c>
      <c r="Q20" s="1078">
        <f>'损益表-USD'!E48</f>
        <v>0</v>
      </c>
      <c r="R20" s="1079">
        <f>'损益表-USD'!F48</f>
        <v>0</v>
      </c>
      <c r="S20" s="1170">
        <f t="shared" si="2"/>
        <v>0</v>
      </c>
      <c r="T20" s="1218"/>
    </row>
    <row r="21" spans="2:20">
      <c r="B21" s="1069" t="s">
        <v>62</v>
      </c>
      <c r="C21" s="1078">
        <v>-3055.3216410000005</v>
      </c>
      <c r="D21" s="1078">
        <v>-4589.7636940000002</v>
      </c>
      <c r="E21" s="1078">
        <v>-5019.2026139999998</v>
      </c>
      <c r="F21" s="1286">
        <v>-3338.5860389999998</v>
      </c>
      <c r="G21" s="1241">
        <f t="shared" si="0"/>
        <v>-16002.873988000001</v>
      </c>
      <c r="I21" s="1078">
        <v>-5674.3911736585378</v>
      </c>
      <c r="J21" s="1078">
        <v>-8805.072972357726</v>
      </c>
      <c r="K21" s="1078">
        <v>-9228.0944873015869</v>
      </c>
      <c r="L21" s="1078">
        <v>-8524.2386781250007</v>
      </c>
      <c r="M21" s="1079">
        <f t="shared" si="1"/>
        <v>-32231.797311442853</v>
      </c>
      <c r="O21" s="1078">
        <f>SUM(O22:O24)</f>
        <v>0</v>
      </c>
      <c r="P21" s="1078">
        <f>SUM(P22:P24)</f>
        <v>0</v>
      </c>
      <c r="Q21" s="1078">
        <f>SUM(Q22:Q24)</f>
        <v>0</v>
      </c>
      <c r="R21" s="1079">
        <f>SUM(R22:R24)</f>
        <v>0</v>
      </c>
      <c r="S21" s="1170">
        <f t="shared" si="2"/>
        <v>0</v>
      </c>
      <c r="T21" s="1218"/>
    </row>
    <row r="22" spans="2:20" s="1084" customFormat="1" ht="12.75" hidden="1" customHeight="1" outlineLevel="1">
      <c r="B22" s="1080" t="s">
        <v>63</v>
      </c>
      <c r="C22" s="1081">
        <v>-2212.8384409999999</v>
      </c>
      <c r="D22" s="1081">
        <v>-3226.338096</v>
      </c>
      <c r="E22" s="1081">
        <v>-3680.4438220000002</v>
      </c>
      <c r="F22" s="1287">
        <v>-1859.8298849999999</v>
      </c>
      <c r="G22" s="1242">
        <f t="shared" si="0"/>
        <v>-10979.450244</v>
      </c>
      <c r="H22" s="1083"/>
      <c r="I22" s="1081">
        <v>-3498.8658907317085</v>
      </c>
      <c r="J22" s="1081">
        <v>-5046.2769560975612</v>
      </c>
      <c r="K22" s="1081">
        <v>-4513.8449492063492</v>
      </c>
      <c r="L22" s="1081">
        <v>-3582.6687046874999</v>
      </c>
      <c r="M22" s="1082">
        <f t="shared" si="1"/>
        <v>-16641.656500723118</v>
      </c>
      <c r="N22" s="1083"/>
      <c r="O22" s="1081">
        <f>'损益表-USD'!C58+'损益表-USD'!C59</f>
        <v>0</v>
      </c>
      <c r="P22" s="1081">
        <f>'损益表-USD'!D58+'损益表-USD'!D59</f>
        <v>0</v>
      </c>
      <c r="Q22" s="1081">
        <f>'损益表-USD'!E58+'损益表-USD'!E59</f>
        <v>0</v>
      </c>
      <c r="R22" s="1082">
        <f>'损益表-USD'!F58+'损益表-USD'!F59</f>
        <v>0</v>
      </c>
      <c r="S22" s="1232">
        <f t="shared" si="2"/>
        <v>0</v>
      </c>
      <c r="T22" s="1131"/>
    </row>
    <row r="23" spans="2:20" s="1084" customFormat="1" ht="12.75" hidden="1" customHeight="1" outlineLevel="1">
      <c r="B23" s="1080" t="s">
        <v>64</v>
      </c>
      <c r="C23" s="1081">
        <v>-842.48320000000001</v>
      </c>
      <c r="D23" s="1081">
        <v>-1363.425598</v>
      </c>
      <c r="E23" s="1081">
        <v>-1338.7587919999999</v>
      </c>
      <c r="F23" s="1287">
        <v>-1478.7561540000002</v>
      </c>
      <c r="G23" s="1242">
        <f t="shared" si="0"/>
        <v>-5023.4237439999997</v>
      </c>
      <c r="H23" s="1083"/>
      <c r="I23" s="1081">
        <v>-2175.5252829268293</v>
      </c>
      <c r="J23" s="1081">
        <v>-3699.7716260162611</v>
      </c>
      <c r="K23" s="1081">
        <v>-4426.9479507936503</v>
      </c>
      <c r="L23" s="1081">
        <v>-4847.0411671875008</v>
      </c>
      <c r="M23" s="1082">
        <f t="shared" si="1"/>
        <v>-15149.286026924241</v>
      </c>
      <c r="N23" s="1083"/>
      <c r="O23" s="1081">
        <f>'损益表-USD'!C60</f>
        <v>0</v>
      </c>
      <c r="P23" s="1081">
        <f>'损益表-USD'!D60</f>
        <v>0</v>
      </c>
      <c r="Q23" s="1081">
        <f>'损益表-USD'!E60</f>
        <v>0</v>
      </c>
      <c r="R23" s="1082">
        <f>'损益表-USD'!F60</f>
        <v>0</v>
      </c>
      <c r="S23" s="1232">
        <f t="shared" si="2"/>
        <v>0</v>
      </c>
      <c r="T23" s="1131"/>
    </row>
    <row r="24" spans="2:20" s="1084" customFormat="1" ht="12.75" hidden="1" customHeight="1" outlineLevel="1">
      <c r="B24" s="1080" t="s">
        <v>78</v>
      </c>
      <c r="C24" s="1081"/>
      <c r="D24" s="1081"/>
      <c r="E24" s="1081"/>
      <c r="F24" s="1287"/>
      <c r="G24" s="1242">
        <f t="shared" si="0"/>
        <v>0</v>
      </c>
      <c r="H24" s="1083"/>
      <c r="I24" s="1081">
        <v>0</v>
      </c>
      <c r="J24" s="1081">
        <v>-59.024390243902438</v>
      </c>
      <c r="K24" s="1081">
        <v>-287.30158730158729</v>
      </c>
      <c r="L24" s="1081">
        <v>-94.528806249999988</v>
      </c>
      <c r="M24" s="1082">
        <f t="shared" si="1"/>
        <v>-440.85478379548971</v>
      </c>
      <c r="N24" s="1083"/>
      <c r="O24" s="1081">
        <f>'损益表-USD'!C61</f>
        <v>0</v>
      </c>
      <c r="P24" s="1081">
        <f>'损益表-USD'!D61</f>
        <v>0</v>
      </c>
      <c r="Q24" s="1081">
        <f>'损益表-USD'!E61</f>
        <v>0</v>
      </c>
      <c r="R24" s="1082">
        <f>'损益表-USD'!F61</f>
        <v>0</v>
      </c>
      <c r="S24" s="1232">
        <f t="shared" si="2"/>
        <v>0</v>
      </c>
      <c r="T24" s="1131"/>
    </row>
    <row r="25" spans="2:20" ht="14.25" customHeight="1" collapsed="1">
      <c r="B25" s="1069" t="s">
        <v>65</v>
      </c>
      <c r="C25" s="1057">
        <v>-1019.6173181428576</v>
      </c>
      <c r="D25" s="1057">
        <v>-1042.6320511428571</v>
      </c>
      <c r="E25" s="1057">
        <v>-1088.1509271353332</v>
      </c>
      <c r="F25" s="1212">
        <v>-1244.828087666667</v>
      </c>
      <c r="G25" s="1237">
        <f t="shared" si="0"/>
        <v>-4395.2283840877144</v>
      </c>
      <c r="I25" s="1057">
        <v>-2162.402689430894</v>
      </c>
      <c r="J25" s="1057">
        <v>-4078.3137024390239</v>
      </c>
      <c r="K25" s="1057">
        <v>-4476.3437838095242</v>
      </c>
      <c r="L25" s="1057">
        <v>-8638.0948959375</v>
      </c>
      <c r="M25" s="1070">
        <f t="shared" si="1"/>
        <v>-19355.155071616944</v>
      </c>
      <c r="O25" s="1057">
        <f>SUM('损益表-USD'!C54:C56,'损益表-USD'!C63:C66)</f>
        <v>0</v>
      </c>
      <c r="P25" s="1057">
        <f>SUM('损益表-USD'!D54:D56,'损益表-USD'!D63:D66)</f>
        <v>0</v>
      </c>
      <c r="Q25" s="1057">
        <f>SUM('损益表-USD'!E54:E56,'损益表-USD'!E63:E66)</f>
        <v>0</v>
      </c>
      <c r="R25" s="1070">
        <f>SUM('损益表-USD'!F54:F56,'损益表-USD'!F63:F66)</f>
        <v>0</v>
      </c>
      <c r="S25" s="1211">
        <f t="shared" si="2"/>
        <v>0</v>
      </c>
    </row>
    <row r="26" spans="2:20">
      <c r="B26" s="1069" t="s">
        <v>66</v>
      </c>
      <c r="C26" s="1057">
        <v>-8926.2975700000006</v>
      </c>
      <c r="D26" s="1057">
        <v>-10349.590642000001</v>
      </c>
      <c r="E26" s="1057">
        <v>-11213.762217191999</v>
      </c>
      <c r="F26" s="1212">
        <v>-9979.4853540000095</v>
      </c>
      <c r="G26" s="1237">
        <f t="shared" si="0"/>
        <v>-40469.13578319201</v>
      </c>
      <c r="I26" s="1057">
        <v>-18043.928940000002</v>
      </c>
      <c r="J26" s="1057">
        <v>-19891.696699999997</v>
      </c>
      <c r="K26" s="1057">
        <v>-18043.466640000002</v>
      </c>
      <c r="L26" s="1057">
        <v>-17696.770737187497</v>
      </c>
      <c r="M26" s="1070">
        <f t="shared" si="1"/>
        <v>-73675.863017187497</v>
      </c>
      <c r="O26" s="1057">
        <f>'损益表-USD'!C69</f>
        <v>0</v>
      </c>
      <c r="P26" s="1057">
        <f>'损益表-USD'!D69</f>
        <v>0</v>
      </c>
      <c r="Q26" s="1057">
        <f>'损益表-USD'!E69</f>
        <v>0</v>
      </c>
      <c r="R26" s="1070">
        <f>'损益表-USD'!F69</f>
        <v>0</v>
      </c>
      <c r="S26" s="1211">
        <f t="shared" si="2"/>
        <v>0</v>
      </c>
    </row>
    <row r="27" spans="2:20">
      <c r="B27" s="1069" t="s">
        <v>67</v>
      </c>
      <c r="C27" s="1057">
        <v>-6027.8335159999997</v>
      </c>
      <c r="D27" s="1057">
        <v>-7637.4458499999973</v>
      </c>
      <c r="E27" s="1057">
        <v>-7936.0906969999996</v>
      </c>
      <c r="F27" s="1212">
        <v>-9371.5357370000002</v>
      </c>
      <c r="G27" s="1237">
        <f t="shared" si="0"/>
        <v>-30972.905799999993</v>
      </c>
      <c r="I27" s="1057">
        <v>-14303.49099</v>
      </c>
      <c r="J27" s="1057">
        <v>-15336.06481</v>
      </c>
      <c r="K27" s="1057">
        <v>-15121.6857</v>
      </c>
      <c r="L27" s="1057">
        <v>-13451.898300000001</v>
      </c>
      <c r="M27" s="1070">
        <f t="shared" si="1"/>
        <v>-58213.139800000004</v>
      </c>
      <c r="O27" s="1057">
        <f>'损益表-USD'!C71</f>
        <v>0</v>
      </c>
      <c r="P27" s="1057">
        <f>'损益表-USD'!D71</f>
        <v>0</v>
      </c>
      <c r="Q27" s="1057">
        <f>'损益表-USD'!E71</f>
        <v>0</v>
      </c>
      <c r="R27" s="1070">
        <f>'损益表-USD'!F71</f>
        <v>0</v>
      </c>
      <c r="S27" s="1211">
        <f t="shared" si="2"/>
        <v>0</v>
      </c>
    </row>
    <row r="28" spans="2:20">
      <c r="B28" s="1069" t="s">
        <v>68</v>
      </c>
      <c r="C28" s="1057">
        <v>-1301.4871899999998</v>
      </c>
      <c r="D28" s="1057">
        <v>-1337.655802</v>
      </c>
      <c r="E28" s="1057">
        <v>-1429.0227</v>
      </c>
      <c r="F28" s="1212">
        <v>-1506.745872</v>
      </c>
      <c r="G28" s="1237">
        <f t="shared" si="0"/>
        <v>-5574.911564</v>
      </c>
      <c r="I28" s="1057">
        <v>-2997.9537700000005</v>
      </c>
      <c r="J28" s="1057">
        <v>-3134.9953799999998</v>
      </c>
      <c r="K28" s="1057">
        <v>-3100.30035</v>
      </c>
      <c r="L28" s="1057">
        <v>-3058.1799400000004</v>
      </c>
      <c r="M28" s="1070">
        <f t="shared" si="1"/>
        <v>-12291.42944</v>
      </c>
      <c r="O28" s="1057">
        <f>'损益表-USD'!C76</f>
        <v>0</v>
      </c>
      <c r="P28" s="1057">
        <f>'损益表-USD'!D76</f>
        <v>0</v>
      </c>
      <c r="Q28" s="1057">
        <f>'损益表-USD'!E76</f>
        <v>0</v>
      </c>
      <c r="R28" s="1070">
        <f>'损益表-USD'!F76</f>
        <v>0</v>
      </c>
      <c r="S28" s="1211">
        <f t="shared" si="2"/>
        <v>0</v>
      </c>
    </row>
    <row r="29" spans="2:20">
      <c r="B29" s="1069" t="s">
        <v>802</v>
      </c>
      <c r="C29" s="1057">
        <v>-2129.4538898918545</v>
      </c>
      <c r="D29" s="1057">
        <v>-2459.0358594262611</v>
      </c>
      <c r="E29" s="1057">
        <v>-2702.4670239020156</v>
      </c>
      <c r="F29" s="1212">
        <v>-2896.7131843368688</v>
      </c>
      <c r="G29" s="1237">
        <f t="shared" si="0"/>
        <v>-10187.669957557002</v>
      </c>
      <c r="I29" s="1057">
        <v>-5182.8756300000005</v>
      </c>
      <c r="J29" s="1057">
        <v>-4617.0053400000006</v>
      </c>
      <c r="K29" s="1057">
        <v>-3889.4397200000003</v>
      </c>
      <c r="L29" s="1057">
        <v>-4005.2518692685953</v>
      </c>
      <c r="M29" s="1070">
        <f t="shared" si="1"/>
        <v>-17694.572559268599</v>
      </c>
      <c r="O29" s="1057">
        <f>'损益表-USD'!C74+'损益表-USD'!C77</f>
        <v>0</v>
      </c>
      <c r="P29" s="1057">
        <f>'损益表-USD'!D74+'损益表-USD'!D77</f>
        <v>0</v>
      </c>
      <c r="Q29" s="1057">
        <f>'损益表-USD'!E74+'损益表-USD'!E77</f>
        <v>0</v>
      </c>
      <c r="R29" s="1070">
        <f>'损益表-USD'!F74+'损益表-USD'!F77</f>
        <v>0</v>
      </c>
      <c r="S29" s="1211">
        <f t="shared" si="2"/>
        <v>0</v>
      </c>
    </row>
    <row r="30" spans="2:20">
      <c r="B30" s="1069" t="s">
        <v>69</v>
      </c>
      <c r="C30" s="1057">
        <v>-125.42563</v>
      </c>
      <c r="D30" s="1057">
        <v>-286.37018899999987</v>
      </c>
      <c r="E30" s="1057">
        <v>-577.88322100000005</v>
      </c>
      <c r="F30" s="1212">
        <v>-420.74016700000254</v>
      </c>
      <c r="G30" s="1237">
        <f t="shared" si="0"/>
        <v>-1410.4192070000026</v>
      </c>
      <c r="I30" s="1057">
        <v>-926.42408691056892</v>
      </c>
      <c r="J30" s="1057">
        <v>-1195.0343912195124</v>
      </c>
      <c r="K30" s="1057">
        <v>-803.68566888888893</v>
      </c>
      <c r="L30" s="1057">
        <v>-183.7474359375</v>
      </c>
      <c r="M30" s="1070">
        <f t="shared" si="1"/>
        <v>-3108.8915829564703</v>
      </c>
      <c r="O30" s="1057">
        <f>'损益表-USD'!C79</f>
        <v>0</v>
      </c>
      <c r="P30" s="1057">
        <f>'损益表-USD'!D79</f>
        <v>0</v>
      </c>
      <c r="Q30" s="1057">
        <f>'损益表-USD'!E79</f>
        <v>0</v>
      </c>
      <c r="R30" s="1070">
        <f>'损益表-USD'!F79</f>
        <v>0</v>
      </c>
      <c r="S30" s="1211">
        <f t="shared" si="2"/>
        <v>0</v>
      </c>
    </row>
    <row r="31" spans="2:20">
      <c r="B31" s="1069" t="s">
        <v>70</v>
      </c>
      <c r="C31" s="1057">
        <v>-881.14413400000001</v>
      </c>
      <c r="D31" s="1057">
        <v>-639.67843099999993</v>
      </c>
      <c r="E31" s="1057">
        <v>-914.27078900000026</v>
      </c>
      <c r="F31" s="1212">
        <v>-794.35117800000023</v>
      </c>
      <c r="G31" s="1237">
        <f t="shared" si="0"/>
        <v>-3229.4445320000004</v>
      </c>
      <c r="I31" s="1057">
        <v>-1257.78953</v>
      </c>
      <c r="J31" s="1057">
        <v>-1068.8019639837339</v>
      </c>
      <c r="K31" s="1057">
        <v>-1519.34977</v>
      </c>
      <c r="L31" s="1057">
        <v>-1203.52107</v>
      </c>
      <c r="M31" s="1070">
        <f t="shared" si="1"/>
        <v>-5049.4623339837335</v>
      </c>
      <c r="O31" s="1057">
        <f>'损益表-USD'!C80</f>
        <v>0</v>
      </c>
      <c r="P31" s="1057">
        <f>'损益表-USD'!D80</f>
        <v>0</v>
      </c>
      <c r="Q31" s="1057">
        <f>'损益表-USD'!E80</f>
        <v>0</v>
      </c>
      <c r="R31" s="1070">
        <f>'损益表-USD'!F80</f>
        <v>0</v>
      </c>
      <c r="S31" s="1211">
        <f t="shared" si="2"/>
        <v>0</v>
      </c>
    </row>
    <row r="32" spans="2:20">
      <c r="B32" s="1069" t="s">
        <v>71</v>
      </c>
      <c r="C32" s="1057">
        <v>-56.906320600000001</v>
      </c>
      <c r="D32" s="1057">
        <v>-100.293842</v>
      </c>
      <c r="E32" s="1057">
        <v>-98.953933000000006</v>
      </c>
      <c r="F32" s="1212">
        <v>-155.80502300000001</v>
      </c>
      <c r="G32" s="1237">
        <f>SUM(C32:F32)</f>
        <v>-411.95911860000001</v>
      </c>
      <c r="H32" s="1058">
        <v>0</v>
      </c>
      <c r="I32" s="1057">
        <v>-293.58078999999998</v>
      </c>
      <c r="J32" s="1057">
        <v>-113.40584999999999</v>
      </c>
      <c r="K32" s="1057">
        <v>-26.68222999999999</v>
      </c>
      <c r="L32" s="1057">
        <v>-506.27711281250004</v>
      </c>
      <c r="M32" s="1070">
        <f t="shared" si="1"/>
        <v>-939.94598281250001</v>
      </c>
      <c r="O32" s="1057">
        <f>'损益表-USD'!C78+'损益表-USD'!C81</f>
        <v>0</v>
      </c>
      <c r="P32" s="1057">
        <f>'损益表-USD'!D78+'损益表-USD'!D81</f>
        <v>0</v>
      </c>
      <c r="Q32" s="1057">
        <f>'损益表-USD'!E78+'损益表-USD'!E81</f>
        <v>0</v>
      </c>
      <c r="R32" s="1070">
        <f>'损益表-USD'!F78+'损益表-USD'!F81</f>
        <v>0</v>
      </c>
      <c r="S32" s="1211">
        <f t="shared" si="2"/>
        <v>0</v>
      </c>
    </row>
    <row r="33" spans="2:20">
      <c r="B33" s="1071" t="s">
        <v>72</v>
      </c>
      <c r="C33" s="1072">
        <f>SUM(C13:C32)-C21</f>
        <v>-37755.411952917901</v>
      </c>
      <c r="D33" s="1072">
        <f>SUM(D13:D32)-D21</f>
        <v>-49441.159046248256</v>
      </c>
      <c r="E33" s="1072">
        <f>SUM(E13:E32)-E21</f>
        <v>-51013.49210027462</v>
      </c>
      <c r="F33" s="1216">
        <f>SUM(F13:F32)-F21</f>
        <v>-48484.901351595145</v>
      </c>
      <c r="G33" s="1239">
        <f>SUM(G13:G32)-G21</f>
        <v>-186694.96445103592</v>
      </c>
      <c r="I33" s="1072">
        <f>SUM(I13:I32)-I21</f>
        <v>-105692.95371845528</v>
      </c>
      <c r="J33" s="1072">
        <f>SUM(J13:J32)-J21</f>
        <v>-110368.2918305691</v>
      </c>
      <c r="K33" s="1072">
        <f>SUM(K13:K32)-K21</f>
        <v>-103519.71382146735</v>
      </c>
      <c r="L33" s="1072">
        <f>SUM(L13:L32)-L21</f>
        <v>-95678.095661683881</v>
      </c>
      <c r="M33" s="1219">
        <f>SUM(M13:M32)-M21</f>
        <v>-415259.05503217562</v>
      </c>
      <c r="O33" s="1072">
        <f>SUM(O13:O32)-O21</f>
        <v>0</v>
      </c>
      <c r="P33" s="1072">
        <f>SUM(P13:P32)-P21</f>
        <v>0</v>
      </c>
      <c r="Q33" s="1072">
        <f>SUM(Q13:Q32)-Q21</f>
        <v>0</v>
      </c>
      <c r="R33" s="1073">
        <f>SUM(R13:R32)-R21</f>
        <v>0</v>
      </c>
      <c r="S33" s="1216">
        <f>SUM(S13:S32)-S21</f>
        <v>0</v>
      </c>
      <c r="T33" s="1074"/>
    </row>
    <row r="34" spans="2:20" hidden="1">
      <c r="B34" s="1069" t="s">
        <v>692</v>
      </c>
      <c r="C34" s="1074"/>
      <c r="D34" s="1074"/>
      <c r="E34" s="1074"/>
      <c r="F34" s="1220"/>
      <c r="G34" s="1240"/>
      <c r="M34" s="1070"/>
      <c r="O34" s="1057">
        <f>损益表!B87</f>
        <v>0</v>
      </c>
      <c r="P34" s="1057">
        <f>损益表!C87</f>
        <v>0</v>
      </c>
      <c r="Q34" s="1057">
        <f>损益表!D87</f>
        <v>0</v>
      </c>
      <c r="R34" s="1070">
        <f>损益表!E87</f>
        <v>0</v>
      </c>
      <c r="S34" s="1211">
        <f>SUM(O34:R34)</f>
        <v>0</v>
      </c>
      <c r="T34" s="1074"/>
    </row>
    <row r="35" spans="2:20" hidden="1">
      <c r="B35" s="1069" t="s">
        <v>170</v>
      </c>
      <c r="F35" s="1212">
        <f>-1264*0</f>
        <v>0</v>
      </c>
      <c r="G35" s="1237">
        <f>SUM(C35:F35)</f>
        <v>0</v>
      </c>
      <c r="M35" s="1070"/>
      <c r="O35" s="1057">
        <f>+损益表!B88</f>
        <v>0</v>
      </c>
      <c r="P35" s="1057">
        <f>+损益表!C88</f>
        <v>0</v>
      </c>
      <c r="Q35" s="1057">
        <f>+损益表!D88</f>
        <v>0</v>
      </c>
      <c r="R35" s="1070">
        <f>+损益表!E88</f>
        <v>0</v>
      </c>
      <c r="S35" s="1211">
        <f>SUM(O35:R35)</f>
        <v>0</v>
      </c>
    </row>
    <row r="36" spans="2:20" hidden="1">
      <c r="B36" s="1069" t="s">
        <v>73</v>
      </c>
      <c r="C36" s="1057">
        <v>0</v>
      </c>
      <c r="D36" s="1057">
        <v>0</v>
      </c>
      <c r="E36" s="1057">
        <v>480</v>
      </c>
      <c r="F36" s="1212">
        <v>120</v>
      </c>
      <c r="G36" s="1237">
        <f>SUM(C36:F36)</f>
        <v>600</v>
      </c>
      <c r="M36" s="1070"/>
      <c r="R36" s="1070"/>
      <c r="S36" s="1211">
        <f t="shared" si="2"/>
        <v>0</v>
      </c>
    </row>
    <row r="37" spans="2:20">
      <c r="B37" s="1069" t="s">
        <v>662</v>
      </c>
      <c r="C37" s="1057">
        <v>-12.582000000000001</v>
      </c>
      <c r="D37" s="1057">
        <v>60.505899999999997</v>
      </c>
      <c r="E37" s="1057">
        <v>25.078410000000002</v>
      </c>
      <c r="F37" s="1212">
        <v>26.844892000000002</v>
      </c>
      <c r="G37" s="1237">
        <f>SUM(C37:F37)</f>
        <v>99.847201999999996</v>
      </c>
      <c r="I37" s="1057">
        <v>-157.56327748134208</v>
      </c>
      <c r="J37" s="1057">
        <v>-621.53334943090886</v>
      </c>
      <c r="K37" s="1057">
        <v>199.6262567183627</v>
      </c>
      <c r="L37" s="1057">
        <v>159.04528679980811</v>
      </c>
      <c r="M37" s="1070">
        <f>SUM(I37:L37)</f>
        <v>-420.42508339408016</v>
      </c>
      <c r="O37" s="1057">
        <f>'损益表-USD'!C87</f>
        <v>0</v>
      </c>
      <c r="P37" s="1057">
        <f>'损益表-USD'!D87</f>
        <v>0</v>
      </c>
      <c r="Q37" s="1057">
        <f>'损益表-USD'!E87</f>
        <v>0</v>
      </c>
      <c r="R37" s="1070">
        <f>'损益表-USD'!F87</f>
        <v>0</v>
      </c>
      <c r="S37" s="1211">
        <f t="shared" si="2"/>
        <v>0</v>
      </c>
    </row>
    <row r="38" spans="2:20" ht="5.25" customHeight="1">
      <c r="F38" s="1212"/>
      <c r="G38" s="1237"/>
      <c r="M38" s="1070"/>
      <c r="R38" s="1070"/>
    </row>
    <row r="39" spans="2:20" ht="13.5" thickBot="1">
      <c r="B39" s="1085" t="s">
        <v>818</v>
      </c>
      <c r="C39" s="1087" t="e">
        <f>C11+C33+C36+C35+C37</f>
        <v>#REF!</v>
      </c>
      <c r="D39" s="1087" t="e">
        <f>D11+D33+D36+D35+D37</f>
        <v>#REF!</v>
      </c>
      <c r="E39" s="1087" t="e">
        <f>E11+E33+E36+E35+E37</f>
        <v>#REF!</v>
      </c>
      <c r="F39" s="1213" t="e">
        <f>F11+F33+F36+F35+F37</f>
        <v>#REF!</v>
      </c>
      <c r="G39" s="1243" t="e">
        <f>G11+G33+G36+G35+G37</f>
        <v>#REF!</v>
      </c>
      <c r="H39" s="1087"/>
      <c r="I39" s="1087">
        <f>I11+I33+I36+I35+I37+I34</f>
        <v>-54271.349850312414</v>
      </c>
      <c r="J39" s="1087">
        <f>J11+J33+J36+J35+J37+J34</f>
        <v>-45374.619206787575</v>
      </c>
      <c r="K39" s="1087">
        <f>K11+K33+K36+K35+K37+K34</f>
        <v>-38396.465970750804</v>
      </c>
      <c r="L39" s="1087">
        <f>L11+L33+L36+L35+L37+L34</f>
        <v>-33492.873499590605</v>
      </c>
      <c r="M39" s="1086">
        <f>M11+M33+M36+M35+M37+M34</f>
        <v>-171535.30852744143</v>
      </c>
      <c r="N39" s="1087"/>
      <c r="O39" s="1087">
        <f>O11+O33+O36+O35+O37+O34</f>
        <v>0</v>
      </c>
      <c r="P39" s="1087">
        <f>P11+P33+P36+P35+P37+P34</f>
        <v>0</v>
      </c>
      <c r="Q39" s="1087">
        <f>Q11+Q33+Q36+Q35+Q37+Q34</f>
        <v>0</v>
      </c>
      <c r="R39" s="1086">
        <f>R11+R33+R36+R35+R37+R34</f>
        <v>0</v>
      </c>
      <c r="S39" s="1213">
        <f>S11+S33+S36+S35+S37+S34</f>
        <v>0</v>
      </c>
      <c r="T39" s="1074">
        <f>T11+T33+T36</f>
        <v>0</v>
      </c>
    </row>
    <row r="40" spans="2:20" ht="6" customHeight="1" thickTop="1">
      <c r="B40" s="1069"/>
      <c r="F40" s="1212"/>
      <c r="G40" s="1237"/>
      <c r="M40" s="1070"/>
      <c r="R40" s="1070"/>
    </row>
    <row r="41" spans="2:20" ht="11.25" customHeight="1">
      <c r="B41" s="1440" t="s">
        <v>1026</v>
      </c>
      <c r="F41" s="1212"/>
      <c r="G41" s="1237"/>
      <c r="L41" s="1057">
        <v>1800.0114147065324</v>
      </c>
      <c r="M41" s="1070">
        <f>SUM(I41:L41)</f>
        <v>1800.0114147065324</v>
      </c>
      <c r="R41" s="1070"/>
    </row>
    <row r="42" spans="2:20" s="1210" customFormat="1" ht="13.5" customHeight="1">
      <c r="B42" s="1069" t="s">
        <v>1027</v>
      </c>
      <c r="C42" s="1058"/>
      <c r="D42" s="1058"/>
      <c r="E42" s="1058"/>
      <c r="F42" s="1212">
        <v>1415.0943420000001</v>
      </c>
      <c r="G42" s="1237">
        <f>SUM(C42:F42)</f>
        <v>1415.0943420000001</v>
      </c>
      <c r="H42" s="1058"/>
      <c r="I42" s="1058"/>
      <c r="J42" s="1058"/>
      <c r="K42" s="1058">
        <v>23038.08495</v>
      </c>
      <c r="L42" s="1058">
        <v>87.805430000000001</v>
      </c>
      <c r="M42" s="1070">
        <f>SUM(I42:L42)</f>
        <v>23125.890380000001</v>
      </c>
      <c r="N42" s="1058"/>
      <c r="O42" s="1058"/>
      <c r="P42" s="1058"/>
      <c r="Q42" s="1058">
        <f>'损益表-USD'!E91+'损益表-USD'!E92</f>
        <v>0</v>
      </c>
      <c r="R42" s="1070"/>
      <c r="S42" s="1212">
        <f>SUM(O42:R42)</f>
        <v>0</v>
      </c>
      <c r="T42" s="1058"/>
    </row>
    <row r="43" spans="2:20">
      <c r="B43" s="43" t="s">
        <v>1023</v>
      </c>
      <c r="L43" s="1057">
        <v>-3738.7729775847361</v>
      </c>
      <c r="M43" s="1070">
        <f>SUM(I43:L43)</f>
        <v>-3738.7729775847361</v>
      </c>
      <c r="R43" s="1070"/>
    </row>
    <row r="44" spans="2:20" s="1210" customFormat="1" ht="13.5" thickBot="1">
      <c r="B44" s="1085" t="s">
        <v>819</v>
      </c>
      <c r="C44" s="1087" t="e">
        <f>C39+C42</f>
        <v>#REF!</v>
      </c>
      <c r="D44" s="1087" t="e">
        <f>D39+D42</f>
        <v>#REF!</v>
      </c>
      <c r="E44" s="1087" t="e">
        <f>E39+E42</f>
        <v>#REF!</v>
      </c>
      <c r="F44" s="1213" t="e">
        <f>F39+F42</f>
        <v>#REF!</v>
      </c>
      <c r="G44" s="1243" t="e">
        <f>G39+G42</f>
        <v>#REF!</v>
      </c>
      <c r="H44" s="1087"/>
      <c r="I44" s="1087">
        <f>SUM(I39:I43)</f>
        <v>-54271.349850312414</v>
      </c>
      <c r="J44" s="1087">
        <f>SUM(J39:J43)</f>
        <v>-45374.619206787575</v>
      </c>
      <c r="K44" s="1087">
        <f>SUM(K39:K43)</f>
        <v>-15358.381020750803</v>
      </c>
      <c r="L44" s="1087">
        <f>SUM(L39:L43)</f>
        <v>-35343.829632468805</v>
      </c>
      <c r="M44" s="1086">
        <f>SUM(M39:M43)</f>
        <v>-150348.17971031964</v>
      </c>
      <c r="N44" s="1087"/>
      <c r="O44" s="1087">
        <f>O39+O42</f>
        <v>0</v>
      </c>
      <c r="P44" s="1087">
        <f>P39+P42</f>
        <v>0</v>
      </c>
      <c r="Q44" s="1087">
        <f>Q39+Q42</f>
        <v>0</v>
      </c>
      <c r="R44" s="1086">
        <f>R39+R42</f>
        <v>0</v>
      </c>
      <c r="S44" s="1213">
        <f>S39+S42</f>
        <v>0</v>
      </c>
      <c r="T44" s="1074" t="e">
        <f>T14+T37+#REF!</f>
        <v>#REF!</v>
      </c>
    </row>
    <row r="45" spans="2:20" s="1084" customFormat="1" ht="13.5" customHeight="1" thickTop="1">
      <c r="B45" s="1307" t="s">
        <v>853</v>
      </c>
      <c r="C45" s="1088"/>
      <c r="D45" s="1088"/>
      <c r="E45" s="1088"/>
      <c r="F45" s="1214"/>
      <c r="G45" s="1214"/>
      <c r="H45" s="1083"/>
      <c r="I45" s="1439" t="e">
        <f>I44-损益表!#REF!</f>
        <v>#REF!</v>
      </c>
      <c r="J45" s="1439" t="e">
        <f>J44-损益表!#REF!</f>
        <v>#REF!</v>
      </c>
      <c r="K45" s="1439" t="e">
        <f>K44-损益表!#REF!</f>
        <v>#REF!</v>
      </c>
      <c r="L45" s="1439" t="e">
        <f>L44-损益表!#REF!</f>
        <v>#REF!</v>
      </c>
      <c r="M45" s="1439" t="e">
        <f>M44-损益表!#REF!</f>
        <v>#REF!</v>
      </c>
      <c r="N45" s="1083"/>
      <c r="O45" s="1109">
        <f>O44-'损益表-USD'!C94</f>
        <v>0</v>
      </c>
      <c r="P45" s="1109">
        <f>P44-'损益表-USD'!D94</f>
        <v>0</v>
      </c>
      <c r="Q45" s="1109">
        <f>Q44-'损益表-USD'!E94</f>
        <v>0</v>
      </c>
      <c r="R45" s="1109">
        <f>R44-'损益表-USD'!F94</f>
        <v>0</v>
      </c>
      <c r="S45" s="1109">
        <f>S44-'损益表-USD'!G94</f>
        <v>0</v>
      </c>
      <c r="T45" s="1109" t="e">
        <f>T44-'损益表-USD'!H94</f>
        <v>#REF!</v>
      </c>
    </row>
    <row r="46" spans="2:20" ht="13.5" customHeight="1">
      <c r="B46" s="1069"/>
      <c r="C46" s="1088"/>
      <c r="E46" s="1088"/>
      <c r="F46" s="1214"/>
      <c r="G46" s="1214"/>
      <c r="L46" s="1088"/>
      <c r="M46" s="1083"/>
      <c r="Q46" s="1088"/>
      <c r="R46" s="1083"/>
      <c r="S46" s="1233"/>
    </row>
    <row r="47" spans="2:20" s="1091" customFormat="1" ht="13.5" customHeight="1">
      <c r="B47" s="1069" t="s">
        <v>1078</v>
      </c>
      <c r="C47" s="1089"/>
      <c r="D47" s="1089"/>
      <c r="E47" s="1089"/>
      <c r="F47" s="1215"/>
      <c r="G47" s="1244"/>
      <c r="H47" s="1090"/>
      <c r="I47" s="1089"/>
      <c r="J47" s="1089"/>
      <c r="K47" s="1089"/>
      <c r="L47" s="1089"/>
      <c r="M47" s="1089"/>
      <c r="N47" s="1090"/>
      <c r="O47" s="1089"/>
      <c r="P47" s="1089"/>
      <c r="Q47" s="1089"/>
      <c r="R47" s="1089"/>
      <c r="S47" s="1215"/>
      <c r="T47" s="1090"/>
    </row>
    <row r="48" spans="2:20" ht="12.75" customHeight="1">
      <c r="B48" s="1092" t="s">
        <v>1024</v>
      </c>
    </row>
    <row r="49" spans="1:33" s="1057" customFormat="1">
      <c r="A49" s="43"/>
      <c r="B49" s="1060"/>
      <c r="F49" s="1211"/>
      <c r="G49" s="1212"/>
      <c r="H49" s="1058"/>
      <c r="N49" s="1058"/>
      <c r="S49" s="1211"/>
      <c r="T49" s="1058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</row>
    <row r="50" spans="1:33" s="1057" customFormat="1">
      <c r="A50" s="43"/>
      <c r="B50" s="1060"/>
      <c r="F50" s="1211"/>
      <c r="G50" s="1212"/>
      <c r="H50" s="1058"/>
      <c r="N50" s="1058"/>
      <c r="S50" s="1211"/>
      <c r="T50" s="1058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</row>
    <row r="51" spans="1:33" s="1057" customFormat="1">
      <c r="A51" s="43"/>
      <c r="B51" s="1060"/>
      <c r="F51" s="1211"/>
      <c r="G51" s="1212"/>
      <c r="H51" s="1058"/>
      <c r="N51" s="1058"/>
      <c r="S51" s="1211"/>
      <c r="T51" s="1058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</row>
    <row r="52" spans="1:33" s="1057" customFormat="1">
      <c r="A52" s="43"/>
      <c r="B52" s="1060"/>
      <c r="F52" s="1211"/>
      <c r="G52" s="1212"/>
      <c r="H52" s="1058"/>
      <c r="N52" s="1058"/>
      <c r="S52" s="1211"/>
      <c r="T52" s="1058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s="1057" customFormat="1">
      <c r="A53" s="43"/>
      <c r="B53" s="1060"/>
      <c r="F53" s="1211"/>
      <c r="G53" s="1212"/>
      <c r="H53" s="1058"/>
      <c r="N53" s="1058"/>
      <c r="S53" s="1211"/>
      <c r="T53" s="1058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</row>
  </sheetData>
  <mergeCells count="3">
    <mergeCell ref="C3:F3"/>
    <mergeCell ref="O3:R3"/>
    <mergeCell ref="I3:M3"/>
  </mergeCells>
  <phoneticPr fontId="109" type="noConversion"/>
  <pageMargins left="0.70866141732283472" right="0.70866141732283472" top="0.94488188976377963" bottom="0.74803149606299213" header="0.31496062992125984" footer="0.51181102362204722"/>
  <pageSetup paperSize="9" scale="80" orientation="landscape" r:id="rId1"/>
  <headerFooter>
    <oddFooter>&amp;C&amp;9 2014年视频全年预算    第 &amp;P 页，共 &amp;N 页</oddFooter>
  </headerFooter>
  <colBreaks count="1" manualBreakCount="1">
    <brk id="19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AC33"/>
  <sheetViews>
    <sheetView showGridLines="0" workbookViewId="0">
      <selection activeCell="J33" sqref="J33"/>
    </sheetView>
  </sheetViews>
  <sheetFormatPr defaultRowHeight="12.75"/>
  <cols>
    <col min="1" max="1" width="1.140625" style="287" customWidth="1"/>
    <col min="2" max="2" width="18.42578125" style="287" customWidth="1"/>
    <col min="3" max="3" width="12.5703125" style="288" customWidth="1"/>
    <col min="4" max="4" width="14.140625" style="288" hidden="1" customWidth="1"/>
    <col min="5" max="5" width="8" style="1005" hidden="1" customWidth="1"/>
    <col min="6" max="6" width="13.85546875" style="288" hidden="1" customWidth="1"/>
    <col min="7" max="7" width="0.7109375" style="135" customWidth="1"/>
    <col min="8" max="8" width="12.5703125" style="135" hidden="1" customWidth="1"/>
    <col min="9" max="9" width="12.5703125" style="135" customWidth="1"/>
    <col min="10" max="10" width="13.28515625" style="135" customWidth="1"/>
    <col min="11" max="11" width="0.85546875" style="135" customWidth="1"/>
    <col min="12" max="12" width="12.7109375" style="288" hidden="1" customWidth="1"/>
    <col min="13" max="13" width="13.85546875" style="288" hidden="1" customWidth="1"/>
    <col min="14" max="14" width="0.7109375" style="288" hidden="1" customWidth="1"/>
    <col min="15" max="15" width="15.28515625" style="288" hidden="1" customWidth="1"/>
    <col min="16" max="16" width="13.7109375" style="288" hidden="1" customWidth="1"/>
    <col min="17" max="17" width="13.85546875" style="288" hidden="1" customWidth="1"/>
    <col min="18" max="18" width="13" style="288" hidden="1" customWidth="1"/>
    <col min="19" max="19" width="1.85546875" style="975" hidden="1" customWidth="1"/>
    <col min="20" max="20" width="6.140625" style="289" hidden="1" customWidth="1"/>
    <col min="21" max="21" width="1" style="287" hidden="1" customWidth="1"/>
    <col min="22" max="22" width="10.42578125" style="287" hidden="1" customWidth="1"/>
    <col min="23" max="23" width="0" style="287" hidden="1" customWidth="1"/>
    <col min="24" max="24" width="10" style="287" hidden="1" customWidth="1"/>
    <col min="25" max="26" width="0" style="287" hidden="1" customWidth="1"/>
    <col min="27" max="27" width="0" style="297" hidden="1" customWidth="1"/>
    <col min="28" max="28" width="1.140625" style="287" hidden="1" customWidth="1"/>
    <col min="29" max="29" width="9" style="1093" customWidth="1"/>
    <col min="30" max="16384" width="9.140625" style="287"/>
  </cols>
  <sheetData>
    <row r="1" spans="1:21">
      <c r="A1" s="286" t="s">
        <v>176</v>
      </c>
    </row>
    <row r="2" spans="1:21">
      <c r="A2" s="286" t="s">
        <v>188</v>
      </c>
      <c r="B2" s="289"/>
      <c r="C2" s="290"/>
      <c r="D2" s="290"/>
      <c r="E2" s="296"/>
      <c r="F2" s="290"/>
      <c r="G2" s="292"/>
      <c r="H2" s="292"/>
      <c r="I2" s="292"/>
      <c r="J2" s="292"/>
      <c r="K2" s="292"/>
      <c r="L2" s="290"/>
      <c r="M2" s="290"/>
      <c r="N2" s="290"/>
      <c r="O2" s="290"/>
      <c r="P2" s="290"/>
      <c r="Q2" s="290"/>
      <c r="R2" s="290"/>
      <c r="S2" s="976"/>
      <c r="U2" s="289"/>
    </row>
    <row r="3" spans="1:21" ht="2.25" customHeight="1" thickBot="1">
      <c r="A3" s="286"/>
      <c r="B3" s="289"/>
      <c r="C3" s="1695"/>
      <c r="D3" s="1696"/>
      <c r="E3" s="1006"/>
      <c r="F3" s="291" t="s">
        <v>143</v>
      </c>
      <c r="G3" s="292"/>
      <c r="H3" s="292"/>
      <c r="I3" s="292"/>
      <c r="J3" s="292"/>
      <c r="K3" s="292"/>
      <c r="L3" s="1047"/>
      <c r="M3" s="1047"/>
      <c r="N3" s="1047"/>
      <c r="O3" s="1047"/>
      <c r="P3" s="1047"/>
      <c r="Q3" s="1047"/>
      <c r="R3" s="1047"/>
      <c r="S3" s="1047"/>
      <c r="U3" s="289"/>
    </row>
    <row r="4" spans="1:21" ht="13.5" thickBot="1">
      <c r="B4" s="1044"/>
      <c r="C4" s="294" t="s">
        <v>177</v>
      </c>
      <c r="D4" s="290"/>
      <c r="E4" s="296"/>
      <c r="F4" s="290"/>
      <c r="G4" s="292"/>
      <c r="H4" s="1258"/>
      <c r="I4" s="1203" t="s">
        <v>829</v>
      </c>
      <c r="J4" s="1258" t="s">
        <v>831</v>
      </c>
      <c r="O4" s="304" t="s">
        <v>194</v>
      </c>
      <c r="P4" s="943">
        <v>16.3</v>
      </c>
      <c r="S4" s="977"/>
    </row>
    <row r="5" spans="1:21" ht="13.5" thickTop="1">
      <c r="B5" s="1273"/>
      <c r="C5" s="1259" t="s">
        <v>823</v>
      </c>
      <c r="D5" s="1262"/>
      <c r="E5" s="1263"/>
      <c r="F5" s="1262"/>
      <c r="G5" s="1264"/>
      <c r="H5" s="1265" t="s">
        <v>817</v>
      </c>
      <c r="I5" s="1266" t="s">
        <v>553</v>
      </c>
      <c r="J5" s="1266" t="s">
        <v>830</v>
      </c>
      <c r="S5" s="976"/>
    </row>
    <row r="6" spans="1:21">
      <c r="B6" s="1273"/>
      <c r="C6" s="295" t="s">
        <v>178</v>
      </c>
      <c r="D6" s="290"/>
      <c r="E6" s="296"/>
      <c r="F6" s="290"/>
      <c r="G6" s="292"/>
      <c r="H6" s="295" t="s">
        <v>628</v>
      </c>
      <c r="I6" s="295" t="s">
        <v>628</v>
      </c>
      <c r="J6" s="295" t="s">
        <v>790</v>
      </c>
      <c r="S6" s="976"/>
    </row>
    <row r="7" spans="1:21" ht="3" customHeight="1">
      <c r="B7" s="1273"/>
      <c r="C7" s="295"/>
      <c r="D7" s="290"/>
      <c r="E7" s="296"/>
      <c r="F7" s="290"/>
      <c r="G7" s="292"/>
      <c r="H7" s="295"/>
      <c r="I7" s="295"/>
      <c r="J7" s="295"/>
    </row>
    <row r="8" spans="1:21">
      <c r="B8" s="1274" t="s">
        <v>193</v>
      </c>
      <c r="C8" s="1002">
        <v>15.5</v>
      </c>
      <c r="D8" s="290"/>
      <c r="E8" s="296"/>
      <c r="F8" s="290"/>
      <c r="G8" s="292"/>
      <c r="H8" s="1050">
        <v>22.6</v>
      </c>
      <c r="I8" s="1050">
        <v>21.2</v>
      </c>
      <c r="J8" s="1050">
        <f>I8-C8</f>
        <v>5.6999999999999993</v>
      </c>
    </row>
    <row r="9" spans="1:21" ht="3" customHeight="1">
      <c r="B9" s="1274"/>
      <c r="C9" s="290"/>
      <c r="D9" s="290"/>
      <c r="E9" s="296"/>
      <c r="F9" s="290"/>
      <c r="G9" s="292"/>
      <c r="H9" s="299"/>
      <c r="I9" s="1004"/>
      <c r="J9" s="1004"/>
    </row>
    <row r="10" spans="1:21">
      <c r="B10" s="1275" t="s">
        <v>179</v>
      </c>
      <c r="C10" s="300" t="e">
        <f>简表!#REF!/10000</f>
        <v>#REF!</v>
      </c>
      <c r="D10" s="290"/>
      <c r="E10" s="296"/>
      <c r="F10" s="290"/>
      <c r="G10" s="292"/>
      <c r="H10" s="1050">
        <v>15</v>
      </c>
      <c r="I10" s="1050">
        <f>简表!G7/10000</f>
        <v>0</v>
      </c>
      <c r="J10" s="1050" t="e">
        <f>I10-C10</f>
        <v>#REF!</v>
      </c>
    </row>
    <row r="11" spans="1:21">
      <c r="B11" s="1276" t="s">
        <v>821</v>
      </c>
      <c r="C11" s="300" t="e">
        <f>简表!#REF!/10000</f>
        <v>#REF!</v>
      </c>
      <c r="D11" s="290"/>
      <c r="E11" s="296"/>
      <c r="F11" s="290"/>
      <c r="G11" s="292"/>
      <c r="H11" s="1050"/>
      <c r="I11" s="1050">
        <f>简表!G10/10000</f>
        <v>0</v>
      </c>
      <c r="J11" s="1050" t="e">
        <f>I11-C11</f>
        <v>#REF!</v>
      </c>
    </row>
    <row r="12" spans="1:21" hidden="1">
      <c r="B12" s="1277" t="s">
        <v>180</v>
      </c>
      <c r="C12" s="300"/>
      <c r="D12" s="290"/>
      <c r="E12" s="296"/>
      <c r="F12" s="290"/>
      <c r="G12" s="292"/>
      <c r="H12" s="1050"/>
      <c r="I12" s="1050"/>
      <c r="J12" s="1050"/>
    </row>
    <row r="13" spans="1:21" hidden="1">
      <c r="B13" s="1277" t="s">
        <v>181</v>
      </c>
      <c r="C13" s="300"/>
      <c r="D13" s="290"/>
      <c r="E13" s="296"/>
      <c r="F13" s="290"/>
      <c r="G13" s="292"/>
      <c r="H13" s="1050"/>
      <c r="I13" s="1050"/>
      <c r="J13" s="1050"/>
    </row>
    <row r="14" spans="1:21">
      <c r="B14" s="1275" t="s">
        <v>182</v>
      </c>
      <c r="C14" s="300" t="e">
        <f>简表!#REF!/10000</f>
        <v>#REF!</v>
      </c>
      <c r="D14" s="290"/>
      <c r="E14" s="296"/>
      <c r="F14" s="290"/>
      <c r="G14" s="292"/>
      <c r="H14" s="1050">
        <v>2.1</v>
      </c>
      <c r="I14" s="1050">
        <f>简表!G14/10000</f>
        <v>0</v>
      </c>
      <c r="J14" s="1050" t="e">
        <f>I14-C14</f>
        <v>#REF!</v>
      </c>
    </row>
    <row r="15" spans="1:21">
      <c r="B15" s="1278" t="s">
        <v>183</v>
      </c>
      <c r="C15" s="301" t="e">
        <f>SUM(C10:C14)</f>
        <v>#REF!</v>
      </c>
      <c r="D15" s="290"/>
      <c r="E15" s="296"/>
      <c r="F15" s="290"/>
      <c r="G15" s="292"/>
      <c r="H15" s="303">
        <f>SUM(H10,H14)</f>
        <v>17.100000000000001</v>
      </c>
      <c r="I15" s="303">
        <f>SUM(I10:I14)</f>
        <v>0</v>
      </c>
      <c r="J15" s="303" t="e">
        <f>SUM(J10:J14)</f>
        <v>#REF!</v>
      </c>
    </row>
    <row r="16" spans="1:21" ht="5.25" customHeight="1">
      <c r="B16" s="1277"/>
      <c r="C16" s="300"/>
      <c r="D16" s="290"/>
      <c r="E16" s="296"/>
      <c r="F16" s="290"/>
      <c r="G16" s="292"/>
      <c r="H16" s="1048"/>
      <c r="I16" s="1050"/>
      <c r="J16" s="1050"/>
    </row>
    <row r="17" spans="2:29" ht="12.75" customHeight="1">
      <c r="B17" s="1276" t="s">
        <v>832</v>
      </c>
      <c r="C17" s="300" t="e">
        <f>SUM(简表!#REF!)/10000</f>
        <v>#REF!</v>
      </c>
      <c r="D17" s="290"/>
      <c r="E17" s="296"/>
      <c r="F17" s="290"/>
      <c r="G17" s="292"/>
      <c r="H17" s="1048"/>
      <c r="I17" s="300">
        <f>SUM(简表!G20)/10000</f>
        <v>0</v>
      </c>
      <c r="J17" s="1050" t="e">
        <f t="shared" ref="J17:J23" si="0">I17-C17</f>
        <v>#REF!</v>
      </c>
    </row>
    <row r="18" spans="2:29">
      <c r="B18" s="1276" t="s">
        <v>833</v>
      </c>
      <c r="C18" s="1003" t="e">
        <f>SUM(简表!#REF!)/10000</f>
        <v>#REF!</v>
      </c>
      <c r="D18" s="290"/>
      <c r="E18" s="296"/>
      <c r="F18" s="290"/>
      <c r="G18" s="292"/>
      <c r="H18" s="1048"/>
      <c r="I18" s="1003">
        <f>SUM(简表!G21)/10000</f>
        <v>0</v>
      </c>
      <c r="J18" s="1050" t="e">
        <f t="shared" si="0"/>
        <v>#REF!</v>
      </c>
    </row>
    <row r="19" spans="2:29">
      <c r="B19" s="1275" t="s">
        <v>184</v>
      </c>
      <c r="C19" s="302" t="e">
        <f>SUM(简表!#REF!)/10000</f>
        <v>#REF!</v>
      </c>
      <c r="D19" s="290"/>
      <c r="E19" s="296"/>
      <c r="F19" s="290"/>
      <c r="G19" s="292"/>
      <c r="H19" s="1221">
        <v>-12.7</v>
      </c>
      <c r="I19" s="1003">
        <f>SUM(简表!G26:G27)/10000</f>
        <v>0</v>
      </c>
      <c r="J19" s="1050" t="e">
        <f t="shared" si="0"/>
        <v>#REF!</v>
      </c>
    </row>
    <row r="20" spans="2:29">
      <c r="B20" s="1275" t="s">
        <v>185</v>
      </c>
      <c r="C20" s="302" t="e">
        <f>SUM(简表!#REF!)/10000</f>
        <v>#REF!</v>
      </c>
      <c r="D20" s="290"/>
      <c r="E20" s="296"/>
      <c r="F20" s="290"/>
      <c r="G20" s="292"/>
      <c r="H20" s="1221">
        <v>-5.8</v>
      </c>
      <c r="I20" s="302">
        <f>SUM(简表!G33)/10000</f>
        <v>0</v>
      </c>
      <c r="J20" s="1050" t="e">
        <f t="shared" si="0"/>
        <v>#REF!</v>
      </c>
    </row>
    <row r="21" spans="2:29">
      <c r="B21" s="1279" t="s">
        <v>186</v>
      </c>
      <c r="C21" s="302" t="e">
        <f>SUM(简表!#REF!)/10000</f>
        <v>#REF!</v>
      </c>
      <c r="D21" s="290"/>
      <c r="E21" s="296"/>
      <c r="F21" s="290"/>
      <c r="G21" s="292"/>
      <c r="H21" s="1221">
        <v>-2.1</v>
      </c>
      <c r="I21" s="302">
        <f>SUM(简表!G28)/10000</f>
        <v>0</v>
      </c>
      <c r="J21" s="1050" t="e">
        <f t="shared" si="0"/>
        <v>#REF!</v>
      </c>
    </row>
    <row r="22" spans="2:29">
      <c r="B22" s="1279" t="s">
        <v>187</v>
      </c>
      <c r="C22" s="302" t="e">
        <f>SUM(简表!#REF!)/10000</f>
        <v>#REF!</v>
      </c>
      <c r="D22" s="290"/>
      <c r="E22" s="296"/>
      <c r="F22" s="290"/>
      <c r="G22" s="292"/>
      <c r="H22" s="1221">
        <v>-3.8</v>
      </c>
      <c r="I22" s="302">
        <f>SUM(简表!G34)/10000</f>
        <v>0</v>
      </c>
      <c r="J22" s="1050" t="e">
        <f t="shared" si="0"/>
        <v>#REF!</v>
      </c>
    </row>
    <row r="23" spans="2:29" s="1045" customFormat="1">
      <c r="B23" s="1279" t="s">
        <v>181</v>
      </c>
      <c r="C23" s="1003" t="e">
        <f>SUM(简表!#REF!,简表!#REF!,简表!#REF!)/10000</f>
        <v>#REF!</v>
      </c>
      <c r="D23" s="292"/>
      <c r="E23" s="1049"/>
      <c r="F23" s="292"/>
      <c r="G23" s="292"/>
      <c r="H23" s="1221">
        <v>-4.5999999999999996</v>
      </c>
      <c r="I23" s="1003">
        <f>SUM(简表!G32,简表!G35:G39,简表!G43:G44)/10000</f>
        <v>0</v>
      </c>
      <c r="J23" s="1050" t="e">
        <f t="shared" si="0"/>
        <v>#REF!</v>
      </c>
      <c r="K23" s="135"/>
      <c r="L23" s="135"/>
      <c r="M23" s="135"/>
      <c r="N23" s="135"/>
      <c r="O23" s="135"/>
      <c r="P23" s="135"/>
      <c r="Q23" s="135"/>
      <c r="R23" s="135"/>
      <c r="S23" s="1254"/>
      <c r="T23" s="1044"/>
      <c r="AA23" s="1255"/>
      <c r="AC23" s="1209"/>
    </row>
    <row r="24" spans="2:29" s="1045" customFormat="1" ht="6" customHeight="1">
      <c r="B24" s="1279"/>
      <c r="C24" s="1003"/>
      <c r="D24" s="292"/>
      <c r="E24" s="1049"/>
      <c r="F24" s="292"/>
      <c r="G24" s="292"/>
      <c r="H24" s="1221"/>
      <c r="I24" s="1003"/>
      <c r="J24" s="1050"/>
      <c r="K24" s="135"/>
      <c r="L24" s="135"/>
      <c r="M24" s="135"/>
      <c r="N24" s="135"/>
      <c r="O24" s="135"/>
      <c r="P24" s="135"/>
      <c r="Q24" s="135"/>
      <c r="R24" s="135"/>
      <c r="S24" s="1254"/>
      <c r="T24" s="1044"/>
      <c r="AA24" s="1255"/>
      <c r="AC24" s="1209"/>
    </row>
    <row r="25" spans="2:29" s="1045" customFormat="1" ht="13.5" thickBot="1">
      <c r="B25" s="1280" t="s">
        <v>825</v>
      </c>
      <c r="C25" s="1227" t="e">
        <f>SUM(C10:C14,C17:F23)</f>
        <v>#REF!</v>
      </c>
      <c r="D25" s="1267"/>
      <c r="E25" s="1268"/>
      <c r="F25" s="1267"/>
      <c r="G25" s="1267"/>
      <c r="H25" s="1269"/>
      <c r="I25" s="1257">
        <f>SUM(I10:I14,I17:I23)</f>
        <v>0</v>
      </c>
      <c r="J25" s="1270" t="e">
        <f>I25-C25</f>
        <v>#REF!</v>
      </c>
      <c r="K25" s="135"/>
      <c r="L25" s="135"/>
      <c r="M25" s="135"/>
      <c r="N25" s="135"/>
      <c r="O25" s="135"/>
      <c r="P25" s="135"/>
      <c r="Q25" s="135"/>
      <c r="R25" s="135"/>
      <c r="S25" s="1254"/>
      <c r="T25" s="1044"/>
      <c r="AA25" s="1255"/>
      <c r="AC25" s="1209"/>
    </row>
    <row r="26" spans="2:29" s="1045" customFormat="1" ht="13.5" thickTop="1">
      <c r="B26" s="1281" t="s">
        <v>826</v>
      </c>
      <c r="C26" s="1256" t="e">
        <f>简表!#REF!/1000</f>
        <v>#REF!</v>
      </c>
      <c r="D26" s="292"/>
      <c r="E26" s="1049"/>
      <c r="F26" s="292"/>
      <c r="G26" s="292"/>
      <c r="H26" s="1221"/>
      <c r="I26" s="1256">
        <f>简表!G47/1000</f>
        <v>0</v>
      </c>
      <c r="J26" s="1260" t="e">
        <f>I26-C26</f>
        <v>#REF!</v>
      </c>
      <c r="K26" s="135"/>
      <c r="L26" s="135"/>
      <c r="M26" s="135"/>
      <c r="N26" s="135"/>
      <c r="O26" s="135"/>
      <c r="P26" s="135"/>
      <c r="Q26" s="135"/>
      <c r="R26" s="135"/>
      <c r="S26" s="1254"/>
      <c r="T26" s="1044"/>
      <c r="AA26" s="1255"/>
      <c r="AC26" s="1209"/>
    </row>
    <row r="27" spans="2:29" s="1045" customFormat="1" ht="3.75" customHeight="1">
      <c r="B27" s="1281"/>
      <c r="C27" s="1256"/>
      <c r="D27" s="292"/>
      <c r="E27" s="1049"/>
      <c r="F27" s="292"/>
      <c r="G27" s="292"/>
      <c r="H27" s="1221"/>
      <c r="I27" s="1256"/>
      <c r="J27" s="1260"/>
      <c r="K27" s="135"/>
      <c r="L27" s="135"/>
      <c r="M27" s="135"/>
      <c r="N27" s="135"/>
      <c r="O27" s="135"/>
      <c r="P27" s="135"/>
      <c r="Q27" s="135"/>
      <c r="R27" s="135"/>
      <c r="S27" s="1254"/>
      <c r="T27" s="1044"/>
      <c r="AA27" s="1255"/>
      <c r="AC27" s="1209"/>
    </row>
    <row r="28" spans="2:29">
      <c r="B28" s="1276" t="s">
        <v>827</v>
      </c>
      <c r="C28" s="302" t="e">
        <f>SUM(简表!#REF!)/10000</f>
        <v>#REF!</v>
      </c>
      <c r="D28" s="290"/>
      <c r="E28" s="296"/>
      <c r="F28" s="290"/>
      <c r="G28" s="292"/>
      <c r="H28" s="1221"/>
      <c r="I28" s="302">
        <f>SUM(简表!G50)/10000</f>
        <v>0</v>
      </c>
      <c r="J28" s="1050" t="e">
        <f>I28-C28</f>
        <v>#REF!</v>
      </c>
    </row>
    <row r="29" spans="2:29" s="1045" customFormat="1" ht="3.75" customHeight="1">
      <c r="B29" s="1279"/>
      <c r="C29" s="1003"/>
      <c r="D29" s="292"/>
      <c r="E29" s="1049"/>
      <c r="F29" s="292"/>
      <c r="G29" s="292"/>
      <c r="H29" s="1221"/>
      <c r="I29" s="1003"/>
      <c r="J29" s="1050"/>
      <c r="K29" s="135"/>
      <c r="L29" s="135"/>
      <c r="M29" s="135"/>
      <c r="N29" s="135"/>
      <c r="O29" s="135"/>
      <c r="P29" s="135"/>
      <c r="Q29" s="135"/>
      <c r="R29" s="135"/>
      <c r="S29" s="1254"/>
      <c r="T29" s="1044"/>
      <c r="AA29" s="1255"/>
      <c r="AC29" s="1209"/>
    </row>
    <row r="30" spans="2:29" ht="13.5" thickBot="1">
      <c r="B30" s="1280" t="s">
        <v>828</v>
      </c>
      <c r="C30" s="1227" t="e">
        <f>SUM(C25,C28)</f>
        <v>#REF!</v>
      </c>
      <c r="D30" s="1271"/>
      <c r="E30" s="1272"/>
      <c r="F30" s="1271"/>
      <c r="G30" s="1267"/>
      <c r="H30" s="973">
        <f>SUM(H10,H14,H19:H23)+0.1</f>
        <v>-11.799999999999997</v>
      </c>
      <c r="I30" s="1227">
        <f>SUM(I25,I28)</f>
        <v>0</v>
      </c>
      <c r="J30" s="1227" t="e">
        <f>SUM(J25,J28)</f>
        <v>#REF!</v>
      </c>
    </row>
    <row r="31" spans="2:29" ht="14.25" thickTop="1" thickBot="1">
      <c r="B31" s="1281" t="s">
        <v>189</v>
      </c>
      <c r="C31" s="1261" t="e">
        <f>简表!#REF!/1000</f>
        <v>#REF!</v>
      </c>
      <c r="D31" s="290"/>
      <c r="E31" s="296"/>
      <c r="F31" s="290"/>
      <c r="G31" s="292"/>
      <c r="H31" s="974">
        <v>-192.4</v>
      </c>
      <c r="I31" s="1261">
        <f>简表!G53/1000</f>
        <v>0</v>
      </c>
      <c r="J31" s="1261" t="e">
        <f>I31-C31</f>
        <v>#REF!</v>
      </c>
    </row>
    <row r="32" spans="2:29" ht="4.5" customHeight="1">
      <c r="B32" s="293"/>
      <c r="C32" s="298"/>
    </row>
    <row r="33" spans="2:9">
      <c r="B33" s="287" t="s">
        <v>783</v>
      </c>
      <c r="C33" s="288">
        <v>1254</v>
      </c>
      <c r="I33" s="135">
        <v>1280</v>
      </c>
    </row>
  </sheetData>
  <mergeCells count="1">
    <mergeCell ref="C3:D3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CQ158"/>
  <sheetViews>
    <sheetView showGridLines="0" zoomScale="90" zoomScaleNormal="90" workbookViewId="0">
      <pane xSplit="7" ySplit="4" topLeftCell="H5" activePane="bottomRight" state="frozen"/>
      <selection activeCell="I59" sqref="I59"/>
      <selection pane="topRight" activeCell="I59" sqref="I59"/>
      <selection pane="bottomLeft" activeCell="I59" sqref="I59"/>
      <selection pane="bottomRight" activeCell="F21" sqref="F21"/>
    </sheetView>
  </sheetViews>
  <sheetFormatPr defaultColWidth="9.140625" defaultRowHeight="12" outlineLevelRow="1" outlineLevelCol="1"/>
  <cols>
    <col min="1" max="1" width="1.5703125" style="309" customWidth="1"/>
    <col min="2" max="2" width="31.5703125" style="308" customWidth="1"/>
    <col min="3" max="5" width="11.7109375" style="431" bestFit="1" customWidth="1"/>
    <col min="6" max="7" width="12.140625" style="431" bestFit="1" customWidth="1"/>
    <col min="8" max="11" width="9.140625" style="455" hidden="1" customWidth="1" outlineLevel="1"/>
    <col min="12" max="12" width="9.140625" style="455" customWidth="1" collapsed="1"/>
    <col min="13" max="16" width="9.140625" style="455" hidden="1" customWidth="1" outlineLevel="1"/>
    <col min="17" max="17" width="9.140625" style="455" customWidth="1" collapsed="1"/>
    <col min="18" max="21" width="9.140625" style="455" hidden="1" customWidth="1" outlineLevel="1"/>
    <col min="22" max="22" width="9.140625" style="455" customWidth="1" collapsed="1"/>
    <col min="23" max="26" width="9.140625" style="455" hidden="1" customWidth="1" outlineLevel="1"/>
    <col min="27" max="27" width="9.140625" style="455" customWidth="1" collapsed="1"/>
    <col min="28" max="31" width="9.140625" style="455" hidden="1" customWidth="1" outlineLevel="1"/>
    <col min="32" max="32" width="9.140625" style="455" customWidth="1" collapsed="1"/>
    <col min="33" max="33" width="9.140625" style="455" hidden="1" customWidth="1" outlineLevel="1"/>
    <col min="34" max="36" width="10.42578125" style="455" hidden="1" customWidth="1" outlineLevel="1"/>
    <col min="37" max="37" width="10.42578125" style="455" bestFit="1" customWidth="1" collapsed="1"/>
    <col min="38" max="41" width="9.140625" style="455" hidden="1" customWidth="1" outlineLevel="1"/>
    <col min="42" max="42" width="9.140625" style="455" customWidth="1" collapsed="1"/>
    <col min="43" max="46" width="9.140625" style="455" hidden="1" customWidth="1" outlineLevel="1"/>
    <col min="47" max="47" width="9.140625" style="455" customWidth="1" collapsed="1"/>
    <col min="48" max="51" width="9.140625" style="455" hidden="1" customWidth="1" outlineLevel="1"/>
    <col min="52" max="52" width="9.140625" style="455" customWidth="1" collapsed="1"/>
    <col min="53" max="56" width="9.140625" style="455" hidden="1" customWidth="1" outlineLevel="1"/>
    <col min="57" max="57" width="9.140625" style="455" customWidth="1" collapsed="1"/>
    <col min="58" max="61" width="9.140625" style="455" hidden="1" customWidth="1" outlineLevel="1"/>
    <col min="62" max="62" width="9.140625" style="455" customWidth="1" collapsed="1"/>
    <col min="63" max="66" width="9.140625" style="455" customWidth="1" outlineLevel="1"/>
    <col min="67" max="67" width="9.140625" style="455" customWidth="1"/>
    <col min="68" max="71" width="9.140625" style="455" hidden="1" customWidth="1" outlineLevel="1"/>
    <col min="72" max="72" width="9.140625" style="455" customWidth="1" collapsed="1"/>
    <col min="73" max="76" width="9.140625" style="455" hidden="1" customWidth="1" outlineLevel="1"/>
    <col min="77" max="77" width="9.140625" style="455" customWidth="1" collapsed="1"/>
    <col min="78" max="81" width="9.140625" style="455" customWidth="1" outlineLevel="1"/>
    <col min="82" max="82" width="9.140625" style="455" customWidth="1"/>
    <col min="83" max="83" width="2.28515625" style="443" customWidth="1"/>
    <col min="84" max="93" width="9.140625" style="455"/>
    <col min="94" max="16384" width="9.140625" style="309"/>
  </cols>
  <sheetData>
    <row r="1" spans="2:95" s="305" customFormat="1">
      <c r="B1" s="378" t="s">
        <v>275</v>
      </c>
      <c r="C1" s="592">
        <v>0.66</v>
      </c>
      <c r="D1" s="592">
        <v>0.66</v>
      </c>
      <c r="E1" s="592">
        <v>0.66</v>
      </c>
      <c r="F1" s="592">
        <v>0.66</v>
      </c>
      <c r="G1" s="380"/>
      <c r="H1" s="380" t="s">
        <v>267</v>
      </c>
      <c r="I1" s="442"/>
      <c r="J1" s="442"/>
      <c r="K1" s="442"/>
      <c r="L1" s="380"/>
      <c r="M1" s="380" t="s">
        <v>267</v>
      </c>
      <c r="N1" s="380"/>
      <c r="O1" s="380"/>
      <c r="P1" s="380"/>
      <c r="Q1" s="380"/>
      <c r="R1" s="380" t="s">
        <v>267</v>
      </c>
      <c r="S1" s="380"/>
      <c r="T1" s="380"/>
      <c r="U1" s="380"/>
      <c r="V1" s="380"/>
      <c r="W1" s="380" t="s">
        <v>269</v>
      </c>
      <c r="X1" s="380"/>
      <c r="Y1" s="380"/>
      <c r="Z1" s="380"/>
      <c r="AA1" s="380"/>
      <c r="AB1" s="380" t="s">
        <v>269</v>
      </c>
      <c r="AC1" s="380"/>
      <c r="AD1" s="380"/>
      <c r="AE1" s="380"/>
      <c r="AF1" s="380"/>
      <c r="AG1" s="380" t="s">
        <v>269</v>
      </c>
      <c r="AH1" s="380"/>
      <c r="AI1" s="380"/>
      <c r="AJ1" s="380"/>
      <c r="AK1" s="380"/>
      <c r="AL1" s="380" t="s">
        <v>266</v>
      </c>
      <c r="AM1" s="380"/>
      <c r="AN1" s="380"/>
      <c r="AO1" s="380"/>
      <c r="AP1" s="380"/>
      <c r="AQ1" s="380" t="s">
        <v>266</v>
      </c>
      <c r="AR1" s="380"/>
      <c r="AS1" s="380"/>
      <c r="AT1" s="380"/>
      <c r="AU1" s="380"/>
      <c r="AV1" s="380" t="s">
        <v>268</v>
      </c>
      <c r="AW1" s="380"/>
      <c r="AX1" s="380"/>
      <c r="AY1" s="380"/>
      <c r="AZ1" s="380"/>
      <c r="BA1" s="380" t="s">
        <v>268</v>
      </c>
      <c r="BB1" s="380"/>
      <c r="BC1" s="380"/>
      <c r="BD1" s="380"/>
      <c r="BE1" s="380"/>
      <c r="BF1" s="380" t="s">
        <v>268</v>
      </c>
      <c r="BG1" s="380"/>
      <c r="BH1" s="380"/>
      <c r="BI1" s="380"/>
      <c r="BJ1" s="380"/>
      <c r="BK1" s="380" t="s">
        <v>268</v>
      </c>
      <c r="BL1" s="380"/>
      <c r="BM1" s="380"/>
      <c r="BN1" s="380"/>
      <c r="BO1" s="380"/>
      <c r="BP1" s="380" t="s">
        <v>268</v>
      </c>
      <c r="BQ1" s="380"/>
      <c r="BR1" s="380"/>
      <c r="BS1" s="380"/>
      <c r="BT1" s="380"/>
      <c r="BU1" s="380"/>
      <c r="BV1" s="380"/>
      <c r="BW1" s="380"/>
      <c r="BX1" s="380"/>
      <c r="BY1" s="380"/>
      <c r="BZ1" s="380" t="s">
        <v>269</v>
      </c>
      <c r="CA1" s="380"/>
      <c r="CB1" s="380"/>
      <c r="CC1" s="380"/>
      <c r="CD1" s="380"/>
      <c r="CE1" s="443"/>
      <c r="CF1" s="380"/>
      <c r="CG1" s="380"/>
      <c r="CH1" s="380"/>
      <c r="CI1" s="380"/>
      <c r="CJ1" s="380"/>
      <c r="CK1" s="380"/>
      <c r="CL1" s="380"/>
      <c r="CM1" s="380"/>
      <c r="CN1" s="380"/>
      <c r="CO1" s="380"/>
    </row>
    <row r="2" spans="2:95" s="307" customFormat="1">
      <c r="B2" s="306" t="s">
        <v>303</v>
      </c>
      <c r="C2" s="382" t="s">
        <v>276</v>
      </c>
      <c r="D2" s="383" t="s">
        <v>196</v>
      </c>
      <c r="E2" s="383" t="s">
        <v>196</v>
      </c>
      <c r="F2" s="383" t="s">
        <v>196</v>
      </c>
      <c r="G2" s="383" t="s">
        <v>196</v>
      </c>
      <c r="H2" s="1697" t="s">
        <v>262</v>
      </c>
      <c r="I2" s="1698"/>
      <c r="J2" s="1698"/>
      <c r="K2" s="1698"/>
      <c r="L2" s="1699"/>
      <c r="M2" s="1700" t="s">
        <v>263</v>
      </c>
      <c r="N2" s="1701"/>
      <c r="O2" s="1701"/>
      <c r="P2" s="1701"/>
      <c r="Q2" s="1702"/>
      <c r="R2" s="1697" t="s">
        <v>304</v>
      </c>
      <c r="S2" s="1698"/>
      <c r="T2" s="1698"/>
      <c r="U2" s="1698"/>
      <c r="V2" s="1699"/>
      <c r="W2" s="1703" t="s">
        <v>136</v>
      </c>
      <c r="X2" s="1701"/>
      <c r="Y2" s="1701"/>
      <c r="Z2" s="1701"/>
      <c r="AA2" s="1702"/>
      <c r="AB2" s="1704" t="s">
        <v>264</v>
      </c>
      <c r="AC2" s="1698"/>
      <c r="AD2" s="1698"/>
      <c r="AE2" s="1698"/>
      <c r="AF2" s="1699"/>
      <c r="AG2" s="1700" t="s">
        <v>154</v>
      </c>
      <c r="AH2" s="1701"/>
      <c r="AI2" s="1701"/>
      <c r="AJ2" s="1701"/>
      <c r="AK2" s="1702"/>
      <c r="AL2" s="1697" t="s">
        <v>261</v>
      </c>
      <c r="AM2" s="1698"/>
      <c r="AN2" s="1698"/>
      <c r="AO2" s="1698"/>
      <c r="AP2" s="1699"/>
      <c r="AQ2" s="1700" t="s">
        <v>153</v>
      </c>
      <c r="AR2" s="1701"/>
      <c r="AS2" s="1701"/>
      <c r="AT2" s="1701"/>
      <c r="AU2" s="1702"/>
      <c r="AV2" s="1697" t="s">
        <v>277</v>
      </c>
      <c r="AW2" s="1698"/>
      <c r="AX2" s="1698"/>
      <c r="AY2" s="1698"/>
      <c r="AZ2" s="1699"/>
      <c r="BA2" s="1700" t="s">
        <v>278</v>
      </c>
      <c r="BB2" s="1701"/>
      <c r="BC2" s="1701"/>
      <c r="BD2" s="1701"/>
      <c r="BE2" s="1702"/>
      <c r="BF2" s="1697" t="s">
        <v>279</v>
      </c>
      <c r="BG2" s="1698"/>
      <c r="BH2" s="1698"/>
      <c r="BI2" s="1698"/>
      <c r="BJ2" s="1699"/>
      <c r="BK2" s="1700" t="s">
        <v>414</v>
      </c>
      <c r="BL2" s="1701"/>
      <c r="BM2" s="1701"/>
      <c r="BN2" s="1701"/>
      <c r="BO2" s="1702"/>
      <c r="BP2" s="1697" t="s">
        <v>576</v>
      </c>
      <c r="BQ2" s="1698"/>
      <c r="BR2" s="1698"/>
      <c r="BS2" s="1698"/>
      <c r="BT2" s="1699"/>
      <c r="BU2" s="1703" t="s">
        <v>265</v>
      </c>
      <c r="BV2" s="1701"/>
      <c r="BW2" s="1701"/>
      <c r="BX2" s="1701"/>
      <c r="BY2" s="1702"/>
      <c r="BZ2" s="1697" t="s">
        <v>79</v>
      </c>
      <c r="CA2" s="1698"/>
      <c r="CB2" s="1698"/>
      <c r="CC2" s="1698"/>
      <c r="CD2" s="1699"/>
      <c r="CE2" s="444"/>
      <c r="CF2" s="445"/>
      <c r="CG2" s="445"/>
      <c r="CH2" s="445"/>
      <c r="CI2" s="445"/>
      <c r="CJ2" s="445"/>
      <c r="CK2" s="445"/>
      <c r="CL2" s="445"/>
      <c r="CM2" s="445"/>
      <c r="CN2" s="445"/>
      <c r="CO2" s="445"/>
    </row>
    <row r="3" spans="2:95">
      <c r="B3" s="308">
        <v>-69.055718571427903</v>
      </c>
      <c r="C3" s="384" t="s">
        <v>882</v>
      </c>
      <c r="D3" s="385" t="s">
        <v>883</v>
      </c>
      <c r="E3" s="386" t="s">
        <v>884</v>
      </c>
      <c r="F3" s="386" t="s">
        <v>885</v>
      </c>
      <c r="G3" s="387" t="s">
        <v>886</v>
      </c>
      <c r="H3" s="446" t="s">
        <v>881</v>
      </c>
      <c r="I3" s="447" t="s">
        <v>883</v>
      </c>
      <c r="J3" s="448" t="s">
        <v>884</v>
      </c>
      <c r="K3" s="448" t="s">
        <v>885</v>
      </c>
      <c r="L3" s="449" t="s">
        <v>886</v>
      </c>
      <c r="M3" s="450" t="s">
        <v>881</v>
      </c>
      <c r="N3" s="451" t="s">
        <v>883</v>
      </c>
      <c r="O3" s="452" t="s">
        <v>884</v>
      </c>
      <c r="P3" s="452" t="s">
        <v>885</v>
      </c>
      <c r="Q3" s="453" t="str">
        <f>G3</f>
        <v>Total  16</v>
      </c>
      <c r="R3" s="446" t="s">
        <v>881</v>
      </c>
      <c r="S3" s="447" t="s">
        <v>883</v>
      </c>
      <c r="T3" s="448" t="s">
        <v>884</v>
      </c>
      <c r="U3" s="448" t="s">
        <v>885</v>
      </c>
      <c r="V3" s="449" t="s">
        <v>886</v>
      </c>
      <c r="W3" s="450" t="s">
        <v>881</v>
      </c>
      <c r="X3" s="451" t="s">
        <v>883</v>
      </c>
      <c r="Y3" s="452" t="s">
        <v>884</v>
      </c>
      <c r="Z3" s="452" t="s">
        <v>885</v>
      </c>
      <c r="AA3" s="453" t="str">
        <f>Q3</f>
        <v>Total  16</v>
      </c>
      <c r="AB3" s="446" t="s">
        <v>881</v>
      </c>
      <c r="AC3" s="447" t="s">
        <v>883</v>
      </c>
      <c r="AD3" s="448" t="s">
        <v>884</v>
      </c>
      <c r="AE3" s="448" t="s">
        <v>885</v>
      </c>
      <c r="AF3" s="449" t="str">
        <f>G3</f>
        <v>Total  16</v>
      </c>
      <c r="AG3" s="450" t="s">
        <v>881</v>
      </c>
      <c r="AH3" s="451" t="s">
        <v>883</v>
      </c>
      <c r="AI3" s="452" t="s">
        <v>884</v>
      </c>
      <c r="AJ3" s="452" t="s">
        <v>885</v>
      </c>
      <c r="AK3" s="453" t="s">
        <v>886</v>
      </c>
      <c r="AL3" s="446" t="s">
        <v>881</v>
      </c>
      <c r="AM3" s="447" t="s">
        <v>883</v>
      </c>
      <c r="AN3" s="448" t="s">
        <v>884</v>
      </c>
      <c r="AO3" s="448" t="s">
        <v>885</v>
      </c>
      <c r="AP3" s="449" t="s">
        <v>886</v>
      </c>
      <c r="AQ3" s="450" t="s">
        <v>881</v>
      </c>
      <c r="AR3" s="451" t="s">
        <v>883</v>
      </c>
      <c r="AS3" s="452" t="s">
        <v>884</v>
      </c>
      <c r="AT3" s="452" t="s">
        <v>885</v>
      </c>
      <c r="AU3" s="453" t="s">
        <v>886</v>
      </c>
      <c r="AV3" s="446" t="s">
        <v>881</v>
      </c>
      <c r="AW3" s="447" t="s">
        <v>883</v>
      </c>
      <c r="AX3" s="448" t="s">
        <v>884</v>
      </c>
      <c r="AY3" s="448" t="s">
        <v>885</v>
      </c>
      <c r="AZ3" s="449" t="str">
        <f>G3</f>
        <v>Total  16</v>
      </c>
      <c r="BA3" s="450" t="s">
        <v>881</v>
      </c>
      <c r="BB3" s="451" t="s">
        <v>883</v>
      </c>
      <c r="BC3" s="452" t="s">
        <v>884</v>
      </c>
      <c r="BD3" s="452" t="s">
        <v>885</v>
      </c>
      <c r="BE3" s="453" t="str">
        <f>L3</f>
        <v>Total  16</v>
      </c>
      <c r="BF3" s="446" t="s">
        <v>881</v>
      </c>
      <c r="BG3" s="447" t="s">
        <v>883</v>
      </c>
      <c r="BH3" s="448" t="s">
        <v>884</v>
      </c>
      <c r="BI3" s="448" t="s">
        <v>885</v>
      </c>
      <c r="BJ3" s="449" t="str">
        <f>G3</f>
        <v>Total  16</v>
      </c>
      <c r="BK3" s="450" t="s">
        <v>881</v>
      </c>
      <c r="BL3" s="451" t="s">
        <v>883</v>
      </c>
      <c r="BM3" s="452" t="s">
        <v>884</v>
      </c>
      <c r="BN3" s="452" t="s">
        <v>885</v>
      </c>
      <c r="BO3" s="453" t="s">
        <v>886</v>
      </c>
      <c r="BP3" s="446" t="s">
        <v>881</v>
      </c>
      <c r="BQ3" s="447" t="s">
        <v>883</v>
      </c>
      <c r="BR3" s="448" t="s">
        <v>884</v>
      </c>
      <c r="BS3" s="448" t="s">
        <v>885</v>
      </c>
      <c r="BT3" s="449" t="s">
        <v>886</v>
      </c>
      <c r="BU3" s="450" t="s">
        <v>881</v>
      </c>
      <c r="BV3" s="451" t="s">
        <v>883</v>
      </c>
      <c r="BW3" s="452" t="s">
        <v>884</v>
      </c>
      <c r="BX3" s="452" t="s">
        <v>885</v>
      </c>
      <c r="BY3" s="453" t="str">
        <f>G3</f>
        <v>Total  16</v>
      </c>
      <c r="BZ3" s="446" t="s">
        <v>881</v>
      </c>
      <c r="CA3" s="447" t="s">
        <v>883</v>
      </c>
      <c r="CB3" s="448" t="s">
        <v>884</v>
      </c>
      <c r="CC3" s="448" t="s">
        <v>885</v>
      </c>
      <c r="CD3" s="449" t="s">
        <v>886</v>
      </c>
      <c r="CE3" s="454"/>
    </row>
    <row r="4" spans="2:95" s="311" customFormat="1">
      <c r="B4" s="310"/>
      <c r="C4" s="388"/>
      <c r="D4" s="389"/>
      <c r="E4" s="389"/>
      <c r="F4" s="389"/>
      <c r="G4" s="390"/>
      <c r="H4" s="456"/>
      <c r="I4" s="457"/>
      <c r="J4" s="457"/>
      <c r="K4" s="457"/>
      <c r="L4" s="458"/>
      <c r="M4" s="459"/>
      <c r="N4" s="460"/>
      <c r="O4" s="460"/>
      <c r="P4" s="460"/>
      <c r="Q4" s="461"/>
      <c r="R4" s="456"/>
      <c r="S4" s="457"/>
      <c r="T4" s="457"/>
      <c r="U4" s="457"/>
      <c r="V4" s="458"/>
      <c r="W4" s="459"/>
      <c r="X4" s="460"/>
      <c r="Y4" s="460"/>
      <c r="Z4" s="460"/>
      <c r="AA4" s="461"/>
      <c r="AB4" s="456"/>
      <c r="AC4" s="457"/>
      <c r="AD4" s="457"/>
      <c r="AE4" s="457"/>
      <c r="AF4" s="458"/>
      <c r="AG4" s="459"/>
      <c r="AH4" s="460"/>
      <c r="AI4" s="460"/>
      <c r="AJ4" s="460"/>
      <c r="AK4" s="461"/>
      <c r="AL4" s="456"/>
      <c r="AM4" s="457"/>
      <c r="AN4" s="457"/>
      <c r="AO4" s="457"/>
      <c r="AP4" s="458"/>
      <c r="AQ4" s="459"/>
      <c r="AR4" s="460"/>
      <c r="AS4" s="460"/>
      <c r="AT4" s="460"/>
      <c r="AU4" s="461"/>
      <c r="AV4" s="456"/>
      <c r="AW4" s="457"/>
      <c r="AX4" s="457"/>
      <c r="AY4" s="457"/>
      <c r="AZ4" s="458"/>
      <c r="BA4" s="459"/>
      <c r="BB4" s="460"/>
      <c r="BC4" s="460"/>
      <c r="BD4" s="460"/>
      <c r="BE4" s="461"/>
      <c r="BF4" s="456"/>
      <c r="BG4" s="457"/>
      <c r="BH4" s="457"/>
      <c r="BI4" s="457"/>
      <c r="BJ4" s="458"/>
      <c r="BK4" s="459"/>
      <c r="BL4" s="460"/>
      <c r="BM4" s="460"/>
      <c r="BN4" s="460"/>
      <c r="BO4" s="461"/>
      <c r="BP4" s="456"/>
      <c r="BQ4" s="457"/>
      <c r="BR4" s="457"/>
      <c r="BS4" s="457"/>
      <c r="BT4" s="458"/>
      <c r="BU4" s="459"/>
      <c r="BV4" s="460"/>
      <c r="BW4" s="460"/>
      <c r="BX4" s="460"/>
      <c r="BY4" s="461"/>
      <c r="BZ4" s="456"/>
      <c r="CA4" s="457"/>
      <c r="CB4" s="457"/>
      <c r="CC4" s="457"/>
      <c r="CD4" s="458"/>
      <c r="CE4" s="462"/>
      <c r="CF4" s="463"/>
      <c r="CG4" s="463"/>
      <c r="CH4" s="463"/>
      <c r="CI4" s="463"/>
      <c r="CJ4" s="463"/>
      <c r="CK4" s="463"/>
      <c r="CL4" s="463"/>
      <c r="CM4" s="463"/>
      <c r="CN4" s="463"/>
      <c r="CO4" s="463"/>
    </row>
    <row r="5" spans="2:95">
      <c r="B5" s="312"/>
      <c r="C5" s="391"/>
      <c r="D5" s="392"/>
      <c r="E5" s="392"/>
      <c r="F5" s="392"/>
      <c r="G5" s="393"/>
      <c r="H5" s="464"/>
      <c r="I5" s="465"/>
      <c r="J5" s="465"/>
      <c r="K5" s="465"/>
      <c r="L5" s="466"/>
      <c r="M5" s="467"/>
      <c r="N5" s="468"/>
      <c r="O5" s="468"/>
      <c r="P5" s="468"/>
      <c r="Q5" s="469"/>
      <c r="R5" s="464"/>
      <c r="S5" s="465"/>
      <c r="T5" s="465"/>
      <c r="U5" s="465"/>
      <c r="V5" s="466"/>
      <c r="W5" s="467"/>
      <c r="X5" s="468"/>
      <c r="Y5" s="468"/>
      <c r="Z5" s="468"/>
      <c r="AA5" s="469"/>
      <c r="AB5" s="464"/>
      <c r="AC5" s="465"/>
      <c r="AD5" s="465"/>
      <c r="AE5" s="465"/>
      <c r="AF5" s="466"/>
      <c r="AG5" s="467"/>
      <c r="AH5" s="468"/>
      <c r="AI5" s="468"/>
      <c r="AJ5" s="468"/>
      <c r="AK5" s="469"/>
      <c r="AL5" s="464"/>
      <c r="AM5" s="465"/>
      <c r="AN5" s="465"/>
      <c r="AO5" s="465"/>
      <c r="AP5" s="466"/>
      <c r="AQ5" s="467"/>
      <c r="AR5" s="468"/>
      <c r="AS5" s="468"/>
      <c r="AT5" s="468"/>
      <c r="AU5" s="469"/>
      <c r="AV5" s="464"/>
      <c r="AW5" s="465"/>
      <c r="AX5" s="465"/>
      <c r="AY5" s="465"/>
      <c r="AZ5" s="466"/>
      <c r="BA5" s="467"/>
      <c r="BB5" s="468"/>
      <c r="BC5" s="468"/>
      <c r="BD5" s="468"/>
      <c r="BE5" s="469"/>
      <c r="BF5" s="464"/>
      <c r="BG5" s="465"/>
      <c r="BH5" s="465"/>
      <c r="BI5" s="465"/>
      <c r="BJ5" s="466"/>
      <c r="BK5" s="467"/>
      <c r="BL5" s="468"/>
      <c r="BM5" s="468"/>
      <c r="BN5" s="468"/>
      <c r="BO5" s="469"/>
      <c r="BP5" s="464"/>
      <c r="BQ5" s="465"/>
      <c r="BR5" s="465"/>
      <c r="BS5" s="465"/>
      <c r="BT5" s="466"/>
      <c r="BU5" s="467"/>
      <c r="BV5" s="468"/>
      <c r="BW5" s="468"/>
      <c r="BX5" s="468"/>
      <c r="BY5" s="469"/>
      <c r="BZ5" s="464"/>
      <c r="CA5" s="465"/>
      <c r="CB5" s="465"/>
      <c r="CC5" s="465"/>
      <c r="CD5" s="466"/>
      <c r="CE5" s="470"/>
    </row>
    <row r="6" spans="2:95" s="314" customFormat="1">
      <c r="B6" s="341" t="s">
        <v>569</v>
      </c>
      <c r="C6" s="394">
        <f>损益表!B18</f>
        <v>0</v>
      </c>
      <c r="D6" s="395">
        <f>损益表!C18</f>
        <v>0</v>
      </c>
      <c r="E6" s="395">
        <f>损益表!D18</f>
        <v>0</v>
      </c>
      <c r="F6" s="395">
        <f>损益表!E17/F1</f>
        <v>0</v>
      </c>
      <c r="G6" s="396">
        <f>SUM(C6:F6)</f>
        <v>0</v>
      </c>
      <c r="H6" s="471"/>
      <c r="I6" s="472"/>
      <c r="J6" s="472"/>
      <c r="K6" s="472"/>
      <c r="L6" s="473"/>
      <c r="M6" s="474"/>
      <c r="N6" s="475"/>
      <c r="O6" s="475"/>
      <c r="P6" s="475"/>
      <c r="Q6" s="476"/>
      <c r="R6" s="471"/>
      <c r="S6" s="472"/>
      <c r="T6" s="472"/>
      <c r="U6" s="472"/>
      <c r="V6" s="473"/>
      <c r="W6" s="474"/>
      <c r="X6" s="475"/>
      <c r="Y6" s="475"/>
      <c r="Z6" s="475"/>
      <c r="AA6" s="476"/>
      <c r="AB6" s="471"/>
      <c r="AC6" s="472"/>
      <c r="AD6" s="472"/>
      <c r="AE6" s="472"/>
      <c r="AF6" s="473"/>
      <c r="AG6" s="474"/>
      <c r="AH6" s="475"/>
      <c r="AI6" s="475"/>
      <c r="AJ6" s="475"/>
      <c r="AK6" s="476"/>
      <c r="AL6" s="471"/>
      <c r="AM6" s="472"/>
      <c r="AN6" s="472"/>
      <c r="AO6" s="472"/>
      <c r="AP6" s="473"/>
      <c r="AQ6" s="474"/>
      <c r="AR6" s="475"/>
      <c r="AS6" s="475"/>
      <c r="AT6" s="475"/>
      <c r="AU6" s="476"/>
      <c r="AV6" s="471"/>
      <c r="AW6" s="472"/>
      <c r="AX6" s="472"/>
      <c r="AY6" s="472"/>
      <c r="AZ6" s="473"/>
      <c r="BA6" s="474"/>
      <c r="BB6" s="475"/>
      <c r="BC6" s="475"/>
      <c r="BD6" s="475"/>
      <c r="BE6" s="476"/>
      <c r="BF6" s="471"/>
      <c r="BG6" s="472"/>
      <c r="BH6" s="472"/>
      <c r="BI6" s="472"/>
      <c r="BJ6" s="473"/>
      <c r="BK6" s="474"/>
      <c r="BL6" s="475"/>
      <c r="BM6" s="475"/>
      <c r="BN6" s="475"/>
      <c r="BO6" s="476"/>
      <c r="BP6" s="471"/>
      <c r="BQ6" s="472"/>
      <c r="BR6" s="472"/>
      <c r="BS6" s="472"/>
      <c r="BT6" s="473"/>
      <c r="BU6" s="474"/>
      <c r="BV6" s="475"/>
      <c r="BW6" s="475"/>
      <c r="BX6" s="475"/>
      <c r="BY6" s="476"/>
      <c r="BZ6" s="471"/>
      <c r="CA6" s="472"/>
      <c r="CB6" s="472"/>
      <c r="CC6" s="472"/>
      <c r="CD6" s="473"/>
      <c r="CE6" s="477"/>
      <c r="CF6" s="478"/>
      <c r="CG6" s="478"/>
      <c r="CH6" s="478"/>
      <c r="CI6" s="478"/>
      <c r="CJ6" s="478"/>
      <c r="CK6" s="478"/>
      <c r="CL6" s="478"/>
      <c r="CM6" s="478"/>
      <c r="CN6" s="478"/>
      <c r="CO6" s="478"/>
      <c r="CP6" s="381"/>
      <c r="CQ6" s="381"/>
    </row>
    <row r="7" spans="2:95" s="314" customFormat="1">
      <c r="B7" s="341" t="s">
        <v>280</v>
      </c>
      <c r="C7" s="394">
        <f>损益表!B32-损益表!B18</f>
        <v>0</v>
      </c>
      <c r="D7" s="395">
        <f>损益表!C32-损益表!C18</f>
        <v>0</v>
      </c>
      <c r="E7" s="395">
        <f>损益表!D32-损益表!D18</f>
        <v>0</v>
      </c>
      <c r="F7" s="395">
        <f>SUM(损益表!E21:E29)/F1</f>
        <v>0</v>
      </c>
      <c r="G7" s="396">
        <f>SUM(C7:F7)</f>
        <v>0</v>
      </c>
      <c r="H7" s="471"/>
      <c r="I7" s="472"/>
      <c r="J7" s="472"/>
      <c r="K7" s="472"/>
      <c r="L7" s="473"/>
      <c r="M7" s="474"/>
      <c r="N7" s="475"/>
      <c r="O7" s="475"/>
      <c r="P7" s="475"/>
      <c r="Q7" s="476"/>
      <c r="R7" s="471"/>
      <c r="S7" s="472"/>
      <c r="T7" s="472"/>
      <c r="U7" s="472"/>
      <c r="V7" s="473"/>
      <c r="W7" s="474"/>
      <c r="X7" s="475"/>
      <c r="Y7" s="475"/>
      <c r="Z7" s="475"/>
      <c r="AA7" s="476"/>
      <c r="AB7" s="471"/>
      <c r="AC7" s="472"/>
      <c r="AD7" s="472"/>
      <c r="AE7" s="472"/>
      <c r="AF7" s="473"/>
      <c r="AG7" s="474"/>
      <c r="AH7" s="475"/>
      <c r="AI7" s="475"/>
      <c r="AJ7" s="475"/>
      <c r="AK7" s="476"/>
      <c r="AL7" s="471"/>
      <c r="AM7" s="472"/>
      <c r="AN7" s="472"/>
      <c r="AO7" s="472"/>
      <c r="AP7" s="473"/>
      <c r="AQ7" s="474"/>
      <c r="AR7" s="475"/>
      <c r="AS7" s="475"/>
      <c r="AT7" s="475"/>
      <c r="AU7" s="476"/>
      <c r="AV7" s="471"/>
      <c r="AW7" s="472"/>
      <c r="AX7" s="472"/>
      <c r="AY7" s="472"/>
      <c r="AZ7" s="473"/>
      <c r="BA7" s="474"/>
      <c r="BB7" s="475"/>
      <c r="BC7" s="475"/>
      <c r="BD7" s="475"/>
      <c r="BE7" s="476"/>
      <c r="BF7" s="471"/>
      <c r="BG7" s="472"/>
      <c r="BH7" s="472"/>
      <c r="BI7" s="472"/>
      <c r="BJ7" s="473"/>
      <c r="BK7" s="474"/>
      <c r="BL7" s="475"/>
      <c r="BM7" s="475"/>
      <c r="BN7" s="475"/>
      <c r="BO7" s="476"/>
      <c r="BP7" s="471"/>
      <c r="BQ7" s="472"/>
      <c r="BR7" s="472"/>
      <c r="BS7" s="472"/>
      <c r="BT7" s="473"/>
      <c r="BU7" s="474"/>
      <c r="BV7" s="475"/>
      <c r="BW7" s="475"/>
      <c r="BX7" s="475"/>
      <c r="BY7" s="476"/>
      <c r="BZ7" s="471"/>
      <c r="CA7" s="472"/>
      <c r="CB7" s="472"/>
      <c r="CC7" s="472"/>
      <c r="CD7" s="473"/>
      <c r="CE7" s="477"/>
      <c r="CF7" s="478"/>
      <c r="CG7" s="478"/>
      <c r="CH7" s="478"/>
      <c r="CI7" s="478"/>
      <c r="CJ7" s="478"/>
      <c r="CK7" s="478"/>
      <c r="CL7" s="478"/>
      <c r="CM7" s="478"/>
      <c r="CN7" s="478"/>
      <c r="CO7" s="478"/>
      <c r="CP7" s="381"/>
      <c r="CQ7" s="381"/>
    </row>
    <row r="8" spans="2:95" s="314" customFormat="1">
      <c r="B8" s="341" t="s">
        <v>281</v>
      </c>
      <c r="C8" s="394">
        <f>SUMIF($H$3:$CD$3,C$3,$H8:$CD8)</f>
        <v>0</v>
      </c>
      <c r="D8" s="395">
        <f>SUMIF($H$3:$CD$3,D$3,$H8:$CD8)</f>
        <v>0</v>
      </c>
      <c r="E8" s="395">
        <f>SUMIF($H$3:$CD$3,E$3,$H8:$CD8)</f>
        <v>0</v>
      </c>
      <c r="F8" s="395">
        <f>SUMIF($H$3:$CD$3,F$3,$H8:$CD8)</f>
        <v>0</v>
      </c>
      <c r="G8" s="396">
        <f>SUM(C8:F8)</f>
        <v>0</v>
      </c>
      <c r="H8" s="471"/>
      <c r="I8" s="472"/>
      <c r="J8" s="472"/>
      <c r="K8" s="472"/>
      <c r="L8" s="473">
        <f>SUM(H8:K8)</f>
        <v>0</v>
      </c>
      <c r="M8" s="474"/>
      <c r="N8" s="475"/>
      <c r="O8" s="475"/>
      <c r="P8" s="475"/>
      <c r="Q8" s="476">
        <f>SUM(M8:P8)</f>
        <v>0</v>
      </c>
      <c r="R8" s="471"/>
      <c r="S8" s="472"/>
      <c r="T8" s="472"/>
      <c r="U8" s="472"/>
      <c r="V8" s="473">
        <f>SUM(R8:U8)</f>
        <v>0</v>
      </c>
      <c r="W8" s="474"/>
      <c r="X8" s="475"/>
      <c r="Y8" s="475"/>
      <c r="Z8" s="475"/>
      <c r="AA8" s="476">
        <f>SUM(W8:Z8)</f>
        <v>0</v>
      </c>
      <c r="AB8" s="471"/>
      <c r="AC8" s="472"/>
      <c r="AD8" s="472"/>
      <c r="AE8" s="472"/>
      <c r="AF8" s="473">
        <f>SUM(AB8:AE8)</f>
        <v>0</v>
      </c>
      <c r="AG8" s="474"/>
      <c r="AH8" s="475"/>
      <c r="AI8" s="475"/>
      <c r="AJ8" s="475"/>
      <c r="AK8" s="476">
        <f>SUM(AG8:AJ8)</f>
        <v>0</v>
      </c>
      <c r="AL8" s="471"/>
      <c r="AM8" s="472"/>
      <c r="AN8" s="472"/>
      <c r="AO8" s="472"/>
      <c r="AP8" s="473">
        <f>SUM(AL8:AO8)</f>
        <v>0</v>
      </c>
      <c r="AQ8" s="474"/>
      <c r="AR8" s="475"/>
      <c r="AS8" s="475"/>
      <c r="AT8" s="475"/>
      <c r="AU8" s="476">
        <f>SUM(AQ8:AT8)</f>
        <v>0</v>
      </c>
      <c r="AV8" s="471"/>
      <c r="AW8" s="472"/>
      <c r="AX8" s="472"/>
      <c r="AY8" s="472"/>
      <c r="AZ8" s="473">
        <f>SUM(AV8:AY8)</f>
        <v>0</v>
      </c>
      <c r="BA8" s="474"/>
      <c r="BB8" s="475"/>
      <c r="BC8" s="475"/>
      <c r="BD8" s="475"/>
      <c r="BE8" s="476">
        <f>SUM(BA8:BD8)</f>
        <v>0</v>
      </c>
      <c r="BF8" s="471"/>
      <c r="BG8" s="472"/>
      <c r="BH8" s="472"/>
      <c r="BI8" s="472"/>
      <c r="BJ8" s="473">
        <f>SUM(BF8:BI8)</f>
        <v>0</v>
      </c>
      <c r="BK8" s="474"/>
      <c r="BL8" s="475"/>
      <c r="BM8" s="475"/>
      <c r="BN8" s="475"/>
      <c r="BO8" s="476"/>
      <c r="BP8" s="471"/>
      <c r="BQ8" s="472"/>
      <c r="BR8" s="472"/>
      <c r="BS8" s="472"/>
      <c r="BT8" s="473"/>
      <c r="BU8" s="474"/>
      <c r="BV8" s="475"/>
      <c r="BW8" s="475"/>
      <c r="BX8" s="475"/>
      <c r="BY8" s="476">
        <f>SUM(BU8:BX8)</f>
        <v>0</v>
      </c>
      <c r="BZ8" s="471"/>
      <c r="CA8" s="472"/>
      <c r="CB8" s="472"/>
      <c r="CC8" s="472"/>
      <c r="CD8" s="473"/>
      <c r="CE8" s="477"/>
      <c r="CF8" s="479"/>
      <c r="CG8" s="479"/>
      <c r="CH8" s="479"/>
      <c r="CI8" s="479"/>
      <c r="CJ8" s="479"/>
      <c r="CK8" s="479"/>
      <c r="CL8" s="479"/>
      <c r="CM8" s="479"/>
      <c r="CN8" s="479"/>
      <c r="CO8" s="479"/>
    </row>
    <row r="9" spans="2:95" s="314" customFormat="1">
      <c r="B9" s="321"/>
      <c r="C9" s="394"/>
      <c r="D9" s="395"/>
      <c r="E9" s="395"/>
      <c r="F9" s="395"/>
      <c r="G9" s="396"/>
      <c r="H9" s="471"/>
      <c r="I9" s="472"/>
      <c r="J9" s="472"/>
      <c r="K9" s="472"/>
      <c r="L9" s="473"/>
      <c r="M9" s="474"/>
      <c r="N9" s="475"/>
      <c r="O9" s="475"/>
      <c r="P9" s="475"/>
      <c r="Q9" s="476"/>
      <c r="R9" s="471"/>
      <c r="S9" s="472"/>
      <c r="T9" s="472"/>
      <c r="U9" s="472"/>
      <c r="V9" s="473"/>
      <c r="W9" s="474"/>
      <c r="X9" s="475"/>
      <c r="Y9" s="475"/>
      <c r="Z9" s="475"/>
      <c r="AA9" s="476"/>
      <c r="AB9" s="471"/>
      <c r="AC9" s="472"/>
      <c r="AD9" s="472"/>
      <c r="AE9" s="472"/>
      <c r="AF9" s="473"/>
      <c r="AG9" s="474"/>
      <c r="AH9" s="475"/>
      <c r="AI9" s="475"/>
      <c r="AJ9" s="475"/>
      <c r="AK9" s="476"/>
      <c r="AL9" s="471"/>
      <c r="AM9" s="472"/>
      <c r="AN9" s="472"/>
      <c r="AO9" s="472"/>
      <c r="AP9" s="473"/>
      <c r="AQ9" s="474"/>
      <c r="AR9" s="475"/>
      <c r="AS9" s="475"/>
      <c r="AT9" s="475"/>
      <c r="AU9" s="476"/>
      <c r="AV9" s="471"/>
      <c r="AW9" s="472"/>
      <c r="AX9" s="472"/>
      <c r="AY9" s="472"/>
      <c r="AZ9" s="473"/>
      <c r="BA9" s="474"/>
      <c r="BB9" s="475"/>
      <c r="BC9" s="475"/>
      <c r="BD9" s="475"/>
      <c r="BE9" s="476"/>
      <c r="BF9" s="471"/>
      <c r="BG9" s="472"/>
      <c r="BH9" s="472"/>
      <c r="BI9" s="472"/>
      <c r="BJ9" s="473"/>
      <c r="BK9" s="474"/>
      <c r="BL9" s="475"/>
      <c r="BM9" s="475"/>
      <c r="BN9" s="475"/>
      <c r="BO9" s="476"/>
      <c r="BP9" s="471"/>
      <c r="BQ9" s="472"/>
      <c r="BR9" s="472"/>
      <c r="BS9" s="472"/>
      <c r="BT9" s="473"/>
      <c r="BU9" s="474"/>
      <c r="BV9" s="475"/>
      <c r="BW9" s="475"/>
      <c r="BX9" s="475"/>
      <c r="BY9" s="476"/>
      <c r="BZ9" s="471"/>
      <c r="CA9" s="472"/>
      <c r="CB9" s="472"/>
      <c r="CC9" s="472"/>
      <c r="CD9" s="473"/>
      <c r="CE9" s="477"/>
      <c r="CF9" s="479"/>
      <c r="CG9" s="479"/>
      <c r="CH9" s="479"/>
      <c r="CI9" s="479"/>
      <c r="CJ9" s="479"/>
      <c r="CK9" s="479"/>
      <c r="CL9" s="479"/>
      <c r="CM9" s="479"/>
      <c r="CN9" s="479"/>
      <c r="CO9" s="479"/>
    </row>
    <row r="10" spans="2:95">
      <c r="B10" s="313" t="s">
        <v>197</v>
      </c>
      <c r="C10" s="397">
        <f>C6+C7+C8</f>
        <v>0</v>
      </c>
      <c r="D10" s="398">
        <f t="shared" ref="D10:AH10" si="0">D6+D7+D8</f>
        <v>0</v>
      </c>
      <c r="E10" s="398">
        <f t="shared" si="0"/>
        <v>0</v>
      </c>
      <c r="F10" s="398">
        <f t="shared" si="0"/>
        <v>0</v>
      </c>
      <c r="G10" s="399">
        <f t="shared" si="0"/>
        <v>0</v>
      </c>
      <c r="H10" s="480">
        <f t="shared" si="0"/>
        <v>0</v>
      </c>
      <c r="I10" s="481">
        <f t="shared" si="0"/>
        <v>0</v>
      </c>
      <c r="J10" s="481">
        <f t="shared" si="0"/>
        <v>0</v>
      </c>
      <c r="K10" s="481">
        <f t="shared" si="0"/>
        <v>0</v>
      </c>
      <c r="L10" s="482">
        <f t="shared" si="0"/>
        <v>0</v>
      </c>
      <c r="M10" s="483">
        <f t="shared" si="0"/>
        <v>0</v>
      </c>
      <c r="N10" s="484">
        <f t="shared" si="0"/>
        <v>0</v>
      </c>
      <c r="O10" s="484">
        <f t="shared" si="0"/>
        <v>0</v>
      </c>
      <c r="P10" s="484">
        <f t="shared" si="0"/>
        <v>0</v>
      </c>
      <c r="Q10" s="1419">
        <f t="shared" si="0"/>
        <v>0</v>
      </c>
      <c r="R10" s="480">
        <f t="shared" si="0"/>
        <v>0</v>
      </c>
      <c r="S10" s="481">
        <f t="shared" si="0"/>
        <v>0</v>
      </c>
      <c r="T10" s="481">
        <f t="shared" si="0"/>
        <v>0</v>
      </c>
      <c r="U10" s="481">
        <f t="shared" si="0"/>
        <v>0</v>
      </c>
      <c r="V10" s="482">
        <f t="shared" si="0"/>
        <v>0</v>
      </c>
      <c r="W10" s="483">
        <f t="shared" si="0"/>
        <v>0</v>
      </c>
      <c r="X10" s="484">
        <f t="shared" si="0"/>
        <v>0</v>
      </c>
      <c r="Y10" s="484">
        <f t="shared" si="0"/>
        <v>0</v>
      </c>
      <c r="Z10" s="484">
        <f t="shared" si="0"/>
        <v>0</v>
      </c>
      <c r="AA10" s="484">
        <f t="shared" si="0"/>
        <v>0</v>
      </c>
      <c r="AB10" s="480">
        <f t="shared" si="0"/>
        <v>0</v>
      </c>
      <c r="AC10" s="481">
        <f t="shared" si="0"/>
        <v>0</v>
      </c>
      <c r="AD10" s="481">
        <f t="shared" si="0"/>
        <v>0</v>
      </c>
      <c r="AE10" s="481">
        <f t="shared" si="0"/>
        <v>0</v>
      </c>
      <c r="AF10" s="482">
        <f t="shared" si="0"/>
        <v>0</v>
      </c>
      <c r="AG10" s="483">
        <f t="shared" si="0"/>
        <v>0</v>
      </c>
      <c r="AH10" s="484">
        <f t="shared" si="0"/>
        <v>0</v>
      </c>
      <c r="AI10" s="484">
        <f t="shared" ref="AI10:CD10" si="1">AI6+AI7+AI8</f>
        <v>0</v>
      </c>
      <c r="AJ10" s="484">
        <f t="shared" si="1"/>
        <v>0</v>
      </c>
      <c r="AK10" s="484">
        <f t="shared" si="1"/>
        <v>0</v>
      </c>
      <c r="AL10" s="480">
        <f t="shared" si="1"/>
        <v>0</v>
      </c>
      <c r="AM10" s="481">
        <f t="shared" si="1"/>
        <v>0</v>
      </c>
      <c r="AN10" s="481">
        <f t="shared" si="1"/>
        <v>0</v>
      </c>
      <c r="AO10" s="481">
        <f t="shared" si="1"/>
        <v>0</v>
      </c>
      <c r="AP10" s="482">
        <f t="shared" si="1"/>
        <v>0</v>
      </c>
      <c r="AQ10" s="483">
        <f t="shared" si="1"/>
        <v>0</v>
      </c>
      <c r="AR10" s="484">
        <f t="shared" si="1"/>
        <v>0</v>
      </c>
      <c r="AS10" s="484">
        <f t="shared" si="1"/>
        <v>0</v>
      </c>
      <c r="AT10" s="484">
        <f t="shared" si="1"/>
        <v>0</v>
      </c>
      <c r="AU10" s="484">
        <f t="shared" si="1"/>
        <v>0</v>
      </c>
      <c r="AV10" s="480">
        <f t="shared" si="1"/>
        <v>0</v>
      </c>
      <c r="AW10" s="481">
        <f t="shared" si="1"/>
        <v>0</v>
      </c>
      <c r="AX10" s="481">
        <f t="shared" si="1"/>
        <v>0</v>
      </c>
      <c r="AY10" s="481">
        <f t="shared" si="1"/>
        <v>0</v>
      </c>
      <c r="AZ10" s="482">
        <f t="shared" si="1"/>
        <v>0</v>
      </c>
      <c r="BA10" s="483">
        <f t="shared" si="1"/>
        <v>0</v>
      </c>
      <c r="BB10" s="484">
        <f t="shared" si="1"/>
        <v>0</v>
      </c>
      <c r="BC10" s="484">
        <f t="shared" si="1"/>
        <v>0</v>
      </c>
      <c r="BD10" s="484">
        <f t="shared" si="1"/>
        <v>0</v>
      </c>
      <c r="BE10" s="484">
        <f t="shared" si="1"/>
        <v>0</v>
      </c>
      <c r="BF10" s="480">
        <f t="shared" si="1"/>
        <v>0</v>
      </c>
      <c r="BG10" s="481">
        <f t="shared" si="1"/>
        <v>0</v>
      </c>
      <c r="BH10" s="481">
        <f t="shared" si="1"/>
        <v>0</v>
      </c>
      <c r="BI10" s="481">
        <f t="shared" si="1"/>
        <v>0</v>
      </c>
      <c r="BJ10" s="482">
        <f t="shared" si="1"/>
        <v>0</v>
      </c>
      <c r="BK10" s="483">
        <f t="shared" si="1"/>
        <v>0</v>
      </c>
      <c r="BL10" s="484">
        <f t="shared" si="1"/>
        <v>0</v>
      </c>
      <c r="BM10" s="484">
        <f t="shared" si="1"/>
        <v>0</v>
      </c>
      <c r="BN10" s="484">
        <f t="shared" si="1"/>
        <v>0</v>
      </c>
      <c r="BO10" s="484">
        <f t="shared" si="1"/>
        <v>0</v>
      </c>
      <c r="BP10" s="480">
        <f t="shared" si="1"/>
        <v>0</v>
      </c>
      <c r="BQ10" s="481">
        <f t="shared" si="1"/>
        <v>0</v>
      </c>
      <c r="BR10" s="481">
        <f t="shared" si="1"/>
        <v>0</v>
      </c>
      <c r="BS10" s="481">
        <f t="shared" si="1"/>
        <v>0</v>
      </c>
      <c r="BT10" s="482">
        <f t="shared" si="1"/>
        <v>0</v>
      </c>
      <c r="BU10" s="483">
        <f t="shared" si="1"/>
        <v>0</v>
      </c>
      <c r="BV10" s="484">
        <f t="shared" si="1"/>
        <v>0</v>
      </c>
      <c r="BW10" s="484">
        <f t="shared" si="1"/>
        <v>0</v>
      </c>
      <c r="BX10" s="484">
        <f t="shared" si="1"/>
        <v>0</v>
      </c>
      <c r="BY10" s="484">
        <f t="shared" si="1"/>
        <v>0</v>
      </c>
      <c r="BZ10" s="480">
        <f t="shared" si="1"/>
        <v>0</v>
      </c>
      <c r="CA10" s="481">
        <f t="shared" si="1"/>
        <v>0</v>
      </c>
      <c r="CB10" s="481">
        <f t="shared" si="1"/>
        <v>0</v>
      </c>
      <c r="CC10" s="481">
        <f t="shared" si="1"/>
        <v>0</v>
      </c>
      <c r="CD10" s="482">
        <f t="shared" si="1"/>
        <v>0</v>
      </c>
      <c r="CE10" s="485"/>
    </row>
    <row r="11" spans="2:95" s="322" customFormat="1">
      <c r="B11" s="318" t="s">
        <v>570</v>
      </c>
      <c r="C11" s="319">
        <f>损益表!B32-四大费用!C10</f>
        <v>0</v>
      </c>
      <c r="D11" s="320">
        <f>损益表!C32-四大费用!D10</f>
        <v>0</v>
      </c>
      <c r="E11" s="320">
        <f>损益表!D32-四大费用!E10</f>
        <v>0</v>
      </c>
      <c r="F11" s="320">
        <f>损益表!E32-四大费用!F10</f>
        <v>0</v>
      </c>
      <c r="G11" s="320"/>
      <c r="H11" s="486"/>
      <c r="I11" s="487"/>
      <c r="J11" s="487"/>
      <c r="K11" s="487"/>
      <c r="L11" s="488"/>
      <c r="M11" s="489"/>
      <c r="N11" s="490"/>
      <c r="O11" s="490"/>
      <c r="P11" s="490"/>
      <c r="Q11" s="491"/>
      <c r="R11" s="486"/>
      <c r="S11" s="487"/>
      <c r="T11" s="487"/>
      <c r="U11" s="487"/>
      <c r="V11" s="488"/>
      <c r="W11" s="489"/>
      <c r="X11" s="490"/>
      <c r="Y11" s="490"/>
      <c r="Z11" s="490"/>
      <c r="AA11" s="491"/>
      <c r="AB11" s="486"/>
      <c r="AC11" s="487"/>
      <c r="AD11" s="487"/>
      <c r="AE11" s="487"/>
      <c r="AF11" s="488"/>
      <c r="AG11" s="489"/>
      <c r="AH11" s="490"/>
      <c r="AI11" s="490"/>
      <c r="AJ11" s="490"/>
      <c r="AK11" s="491"/>
      <c r="AL11" s="486"/>
      <c r="AM11" s="487"/>
      <c r="AN11" s="487"/>
      <c r="AO11" s="487"/>
      <c r="AP11" s="488"/>
      <c r="AQ11" s="489"/>
      <c r="AR11" s="490"/>
      <c r="AS11" s="490"/>
      <c r="AT11" s="490"/>
      <c r="AU11" s="491"/>
      <c r="AV11" s="486"/>
      <c r="AW11" s="487"/>
      <c r="AX11" s="487"/>
      <c r="AY11" s="487"/>
      <c r="AZ11" s="488"/>
      <c r="BA11" s="489"/>
      <c r="BB11" s="490"/>
      <c r="BC11" s="490"/>
      <c r="BD11" s="490"/>
      <c r="BE11" s="491"/>
      <c r="BF11" s="486"/>
      <c r="BG11" s="487"/>
      <c r="BH11" s="487"/>
      <c r="BI11" s="487"/>
      <c r="BJ11" s="488"/>
      <c r="BK11" s="489"/>
      <c r="BL11" s="490"/>
      <c r="BM11" s="490"/>
      <c r="BN11" s="490"/>
      <c r="BO11" s="491"/>
      <c r="BP11" s="486"/>
      <c r="BQ11" s="487"/>
      <c r="BR11" s="487"/>
      <c r="BS11" s="487"/>
      <c r="BT11" s="488"/>
      <c r="BU11" s="489"/>
      <c r="BV11" s="490"/>
      <c r="BW11" s="490"/>
      <c r="BX11" s="490"/>
      <c r="BY11" s="491"/>
      <c r="BZ11" s="486"/>
      <c r="CA11" s="487"/>
      <c r="CB11" s="487"/>
      <c r="CC11" s="487"/>
      <c r="CD11" s="488"/>
      <c r="CE11" s="492"/>
      <c r="CF11" s="493"/>
      <c r="CG11" s="493"/>
      <c r="CH11" s="493"/>
      <c r="CI11" s="493"/>
      <c r="CJ11" s="493"/>
      <c r="CK11" s="493"/>
      <c r="CL11" s="493"/>
      <c r="CM11" s="493"/>
      <c r="CN11" s="493"/>
      <c r="CO11" s="493"/>
    </row>
    <row r="12" spans="2:95" s="317" customFormat="1">
      <c r="B12" s="323" t="s">
        <v>198</v>
      </c>
      <c r="C12" s="394">
        <f>SUMIF($H$3:$CD$3,C$3,$H12:$CD12)</f>
        <v>0</v>
      </c>
      <c r="D12" s="395">
        <f>SUMIF($H$3:$CD$3,D$3,$H12:$CD12)</f>
        <v>0</v>
      </c>
      <c r="E12" s="395">
        <f>SUMIF($H$3:$CD$3,E$3,$H12:$CD12)</f>
        <v>0</v>
      </c>
      <c r="F12" s="395">
        <f>SUMIF($H$3:$CD$3,F$3,$H12:$CD12)</f>
        <v>0</v>
      </c>
      <c r="G12" s="404">
        <f>SUM(C12:F12)</f>
        <v>0</v>
      </c>
      <c r="H12" s="440"/>
      <c r="I12" s="441"/>
      <c r="J12" s="441"/>
      <c r="K12" s="441"/>
      <c r="L12" s="494"/>
      <c r="M12" s="489">
        <f>损益表!B39/四大费用!C1</f>
        <v>0</v>
      </c>
      <c r="N12" s="490">
        <f>损益表!C39/四大费用!D1</f>
        <v>0</v>
      </c>
      <c r="O12" s="490">
        <f>损益表!D39/四大费用!E1</f>
        <v>0</v>
      </c>
      <c r="P12" s="490">
        <f>损益表!E39/四大费用!F1</f>
        <v>0</v>
      </c>
      <c r="Q12" s="491">
        <f>SUM(M12:P12)</f>
        <v>0</v>
      </c>
      <c r="R12" s="440"/>
      <c r="S12" s="441"/>
      <c r="T12" s="441"/>
      <c r="U12" s="441"/>
      <c r="V12" s="494"/>
      <c r="W12" s="495"/>
      <c r="X12" s="496"/>
      <c r="Y12" s="496"/>
      <c r="Z12" s="496"/>
      <c r="AA12" s="497"/>
      <c r="AB12" s="440"/>
      <c r="AC12" s="441"/>
      <c r="AD12" s="441"/>
      <c r="AE12" s="441"/>
      <c r="AF12" s="494"/>
      <c r="AG12" s="495"/>
      <c r="AH12" s="496"/>
      <c r="AI12" s="496"/>
      <c r="AJ12" s="496"/>
      <c r="AK12" s="497"/>
      <c r="AL12" s="440">
        <f>损益表!B35/C1</f>
        <v>0</v>
      </c>
      <c r="AM12" s="441">
        <f>损益表!C35/D1</f>
        <v>0</v>
      </c>
      <c r="AN12" s="441">
        <f>损益表!D35/E1</f>
        <v>0</v>
      </c>
      <c r="AO12" s="441">
        <f>损益表!E35/F1</f>
        <v>0</v>
      </c>
      <c r="AP12" s="494">
        <f>SUM(AL12:AO12)</f>
        <v>0</v>
      </c>
      <c r="AQ12" s="495"/>
      <c r="AR12" s="496"/>
      <c r="AS12" s="496"/>
      <c r="AT12" s="496"/>
      <c r="AU12" s="497"/>
      <c r="AV12" s="440"/>
      <c r="AW12" s="441"/>
      <c r="AX12" s="441"/>
      <c r="AY12" s="441"/>
      <c r="AZ12" s="494"/>
      <c r="BA12" s="495"/>
      <c r="BB12" s="496"/>
      <c r="BC12" s="496"/>
      <c r="BD12" s="496"/>
      <c r="BE12" s="497"/>
      <c r="BF12" s="440"/>
      <c r="BG12" s="441"/>
      <c r="BH12" s="441"/>
      <c r="BI12" s="441"/>
      <c r="BJ12" s="494"/>
      <c r="BK12" s="495"/>
      <c r="BL12" s="496"/>
      <c r="BM12" s="496"/>
      <c r="BN12" s="496"/>
      <c r="BO12" s="497"/>
      <c r="BP12" s="440"/>
      <c r="BQ12" s="441"/>
      <c r="BR12" s="441"/>
      <c r="BS12" s="441"/>
      <c r="BT12" s="494"/>
      <c r="BU12" s="495"/>
      <c r="BV12" s="496"/>
      <c r="BW12" s="496"/>
      <c r="BX12" s="496"/>
      <c r="BY12" s="497"/>
      <c r="BZ12" s="441">
        <f>(损益表!B36+损益表!B37+损益表!B38)/四大费用!C1</f>
        <v>0</v>
      </c>
      <c r="CA12" s="441">
        <f>(损益表!C36+损益表!C37+损益表!C38)/四大费用!D1</f>
        <v>0</v>
      </c>
      <c r="CB12" s="441">
        <f>(损益表!D36+损益表!D37+损益表!D38)/四大费用!E1</f>
        <v>0</v>
      </c>
      <c r="CC12" s="441">
        <f>(损益表!E36+损益表!E37+损益表!E38)/四大费用!F1</f>
        <v>0</v>
      </c>
      <c r="CD12" s="494">
        <f>SUM(BZ12:CC12)</f>
        <v>0</v>
      </c>
      <c r="CE12" s="485"/>
      <c r="CF12" s="498"/>
      <c r="CG12" s="498"/>
      <c r="CH12" s="498"/>
      <c r="CI12" s="498"/>
      <c r="CJ12" s="498"/>
      <c r="CK12" s="498"/>
      <c r="CL12" s="498"/>
      <c r="CM12" s="498"/>
      <c r="CN12" s="498"/>
      <c r="CO12" s="498"/>
    </row>
    <row r="13" spans="2:95" s="322" customFormat="1">
      <c r="B13" s="318" t="s">
        <v>571</v>
      </c>
      <c r="C13" s="900">
        <f>损益表!B40-C12</f>
        <v>0</v>
      </c>
      <c r="D13" s="320">
        <f>损益表!C40-D12</f>
        <v>0</v>
      </c>
      <c r="E13" s="320">
        <f>损益表!D40-E12</f>
        <v>0</v>
      </c>
      <c r="F13" s="320">
        <f>损益表!E40-F12</f>
        <v>0</v>
      </c>
      <c r="G13" s="320">
        <f>损益表!F40-G12</f>
        <v>0</v>
      </c>
      <c r="H13" s="486"/>
      <c r="I13" s="487"/>
      <c r="J13" s="487"/>
      <c r="K13" s="487"/>
      <c r="L13" s="488"/>
      <c r="M13" s="489"/>
      <c r="N13" s="490"/>
      <c r="O13" s="490"/>
      <c r="P13" s="490"/>
      <c r="Q13" s="491"/>
      <c r="R13" s="486"/>
      <c r="S13" s="487"/>
      <c r="T13" s="487"/>
      <c r="U13" s="487"/>
      <c r="V13" s="488"/>
      <c r="W13" s="489"/>
      <c r="X13" s="490"/>
      <c r="Y13" s="490"/>
      <c r="Z13" s="490"/>
      <c r="AA13" s="491"/>
      <c r="AB13" s="486"/>
      <c r="AC13" s="487"/>
      <c r="AD13" s="487"/>
      <c r="AE13" s="487"/>
      <c r="AF13" s="488"/>
      <c r="AG13" s="489"/>
      <c r="AH13" s="490"/>
      <c r="AI13" s="490"/>
      <c r="AJ13" s="490"/>
      <c r="AK13" s="491"/>
      <c r="AL13" s="486"/>
      <c r="AM13" s="487"/>
      <c r="AN13" s="487"/>
      <c r="AO13" s="487"/>
      <c r="AP13" s="488"/>
      <c r="AQ13" s="489"/>
      <c r="AR13" s="490"/>
      <c r="AS13" s="490"/>
      <c r="AT13" s="490"/>
      <c r="AU13" s="491"/>
      <c r="AV13" s="486"/>
      <c r="AW13" s="487"/>
      <c r="AX13" s="487"/>
      <c r="AY13" s="487"/>
      <c r="AZ13" s="488"/>
      <c r="BA13" s="489"/>
      <c r="BB13" s="490"/>
      <c r="BC13" s="490"/>
      <c r="BD13" s="490"/>
      <c r="BE13" s="491"/>
      <c r="BF13" s="486"/>
      <c r="BG13" s="487"/>
      <c r="BH13" s="487"/>
      <c r="BI13" s="487"/>
      <c r="BJ13" s="488"/>
      <c r="BK13" s="489"/>
      <c r="BL13" s="490"/>
      <c r="BM13" s="490"/>
      <c r="BN13" s="490"/>
      <c r="BO13" s="491"/>
      <c r="BP13" s="486"/>
      <c r="BQ13" s="487"/>
      <c r="BR13" s="487"/>
      <c r="BS13" s="487"/>
      <c r="BT13" s="488"/>
      <c r="BU13" s="489"/>
      <c r="BV13" s="490"/>
      <c r="BW13" s="490"/>
      <c r="BX13" s="490"/>
      <c r="BY13" s="491"/>
      <c r="BZ13" s="486"/>
      <c r="CA13" s="487"/>
      <c r="CB13" s="487"/>
      <c r="CC13" s="487"/>
      <c r="CD13" s="488"/>
      <c r="CE13" s="492"/>
      <c r="CF13" s="493"/>
      <c r="CG13" s="493"/>
      <c r="CH13" s="493"/>
      <c r="CI13" s="493"/>
      <c r="CJ13" s="493"/>
      <c r="CK13" s="493"/>
      <c r="CL13" s="493"/>
      <c r="CM13" s="493"/>
      <c r="CN13" s="493"/>
      <c r="CO13" s="493"/>
    </row>
    <row r="14" spans="2:95" outlineLevel="1">
      <c r="B14" s="379" t="s">
        <v>274</v>
      </c>
      <c r="C14" s="401"/>
      <c r="D14" s="402"/>
      <c r="E14" s="402"/>
      <c r="F14" s="402"/>
      <c r="G14" s="403"/>
      <c r="H14" s="507"/>
      <c r="I14" s="508"/>
      <c r="J14" s="508"/>
      <c r="K14" s="508"/>
      <c r="L14" s="509"/>
      <c r="M14" s="510"/>
      <c r="N14" s="511"/>
      <c r="O14" s="511"/>
      <c r="P14" s="511"/>
      <c r="Q14" s="512"/>
      <c r="R14" s="507"/>
      <c r="S14" s="508"/>
      <c r="T14" s="508"/>
      <c r="U14" s="508"/>
      <c r="V14" s="509"/>
      <c r="W14" s="510"/>
      <c r="X14" s="511"/>
      <c r="Y14" s="511"/>
      <c r="Z14" s="511"/>
      <c r="AA14" s="512"/>
      <c r="AB14" s="507"/>
      <c r="AC14" s="508"/>
      <c r="AD14" s="508"/>
      <c r="AE14" s="508"/>
      <c r="AF14" s="509"/>
      <c r="AG14" s="510"/>
      <c r="AH14" s="511"/>
      <c r="AI14" s="511"/>
      <c r="AJ14" s="511"/>
      <c r="AK14" s="512"/>
      <c r="AL14" s="507"/>
      <c r="AM14" s="508"/>
      <c r="AN14" s="508"/>
      <c r="AO14" s="508"/>
      <c r="AP14" s="509"/>
      <c r="AQ14" s="510"/>
      <c r="AR14" s="511"/>
      <c r="AS14" s="511"/>
      <c r="AT14" s="511"/>
      <c r="AU14" s="512"/>
      <c r="AV14" s="507"/>
      <c r="AW14" s="508"/>
      <c r="AX14" s="508"/>
      <c r="AY14" s="508"/>
      <c r="AZ14" s="509"/>
      <c r="BA14" s="510"/>
      <c r="BB14" s="511"/>
      <c r="BC14" s="511"/>
      <c r="BD14" s="511"/>
      <c r="BE14" s="512"/>
      <c r="BF14" s="507"/>
      <c r="BG14" s="508"/>
      <c r="BH14" s="508"/>
      <c r="BI14" s="508"/>
      <c r="BJ14" s="509"/>
      <c r="BK14" s="510"/>
      <c r="BL14" s="511"/>
      <c r="BM14" s="511"/>
      <c r="BN14" s="511"/>
      <c r="BO14" s="512"/>
      <c r="BP14" s="507"/>
      <c r="BQ14" s="508"/>
      <c r="BR14" s="508"/>
      <c r="BS14" s="508"/>
      <c r="BT14" s="509"/>
      <c r="BU14" s="510"/>
      <c r="BV14" s="511"/>
      <c r="BW14" s="511"/>
      <c r="BX14" s="511"/>
      <c r="BY14" s="512"/>
      <c r="BZ14" s="507"/>
      <c r="CA14" s="508"/>
      <c r="CB14" s="508"/>
      <c r="CC14" s="508"/>
      <c r="CD14" s="509"/>
      <c r="CE14" s="513"/>
    </row>
    <row r="15" spans="2:95" ht="12.75" customHeight="1" outlineLevel="1">
      <c r="B15" s="325" t="s">
        <v>199</v>
      </c>
      <c r="C15" s="394">
        <f>SUMIF($H$3:$CD$3,C$3,$H15:$CD15)</f>
        <v>0</v>
      </c>
      <c r="D15" s="395">
        <f t="shared" ref="C15:F29" si="2">SUMIF($H$3:$CD$3,D$3,$H15:$CD15)</f>
        <v>0</v>
      </c>
      <c r="E15" s="395">
        <f t="shared" si="2"/>
        <v>0</v>
      </c>
      <c r="F15" s="395">
        <f t="shared" si="2"/>
        <v>0</v>
      </c>
      <c r="G15" s="404">
        <f>SUM(C15:F15)</f>
        <v>0</v>
      </c>
      <c r="H15" s="507">
        <f>-'8.工资'!B4/10000/C1</f>
        <v>0</v>
      </c>
      <c r="I15" s="508">
        <f>-'8.工资'!C4/10000/D1</f>
        <v>0</v>
      </c>
      <c r="J15" s="508">
        <f>-'8.工资'!D4/10000/E1</f>
        <v>0</v>
      </c>
      <c r="K15" s="508">
        <f>-'8.工资'!E4/10000/F1</f>
        <v>0</v>
      </c>
      <c r="L15" s="509">
        <f>SUM(H15:K15)</f>
        <v>0</v>
      </c>
      <c r="M15" s="510">
        <f>-'8.工资'!B5/10000/C1</f>
        <v>0</v>
      </c>
      <c r="N15" s="511">
        <f>-'8.工资'!C5/10000/D1</f>
        <v>0</v>
      </c>
      <c r="O15" s="511">
        <f>-'8.工资'!D5/10000/E1</f>
        <v>0</v>
      </c>
      <c r="P15" s="511">
        <f>-'8.工资'!E5/10000/F1</f>
        <v>0</v>
      </c>
      <c r="Q15" s="512">
        <f>SUM(M15:P15)</f>
        <v>0</v>
      </c>
      <c r="R15" s="472"/>
      <c r="S15" s="472"/>
      <c r="T15" s="472"/>
      <c r="U15" s="472"/>
      <c r="V15" s="473">
        <f t="shared" ref="V15:V20" si="3">SUM(R15:U15)</f>
        <v>0</v>
      </c>
      <c r="W15" s="475"/>
      <c r="X15" s="475"/>
      <c r="Y15" s="475"/>
      <c r="Z15" s="475"/>
      <c r="AA15" s="476">
        <f>SUM(W15:Z15)</f>
        <v>0</v>
      </c>
      <c r="AB15" s="472"/>
      <c r="AC15" s="472"/>
      <c r="AD15" s="472"/>
      <c r="AE15" s="472"/>
      <c r="AF15" s="473"/>
      <c r="AG15" s="475"/>
      <c r="AH15" s="475"/>
      <c r="AI15" s="475"/>
      <c r="AJ15" s="475"/>
      <c r="AK15" s="476"/>
      <c r="AL15" s="472"/>
      <c r="AM15" s="472"/>
      <c r="AN15" s="472"/>
      <c r="AO15" s="472"/>
      <c r="AP15" s="473"/>
      <c r="AQ15" s="475"/>
      <c r="AR15" s="475"/>
      <c r="AS15" s="475"/>
      <c r="AT15" s="475"/>
      <c r="AU15" s="476"/>
      <c r="AV15" s="472"/>
      <c r="AW15" s="472"/>
      <c r="AX15" s="472"/>
      <c r="AY15" s="472"/>
      <c r="AZ15" s="473"/>
      <c r="BA15" s="475"/>
      <c r="BB15" s="475"/>
      <c r="BC15" s="475"/>
      <c r="BD15" s="475"/>
      <c r="BE15" s="476"/>
      <c r="BF15" s="472"/>
      <c r="BG15" s="472"/>
      <c r="BH15" s="472"/>
      <c r="BI15" s="472"/>
      <c r="BJ15" s="473"/>
      <c r="BK15" s="475"/>
      <c r="BL15" s="475"/>
      <c r="BM15" s="475"/>
      <c r="BN15" s="475"/>
      <c r="BO15" s="476"/>
      <c r="BP15" s="472"/>
      <c r="BQ15" s="472"/>
      <c r="BR15" s="472"/>
      <c r="BS15" s="472"/>
      <c r="BT15" s="473"/>
      <c r="BU15" s="475"/>
      <c r="BV15" s="475"/>
      <c r="BW15" s="475"/>
      <c r="BX15" s="475"/>
      <c r="BY15" s="476"/>
      <c r="BZ15" s="472"/>
      <c r="CA15" s="472"/>
      <c r="CB15" s="472"/>
      <c r="CC15" s="472"/>
      <c r="CD15" s="473"/>
      <c r="CE15" s="477"/>
    </row>
    <row r="16" spans="2:95" outlineLevel="1">
      <c r="B16" s="325" t="s">
        <v>200</v>
      </c>
      <c r="C16" s="394">
        <f>SUMIF($H$3:$CD$3,C$3,$H16:$CD16)</f>
        <v>0</v>
      </c>
      <c r="D16" s="395">
        <f t="shared" si="2"/>
        <v>0</v>
      </c>
      <c r="E16" s="395">
        <f t="shared" si="2"/>
        <v>0</v>
      </c>
      <c r="F16" s="395">
        <f t="shared" si="2"/>
        <v>0</v>
      </c>
      <c r="G16" s="404">
        <f>SUM(C16:F16)</f>
        <v>0</v>
      </c>
      <c r="H16" s="507">
        <f>-'12.差旅应酬'!B4/10000/四大费用!C1</f>
        <v>0</v>
      </c>
      <c r="I16" s="508">
        <f>-'12.差旅应酬'!C4/10000/四大费用!D1</f>
        <v>0</v>
      </c>
      <c r="J16" s="508">
        <f>-'12.差旅应酬'!D4/10000/四大费用!E1</f>
        <v>0</v>
      </c>
      <c r="K16" s="508">
        <f>-'12.差旅应酬'!E4/10000/四大费用!F1</f>
        <v>0</v>
      </c>
      <c r="L16" s="509">
        <f t="shared" ref="L16:L29" si="4">SUM(H16:K16)</f>
        <v>0</v>
      </c>
      <c r="M16" s="510">
        <f>-'12.差旅应酬'!B5/10000/四大费用!C1</f>
        <v>0</v>
      </c>
      <c r="N16" s="511">
        <f>-'12.差旅应酬'!C5/10000/四大费用!D1</f>
        <v>0</v>
      </c>
      <c r="O16" s="511">
        <f>-'12.差旅应酬'!D5/10000/四大费用!E1</f>
        <v>0</v>
      </c>
      <c r="P16" s="511">
        <f>-'12.差旅应酬'!E5/10000/四大费用!F1</f>
        <v>0</v>
      </c>
      <c r="Q16" s="512">
        <f t="shared" ref="Q16:Q29" si="5">SUM(M16:P16)</f>
        <v>0</v>
      </c>
      <c r="R16" s="472"/>
      <c r="S16" s="472"/>
      <c r="T16" s="472"/>
      <c r="U16" s="472"/>
      <c r="V16" s="473">
        <f t="shared" si="3"/>
        <v>0</v>
      </c>
      <c r="W16" s="475"/>
      <c r="X16" s="475"/>
      <c r="Y16" s="475"/>
      <c r="Z16" s="475"/>
      <c r="AA16" s="476">
        <f>SUM(W16:Z16)</f>
        <v>0</v>
      </c>
      <c r="AB16" s="472"/>
      <c r="AC16" s="472"/>
      <c r="AD16" s="472"/>
      <c r="AE16" s="472"/>
      <c r="AF16" s="473"/>
      <c r="AG16" s="475"/>
      <c r="AH16" s="475"/>
      <c r="AI16" s="475"/>
      <c r="AJ16" s="475"/>
      <c r="AK16" s="476"/>
      <c r="AL16" s="472"/>
      <c r="AM16" s="472"/>
      <c r="AN16" s="472"/>
      <c r="AO16" s="472"/>
      <c r="AP16" s="473"/>
      <c r="AQ16" s="475"/>
      <c r="AR16" s="475"/>
      <c r="AS16" s="475"/>
      <c r="AT16" s="475"/>
      <c r="AU16" s="476"/>
      <c r="AV16" s="472"/>
      <c r="AW16" s="472"/>
      <c r="AX16" s="472"/>
      <c r="AY16" s="472"/>
      <c r="AZ16" s="473"/>
      <c r="BA16" s="475"/>
      <c r="BB16" s="475"/>
      <c r="BC16" s="475"/>
      <c r="BD16" s="475"/>
      <c r="BE16" s="476"/>
      <c r="BF16" s="472"/>
      <c r="BG16" s="472"/>
      <c r="BH16" s="472"/>
      <c r="BI16" s="472"/>
      <c r="BJ16" s="473"/>
      <c r="BK16" s="475"/>
      <c r="BL16" s="475"/>
      <c r="BM16" s="475"/>
      <c r="BN16" s="475"/>
      <c r="BO16" s="476"/>
      <c r="BP16" s="472"/>
      <c r="BQ16" s="472"/>
      <c r="BR16" s="472"/>
      <c r="BS16" s="472"/>
      <c r="BT16" s="473"/>
      <c r="BU16" s="475"/>
      <c r="BV16" s="475"/>
      <c r="BW16" s="475"/>
      <c r="BX16" s="475"/>
      <c r="BY16" s="476"/>
      <c r="BZ16" s="472"/>
      <c r="CA16" s="472"/>
      <c r="CB16" s="472"/>
      <c r="CC16" s="472"/>
      <c r="CD16" s="473"/>
      <c r="CE16" s="477"/>
    </row>
    <row r="17" spans="2:93" outlineLevel="1">
      <c r="B17" s="325" t="s">
        <v>282</v>
      </c>
      <c r="C17" s="394" t="e">
        <f t="shared" si="2"/>
        <v>#VALUE!</v>
      </c>
      <c r="D17" s="395">
        <f t="shared" si="2"/>
        <v>0</v>
      </c>
      <c r="E17" s="395">
        <f t="shared" si="2"/>
        <v>0</v>
      </c>
      <c r="F17" s="395">
        <f t="shared" si="2"/>
        <v>0</v>
      </c>
      <c r="G17" s="396" t="e">
        <f>SUM(C17:F17)</f>
        <v>#VALUE!</v>
      </c>
      <c r="H17" s="507" t="e">
        <f>-('11.专业服务费'!B5+'11.专业服务费'!B4)/10000/C1</f>
        <v>#VALUE!</v>
      </c>
      <c r="I17" s="508">
        <f>-('11.专业服务费'!C5+'11.专业服务费'!C4)/10000/D1</f>
        <v>0</v>
      </c>
      <c r="J17" s="508">
        <f>-('11.专业服务费'!D5+'11.专业服务费'!D4)/10000/E1</f>
        <v>0</v>
      </c>
      <c r="K17" s="508">
        <f>-('11.专业服务费'!E5+'11.专业服务费'!E4)/10000/F1</f>
        <v>0</v>
      </c>
      <c r="L17" s="509" t="e">
        <f>SUM(H17:K17)</f>
        <v>#VALUE!</v>
      </c>
      <c r="M17" s="510"/>
      <c r="N17" s="511"/>
      <c r="O17" s="511"/>
      <c r="P17" s="511"/>
      <c r="Q17" s="512">
        <f t="shared" si="5"/>
        <v>0</v>
      </c>
      <c r="R17" s="471"/>
      <c r="S17" s="472"/>
      <c r="T17" s="472"/>
      <c r="U17" s="472"/>
      <c r="V17" s="473">
        <f t="shared" si="3"/>
        <v>0</v>
      </c>
      <c r="W17" s="475"/>
      <c r="X17" s="475"/>
      <c r="Y17" s="475"/>
      <c r="Z17" s="475"/>
      <c r="AA17" s="476">
        <f>SUM(W17:Z17)</f>
        <v>0</v>
      </c>
      <c r="AB17" s="471"/>
      <c r="AC17" s="472"/>
      <c r="AD17" s="472"/>
      <c r="AE17" s="472"/>
      <c r="AF17" s="473"/>
      <c r="AG17" s="475"/>
      <c r="AH17" s="475"/>
      <c r="AI17" s="475"/>
      <c r="AJ17" s="475"/>
      <c r="AK17" s="476"/>
      <c r="AL17" s="471"/>
      <c r="AM17" s="472"/>
      <c r="AN17" s="472"/>
      <c r="AO17" s="472"/>
      <c r="AP17" s="473"/>
      <c r="AQ17" s="475"/>
      <c r="AR17" s="475"/>
      <c r="AS17" s="475"/>
      <c r="AT17" s="475"/>
      <c r="AU17" s="476"/>
      <c r="AV17" s="471"/>
      <c r="AW17" s="472"/>
      <c r="AX17" s="472"/>
      <c r="AY17" s="472"/>
      <c r="AZ17" s="473"/>
      <c r="BA17" s="475"/>
      <c r="BB17" s="475"/>
      <c r="BC17" s="475"/>
      <c r="BD17" s="475"/>
      <c r="BE17" s="476"/>
      <c r="BF17" s="471"/>
      <c r="BG17" s="472"/>
      <c r="BH17" s="472"/>
      <c r="BI17" s="472"/>
      <c r="BJ17" s="473"/>
      <c r="BK17" s="475"/>
      <c r="BL17" s="475"/>
      <c r="BM17" s="475"/>
      <c r="BN17" s="475"/>
      <c r="BO17" s="476"/>
      <c r="BP17" s="471"/>
      <c r="BQ17" s="472"/>
      <c r="BR17" s="472"/>
      <c r="BS17" s="472"/>
      <c r="BT17" s="473"/>
      <c r="BU17" s="475"/>
      <c r="BV17" s="475"/>
      <c r="BW17" s="475"/>
      <c r="BX17" s="475"/>
      <c r="BY17" s="476"/>
      <c r="BZ17" s="471"/>
      <c r="CA17" s="472"/>
      <c r="CB17" s="472"/>
      <c r="CC17" s="472"/>
      <c r="CD17" s="473"/>
      <c r="CE17" s="477"/>
    </row>
    <row r="18" spans="2:93" outlineLevel="1">
      <c r="B18" s="325" t="s">
        <v>283</v>
      </c>
      <c r="C18" s="394">
        <f t="shared" si="2"/>
        <v>0</v>
      </c>
      <c r="D18" s="395">
        <f t="shared" si="2"/>
        <v>0</v>
      </c>
      <c r="E18" s="395">
        <f t="shared" si="2"/>
        <v>0</v>
      </c>
      <c r="F18" s="395">
        <f t="shared" si="2"/>
        <v>0</v>
      </c>
      <c r="G18" s="404">
        <f t="shared" ref="G18:G29" si="6">SUM(C18:F18)</f>
        <v>0</v>
      </c>
      <c r="H18" s="507"/>
      <c r="I18" s="508"/>
      <c r="J18" s="508"/>
      <c r="K18" s="508"/>
      <c r="L18" s="509">
        <f t="shared" si="4"/>
        <v>0</v>
      </c>
      <c r="M18" s="510"/>
      <c r="N18" s="511"/>
      <c r="O18" s="511"/>
      <c r="P18" s="511"/>
      <c r="Q18" s="512">
        <f t="shared" si="5"/>
        <v>0</v>
      </c>
      <c r="R18" s="472"/>
      <c r="S18" s="472"/>
      <c r="T18" s="472"/>
      <c r="U18" s="472"/>
      <c r="V18" s="473">
        <f t="shared" si="3"/>
        <v>0</v>
      </c>
      <c r="W18" s="475"/>
      <c r="X18" s="475"/>
      <c r="Y18" s="475"/>
      <c r="Z18" s="475"/>
      <c r="AA18" s="476">
        <f t="shared" ref="AA18:AA29" si="7">SUM(W18:Z18)</f>
        <v>0</v>
      </c>
      <c r="AB18" s="472"/>
      <c r="AC18" s="472"/>
      <c r="AD18" s="472"/>
      <c r="AE18" s="472"/>
      <c r="AF18" s="473"/>
      <c r="AG18" s="475"/>
      <c r="AH18" s="475"/>
      <c r="AI18" s="475"/>
      <c r="AJ18" s="475"/>
      <c r="AK18" s="476"/>
      <c r="AL18" s="472"/>
      <c r="AM18" s="472"/>
      <c r="AN18" s="472"/>
      <c r="AO18" s="472"/>
      <c r="AP18" s="473"/>
      <c r="AQ18" s="475"/>
      <c r="AR18" s="475"/>
      <c r="AS18" s="475"/>
      <c r="AT18" s="475"/>
      <c r="AU18" s="476"/>
      <c r="AV18" s="472"/>
      <c r="AW18" s="472"/>
      <c r="AX18" s="472"/>
      <c r="AY18" s="472"/>
      <c r="AZ18" s="473"/>
      <c r="BA18" s="475"/>
      <c r="BB18" s="475"/>
      <c r="BC18" s="475"/>
      <c r="BD18" s="475"/>
      <c r="BE18" s="476"/>
      <c r="BF18" s="472"/>
      <c r="BG18" s="472"/>
      <c r="BH18" s="472"/>
      <c r="BI18" s="472"/>
      <c r="BJ18" s="473"/>
      <c r="BK18" s="475"/>
      <c r="BL18" s="475"/>
      <c r="BM18" s="475"/>
      <c r="BN18" s="475"/>
      <c r="BO18" s="476"/>
      <c r="BP18" s="472"/>
      <c r="BQ18" s="472"/>
      <c r="BR18" s="472"/>
      <c r="BS18" s="472"/>
      <c r="BT18" s="473"/>
      <c r="BU18" s="475"/>
      <c r="BV18" s="475"/>
      <c r="BW18" s="475"/>
      <c r="BX18" s="475"/>
      <c r="BY18" s="476"/>
      <c r="BZ18" s="472"/>
      <c r="CA18" s="472"/>
      <c r="CB18" s="472"/>
      <c r="CC18" s="472"/>
      <c r="CD18" s="473"/>
      <c r="CE18" s="477"/>
    </row>
    <row r="19" spans="2:93" outlineLevel="1">
      <c r="B19" s="325" t="s">
        <v>203</v>
      </c>
      <c r="C19" s="394">
        <f t="shared" si="2"/>
        <v>0</v>
      </c>
      <c r="D19" s="395">
        <f t="shared" si="2"/>
        <v>0</v>
      </c>
      <c r="E19" s="395">
        <f t="shared" si="2"/>
        <v>0</v>
      </c>
      <c r="F19" s="395">
        <f t="shared" si="2"/>
        <v>0</v>
      </c>
      <c r="G19" s="404">
        <f t="shared" si="6"/>
        <v>0</v>
      </c>
      <c r="H19" s="507"/>
      <c r="I19" s="508"/>
      <c r="J19" s="508"/>
      <c r="K19" s="508"/>
      <c r="L19" s="509">
        <f t="shared" si="4"/>
        <v>0</v>
      </c>
      <c r="M19" s="510"/>
      <c r="N19" s="511"/>
      <c r="O19" s="511"/>
      <c r="P19" s="511"/>
      <c r="Q19" s="512">
        <f t="shared" si="5"/>
        <v>0</v>
      </c>
      <c r="R19" s="472"/>
      <c r="S19" s="472"/>
      <c r="T19" s="472"/>
      <c r="U19" s="472"/>
      <c r="V19" s="473">
        <f t="shared" si="3"/>
        <v>0</v>
      </c>
      <c r="W19" s="475"/>
      <c r="X19" s="475"/>
      <c r="Y19" s="475"/>
      <c r="Z19" s="475"/>
      <c r="AA19" s="476">
        <f t="shared" si="7"/>
        <v>0</v>
      </c>
      <c r="AB19" s="472"/>
      <c r="AC19" s="472"/>
      <c r="AD19" s="472"/>
      <c r="AE19" s="472"/>
      <c r="AF19" s="473"/>
      <c r="AG19" s="475"/>
      <c r="AH19" s="475"/>
      <c r="AI19" s="475"/>
      <c r="AJ19" s="475"/>
      <c r="AK19" s="476"/>
      <c r="AL19" s="472"/>
      <c r="AM19" s="472"/>
      <c r="AN19" s="472"/>
      <c r="AO19" s="472"/>
      <c r="AP19" s="473"/>
      <c r="AQ19" s="475"/>
      <c r="AR19" s="475"/>
      <c r="AS19" s="475"/>
      <c r="AT19" s="475"/>
      <c r="AU19" s="476"/>
      <c r="AV19" s="472"/>
      <c r="AW19" s="472"/>
      <c r="AX19" s="472"/>
      <c r="AY19" s="472"/>
      <c r="AZ19" s="473"/>
      <c r="BA19" s="475"/>
      <c r="BB19" s="475"/>
      <c r="BC19" s="475"/>
      <c r="BD19" s="475"/>
      <c r="BE19" s="476"/>
      <c r="BF19" s="472"/>
      <c r="BG19" s="472"/>
      <c r="BH19" s="472"/>
      <c r="BI19" s="472"/>
      <c r="BJ19" s="473"/>
      <c r="BK19" s="475"/>
      <c r="BL19" s="475"/>
      <c r="BM19" s="475"/>
      <c r="BN19" s="475"/>
      <c r="BO19" s="476"/>
      <c r="BP19" s="472"/>
      <c r="BQ19" s="472"/>
      <c r="BR19" s="472"/>
      <c r="BS19" s="472"/>
      <c r="BT19" s="473"/>
      <c r="BU19" s="475"/>
      <c r="BV19" s="475"/>
      <c r="BW19" s="475"/>
      <c r="BX19" s="475"/>
      <c r="BY19" s="476"/>
      <c r="BZ19" s="472"/>
      <c r="CA19" s="472"/>
      <c r="CB19" s="472"/>
      <c r="CC19" s="472"/>
      <c r="CD19" s="473"/>
      <c r="CE19" s="477"/>
    </row>
    <row r="20" spans="2:93" outlineLevel="1">
      <c r="B20" s="325" t="s">
        <v>204</v>
      </c>
      <c r="C20" s="394">
        <f t="shared" si="2"/>
        <v>0</v>
      </c>
      <c r="D20" s="395">
        <f t="shared" si="2"/>
        <v>0</v>
      </c>
      <c r="E20" s="395">
        <f t="shared" si="2"/>
        <v>0</v>
      </c>
      <c r="F20" s="395">
        <f t="shared" si="2"/>
        <v>0</v>
      </c>
      <c r="G20" s="404">
        <f>SUM(C20:F20)</f>
        <v>0</v>
      </c>
      <c r="H20" s="507">
        <f>损益表!B47/C1</f>
        <v>0</v>
      </c>
      <c r="I20" s="508">
        <f>损益表!C47/D1</f>
        <v>0</v>
      </c>
      <c r="J20" s="508">
        <f>损益表!D47/E1</f>
        <v>0</v>
      </c>
      <c r="K20" s="508">
        <f>损益表!E47/F1</f>
        <v>0</v>
      </c>
      <c r="L20" s="509">
        <f t="shared" si="4"/>
        <v>0</v>
      </c>
      <c r="M20" s="511">
        <f>SUM(损益表!B42,损益表!B45,损益表!B46,损益表!B51,损益表!B88,损益表!B49,损益表!B87)/C1</f>
        <v>0</v>
      </c>
      <c r="N20" s="511">
        <f>SUM(损益表!C42,损益表!C45,损益表!C46,损益表!C51,损益表!C88,损益表!C49,损益表!C87)/D1</f>
        <v>0</v>
      </c>
      <c r="O20" s="511">
        <f>SUM(损益表!D42,损益表!D45,损益表!D46,损益表!D51,损益表!D88,损益表!D49,损益表!D87)/E1</f>
        <v>0</v>
      </c>
      <c r="P20" s="511">
        <f>SUM(损益表!E42,损益表!E45,损益表!E46,损益表!E51,损益表!E88,损益表!E49,损益表!E87)/F1</f>
        <v>0</v>
      </c>
      <c r="Q20" s="512">
        <f t="shared" si="5"/>
        <v>0</v>
      </c>
      <c r="R20" s="472"/>
      <c r="S20" s="472"/>
      <c r="T20" s="472"/>
      <c r="U20" s="472"/>
      <c r="V20" s="473">
        <f t="shared" si="3"/>
        <v>0</v>
      </c>
      <c r="W20" s="475">
        <f>损益表!B50/C1</f>
        <v>0</v>
      </c>
      <c r="X20" s="475">
        <f>损益表!C50/D1</f>
        <v>0</v>
      </c>
      <c r="Y20" s="475">
        <f>损益表!D50/E1</f>
        <v>0</v>
      </c>
      <c r="Z20" s="475">
        <f>损益表!E50/F1</f>
        <v>0</v>
      </c>
      <c r="AA20" s="476">
        <f t="shared" si="7"/>
        <v>0</v>
      </c>
      <c r="AB20" s="472"/>
      <c r="AC20" s="472"/>
      <c r="AD20" s="472"/>
      <c r="AE20" s="472"/>
      <c r="AF20" s="473"/>
      <c r="AG20" s="475"/>
      <c r="AH20" s="475"/>
      <c r="AI20" s="475"/>
      <c r="AJ20" s="475"/>
      <c r="AK20" s="476"/>
      <c r="AL20" s="472"/>
      <c r="AM20" s="472"/>
      <c r="AN20" s="472"/>
      <c r="AO20" s="472"/>
      <c r="AP20" s="473"/>
      <c r="AQ20" s="475"/>
      <c r="AR20" s="475"/>
      <c r="AS20" s="475"/>
      <c r="AT20" s="475"/>
      <c r="AU20" s="476"/>
      <c r="AV20" s="472"/>
      <c r="AW20" s="472"/>
      <c r="AX20" s="472"/>
      <c r="AY20" s="472"/>
      <c r="AZ20" s="473"/>
      <c r="BA20" s="475"/>
      <c r="BB20" s="475"/>
      <c r="BC20" s="475"/>
      <c r="BD20" s="475"/>
      <c r="BE20" s="476"/>
      <c r="BF20" s="472"/>
      <c r="BG20" s="472"/>
      <c r="BH20" s="472"/>
      <c r="BI20" s="472"/>
      <c r="BJ20" s="473"/>
      <c r="BK20" s="475"/>
      <c r="BL20" s="475"/>
      <c r="BM20" s="475"/>
      <c r="BN20" s="475"/>
      <c r="BO20" s="476"/>
      <c r="BP20" s="472"/>
      <c r="BQ20" s="472"/>
      <c r="BR20" s="472"/>
      <c r="BS20" s="472"/>
      <c r="BT20" s="473"/>
      <c r="BU20" s="475"/>
      <c r="BV20" s="475"/>
      <c r="BW20" s="475"/>
      <c r="BX20" s="475"/>
      <c r="BY20" s="476"/>
      <c r="BZ20" s="472">
        <f>损益表!B48/C1</f>
        <v>0</v>
      </c>
      <c r="CA20" s="472">
        <f>损益表!C48/D1</f>
        <v>0</v>
      </c>
      <c r="CB20" s="472">
        <f>损益表!D48/E1</f>
        <v>0</v>
      </c>
      <c r="CC20" s="472">
        <f>损益表!E48/F1</f>
        <v>0</v>
      </c>
      <c r="CD20" s="473">
        <f>SUM(BZ20:CC20)</f>
        <v>0</v>
      </c>
      <c r="CE20" s="477"/>
    </row>
    <row r="21" spans="2:93" outlineLevel="1">
      <c r="B21" s="325" t="s">
        <v>284</v>
      </c>
      <c r="C21" s="394">
        <f t="shared" si="2"/>
        <v>0</v>
      </c>
      <c r="D21" s="395">
        <f t="shared" si="2"/>
        <v>0</v>
      </c>
      <c r="E21" s="395">
        <f t="shared" si="2"/>
        <v>0</v>
      </c>
      <c r="F21" s="395">
        <f t="shared" si="2"/>
        <v>0</v>
      </c>
      <c r="G21" s="404">
        <f t="shared" si="6"/>
        <v>0</v>
      </c>
      <c r="H21" s="507"/>
      <c r="I21" s="508"/>
      <c r="J21" s="508"/>
      <c r="K21" s="508"/>
      <c r="L21" s="509">
        <f t="shared" si="4"/>
        <v>0</v>
      </c>
      <c r="M21" s="510"/>
      <c r="N21" s="511"/>
      <c r="O21" s="511"/>
      <c r="P21" s="511"/>
      <c r="Q21" s="512">
        <f t="shared" si="5"/>
        <v>0</v>
      </c>
      <c r="R21" s="472">
        <f>SUM(损益表!B71,损益表!B72)/C1</f>
        <v>0</v>
      </c>
      <c r="S21" s="472">
        <f>SUM(损益表!C71,损益表!C72)/D1</f>
        <v>0</v>
      </c>
      <c r="T21" s="472">
        <f>SUM(损益表!D71,损益表!D72)/E1</f>
        <v>0</v>
      </c>
      <c r="U21" s="472">
        <f>SUM(损益表!E71,损益表!E72)/F1</f>
        <v>0</v>
      </c>
      <c r="V21" s="473">
        <f>SUM(R21:U21)</f>
        <v>0</v>
      </c>
      <c r="W21" s="475"/>
      <c r="X21" s="475"/>
      <c r="Y21" s="475"/>
      <c r="Z21" s="475"/>
      <c r="AA21" s="476">
        <f t="shared" si="7"/>
        <v>0</v>
      </c>
      <c r="AB21" s="472"/>
      <c r="AC21" s="472"/>
      <c r="AD21" s="472"/>
      <c r="AE21" s="472"/>
      <c r="AF21" s="473"/>
      <c r="AG21" s="475"/>
      <c r="AH21" s="475"/>
      <c r="AI21" s="475"/>
      <c r="AJ21" s="475"/>
      <c r="AK21" s="476"/>
      <c r="AL21" s="472"/>
      <c r="AM21" s="472"/>
      <c r="AN21" s="472"/>
      <c r="AO21" s="472"/>
      <c r="AP21" s="473"/>
      <c r="AQ21" s="475"/>
      <c r="AR21" s="475"/>
      <c r="AS21" s="475"/>
      <c r="AT21" s="475"/>
      <c r="AU21" s="476"/>
      <c r="AV21" s="472"/>
      <c r="AW21" s="472"/>
      <c r="AX21" s="472"/>
      <c r="AY21" s="472"/>
      <c r="AZ21" s="473"/>
      <c r="BA21" s="475"/>
      <c r="BB21" s="475"/>
      <c r="BC21" s="475"/>
      <c r="BD21" s="475"/>
      <c r="BE21" s="476"/>
      <c r="BF21" s="472"/>
      <c r="BG21" s="472"/>
      <c r="BH21" s="472"/>
      <c r="BI21" s="472"/>
      <c r="BJ21" s="473"/>
      <c r="BK21" s="475"/>
      <c r="BL21" s="475"/>
      <c r="BM21" s="475"/>
      <c r="BN21" s="475"/>
      <c r="BO21" s="476"/>
      <c r="BP21" s="472"/>
      <c r="BQ21" s="472"/>
      <c r="BR21" s="472"/>
      <c r="BS21" s="472"/>
      <c r="BT21" s="473"/>
      <c r="BU21" s="475"/>
      <c r="BV21" s="475"/>
      <c r="BW21" s="475"/>
      <c r="BX21" s="475"/>
      <c r="BY21" s="476"/>
      <c r="BZ21" s="472"/>
      <c r="CA21" s="472"/>
      <c r="CB21" s="472"/>
      <c r="CC21" s="472"/>
      <c r="CD21" s="473"/>
      <c r="CE21" s="477"/>
    </row>
    <row r="22" spans="2:93" outlineLevel="1">
      <c r="B22" s="325" t="s">
        <v>205</v>
      </c>
      <c r="C22" s="394">
        <f t="shared" si="2"/>
        <v>0</v>
      </c>
      <c r="D22" s="395">
        <f t="shared" si="2"/>
        <v>0</v>
      </c>
      <c r="E22" s="395">
        <f t="shared" si="2"/>
        <v>0</v>
      </c>
      <c r="F22" s="395">
        <f t="shared" si="2"/>
        <v>0</v>
      </c>
      <c r="G22" s="404">
        <f>SUM(C22:F22)</f>
        <v>0</v>
      </c>
      <c r="H22" s="507"/>
      <c r="I22" s="508"/>
      <c r="J22" s="508"/>
      <c r="K22" s="508"/>
      <c r="L22" s="509">
        <f t="shared" si="4"/>
        <v>0</v>
      </c>
      <c r="M22" s="510"/>
      <c r="N22" s="511"/>
      <c r="O22" s="511"/>
      <c r="P22" s="511"/>
      <c r="Q22" s="512">
        <f t="shared" si="5"/>
        <v>0</v>
      </c>
      <c r="R22" s="472"/>
      <c r="S22" s="472"/>
      <c r="T22" s="472"/>
      <c r="U22" s="472"/>
      <c r="V22" s="473">
        <f t="shared" ref="V22:V29" si="8">SUM(R22:U22)</f>
        <v>0</v>
      </c>
      <c r="W22" s="475"/>
      <c r="X22" s="475"/>
      <c r="Y22" s="475"/>
      <c r="Z22" s="475"/>
      <c r="AA22" s="476">
        <f t="shared" si="7"/>
        <v>0</v>
      </c>
      <c r="AB22" s="472"/>
      <c r="AC22" s="472"/>
      <c r="AD22" s="472"/>
      <c r="AE22" s="472"/>
      <c r="AF22" s="473"/>
      <c r="AG22" s="475"/>
      <c r="AH22" s="475"/>
      <c r="AI22" s="475"/>
      <c r="AJ22" s="475"/>
      <c r="AK22" s="476"/>
      <c r="AL22" s="472"/>
      <c r="AM22" s="472"/>
      <c r="AN22" s="472"/>
      <c r="AO22" s="472"/>
      <c r="AP22" s="473"/>
      <c r="AQ22" s="475"/>
      <c r="AR22" s="475"/>
      <c r="AS22" s="475"/>
      <c r="AT22" s="475"/>
      <c r="AU22" s="476"/>
      <c r="AV22" s="472"/>
      <c r="AW22" s="472"/>
      <c r="AX22" s="472"/>
      <c r="AY22" s="472"/>
      <c r="AZ22" s="473"/>
      <c r="BA22" s="475"/>
      <c r="BB22" s="475"/>
      <c r="BC22" s="475"/>
      <c r="BD22" s="475"/>
      <c r="BE22" s="476"/>
      <c r="BF22" s="472"/>
      <c r="BG22" s="472"/>
      <c r="BH22" s="472"/>
      <c r="BI22" s="472"/>
      <c r="BJ22" s="473"/>
      <c r="BK22" s="475"/>
      <c r="BL22" s="475"/>
      <c r="BM22" s="475"/>
      <c r="BN22" s="475"/>
      <c r="BO22" s="476"/>
      <c r="BP22" s="472"/>
      <c r="BQ22" s="472"/>
      <c r="BR22" s="472"/>
      <c r="BS22" s="472"/>
      <c r="BT22" s="473"/>
      <c r="BU22" s="475"/>
      <c r="BV22" s="475"/>
      <c r="BW22" s="475"/>
      <c r="BX22" s="475"/>
      <c r="BY22" s="476"/>
      <c r="BZ22" s="472"/>
      <c r="CA22" s="472"/>
      <c r="CB22" s="472"/>
      <c r="CC22" s="472"/>
      <c r="CD22" s="473"/>
      <c r="CE22" s="477"/>
    </row>
    <row r="23" spans="2:93" outlineLevel="1">
      <c r="B23" s="325" t="s">
        <v>206</v>
      </c>
      <c r="C23" s="394">
        <f t="shared" si="2"/>
        <v>0</v>
      </c>
      <c r="D23" s="395">
        <f t="shared" si="2"/>
        <v>0</v>
      </c>
      <c r="E23" s="395">
        <f t="shared" si="2"/>
        <v>0</v>
      </c>
      <c r="F23" s="395">
        <f t="shared" si="2"/>
        <v>0</v>
      </c>
      <c r="G23" s="404">
        <f t="shared" si="6"/>
        <v>0</v>
      </c>
      <c r="H23" s="507">
        <f>-'9.资产折旧'!B62/10000/C1</f>
        <v>0</v>
      </c>
      <c r="I23" s="508">
        <f>-'9.资产折旧'!C62/10000/D1</f>
        <v>0</v>
      </c>
      <c r="J23" s="508">
        <f>-'9.资产折旧'!D62/10000/E1</f>
        <v>0</v>
      </c>
      <c r="K23" s="508">
        <f>-'9.资产折旧'!E62/10000/F1</f>
        <v>0</v>
      </c>
      <c r="L23" s="509">
        <f t="shared" si="4"/>
        <v>0</v>
      </c>
      <c r="M23" s="510">
        <f>-'9.资产折旧'!B63/10000/C1</f>
        <v>0</v>
      </c>
      <c r="N23" s="511">
        <f>-'9.资产折旧'!C63/10000/D1</f>
        <v>0</v>
      </c>
      <c r="O23" s="511">
        <f>-'9.资产折旧'!D63/10000/E1</f>
        <v>0</v>
      </c>
      <c r="P23" s="511">
        <f>-'9.资产折旧'!E63/10000/F1</f>
        <v>0</v>
      </c>
      <c r="Q23" s="512">
        <f t="shared" si="5"/>
        <v>0</v>
      </c>
      <c r="R23" s="472">
        <f>-'9.资产折旧'!B56/10000/C1</f>
        <v>0</v>
      </c>
      <c r="S23" s="472">
        <f>-'9.资产折旧'!C56/10000/D1</f>
        <v>0</v>
      </c>
      <c r="T23" s="472">
        <f>-'9.资产折旧'!D56/10000/E1</f>
        <v>0</v>
      </c>
      <c r="U23" s="472">
        <f>-'9.资产折旧'!E56/10000/F1</f>
        <v>0</v>
      </c>
      <c r="V23" s="473">
        <f t="shared" si="8"/>
        <v>0</v>
      </c>
      <c r="W23" s="475"/>
      <c r="X23" s="475"/>
      <c r="Y23" s="475"/>
      <c r="Z23" s="475"/>
      <c r="AA23" s="476">
        <f t="shared" si="7"/>
        <v>0</v>
      </c>
      <c r="AB23" s="472"/>
      <c r="AC23" s="472"/>
      <c r="AD23" s="472"/>
      <c r="AE23" s="472"/>
      <c r="AF23" s="473"/>
      <c r="AG23" s="475"/>
      <c r="AH23" s="475"/>
      <c r="AI23" s="475"/>
      <c r="AJ23" s="475"/>
      <c r="AK23" s="476"/>
      <c r="AL23" s="472"/>
      <c r="AM23" s="472"/>
      <c r="AN23" s="472"/>
      <c r="AO23" s="472"/>
      <c r="AP23" s="473"/>
      <c r="AQ23" s="475"/>
      <c r="AR23" s="475"/>
      <c r="AS23" s="475"/>
      <c r="AT23" s="475"/>
      <c r="AU23" s="476"/>
      <c r="AV23" s="472"/>
      <c r="AW23" s="472"/>
      <c r="AX23" s="472"/>
      <c r="AY23" s="472"/>
      <c r="AZ23" s="473"/>
      <c r="BA23" s="475"/>
      <c r="BB23" s="475"/>
      <c r="BC23" s="475"/>
      <c r="BD23" s="475"/>
      <c r="BE23" s="476"/>
      <c r="BF23" s="472"/>
      <c r="BG23" s="472"/>
      <c r="BH23" s="472"/>
      <c r="BI23" s="472"/>
      <c r="BJ23" s="473"/>
      <c r="BK23" s="475"/>
      <c r="BL23" s="475"/>
      <c r="BM23" s="475"/>
      <c r="BN23" s="475"/>
      <c r="BO23" s="476"/>
      <c r="BP23" s="472"/>
      <c r="BQ23" s="472"/>
      <c r="BR23" s="472"/>
      <c r="BS23" s="472"/>
      <c r="BT23" s="473"/>
      <c r="BU23" s="475"/>
      <c r="BV23" s="475"/>
      <c r="BW23" s="475"/>
      <c r="BX23" s="475"/>
      <c r="BY23" s="476"/>
      <c r="BZ23" s="472"/>
      <c r="CA23" s="472"/>
      <c r="CB23" s="472"/>
      <c r="CC23" s="472"/>
      <c r="CD23" s="473"/>
      <c r="CE23" s="477"/>
    </row>
    <row r="24" spans="2:93" outlineLevel="1">
      <c r="B24" s="325" t="s">
        <v>285</v>
      </c>
      <c r="C24" s="394">
        <f t="shared" si="2"/>
        <v>0</v>
      </c>
      <c r="D24" s="395">
        <f t="shared" si="2"/>
        <v>0</v>
      </c>
      <c r="E24" s="395">
        <f t="shared" si="2"/>
        <v>0</v>
      </c>
      <c r="F24" s="395">
        <f t="shared" si="2"/>
        <v>0</v>
      </c>
      <c r="G24" s="404">
        <f t="shared" si="6"/>
        <v>0</v>
      </c>
      <c r="H24" s="507"/>
      <c r="I24" s="508"/>
      <c r="J24" s="508"/>
      <c r="K24" s="508"/>
      <c r="L24" s="509">
        <f t="shared" si="4"/>
        <v>0</v>
      </c>
      <c r="M24" s="510"/>
      <c r="N24" s="511"/>
      <c r="O24" s="511"/>
      <c r="P24" s="511"/>
      <c r="Q24" s="512">
        <f t="shared" si="5"/>
        <v>0</v>
      </c>
      <c r="R24" s="472"/>
      <c r="S24" s="472"/>
      <c r="T24" s="472"/>
      <c r="U24" s="472"/>
      <c r="V24" s="473">
        <f t="shared" si="8"/>
        <v>0</v>
      </c>
      <c r="W24" s="475"/>
      <c r="X24" s="475"/>
      <c r="Y24" s="475"/>
      <c r="Z24" s="475"/>
      <c r="AA24" s="476">
        <f t="shared" si="7"/>
        <v>0</v>
      </c>
      <c r="AB24" s="472"/>
      <c r="AC24" s="472"/>
      <c r="AD24" s="472"/>
      <c r="AE24" s="472"/>
      <c r="AF24" s="473"/>
      <c r="AG24" s="475"/>
      <c r="AH24" s="475"/>
      <c r="AI24" s="475"/>
      <c r="AJ24" s="475"/>
      <c r="AK24" s="476"/>
      <c r="AL24" s="472"/>
      <c r="AM24" s="472"/>
      <c r="AN24" s="472"/>
      <c r="AO24" s="472"/>
      <c r="AP24" s="473"/>
      <c r="AQ24" s="475"/>
      <c r="AR24" s="475"/>
      <c r="AS24" s="475"/>
      <c r="AT24" s="475"/>
      <c r="AU24" s="476"/>
      <c r="AV24" s="472"/>
      <c r="AW24" s="472"/>
      <c r="AX24" s="472"/>
      <c r="AY24" s="472"/>
      <c r="AZ24" s="473"/>
      <c r="BA24" s="475"/>
      <c r="BB24" s="475"/>
      <c r="BC24" s="475"/>
      <c r="BD24" s="475"/>
      <c r="BE24" s="476"/>
      <c r="BF24" s="472"/>
      <c r="BG24" s="472"/>
      <c r="BH24" s="472"/>
      <c r="BI24" s="472"/>
      <c r="BJ24" s="473"/>
      <c r="BK24" s="475"/>
      <c r="BL24" s="475"/>
      <c r="BM24" s="475"/>
      <c r="BN24" s="475"/>
      <c r="BO24" s="476"/>
      <c r="BP24" s="472"/>
      <c r="BQ24" s="472"/>
      <c r="BR24" s="472"/>
      <c r="BS24" s="472"/>
      <c r="BT24" s="473"/>
      <c r="BU24" s="475"/>
      <c r="BV24" s="475"/>
      <c r="BW24" s="475"/>
      <c r="BX24" s="475"/>
      <c r="BY24" s="476"/>
      <c r="BZ24" s="472"/>
      <c r="CA24" s="472"/>
      <c r="CB24" s="472"/>
      <c r="CC24" s="472"/>
      <c r="CD24" s="473"/>
      <c r="CE24" s="477"/>
    </row>
    <row r="25" spans="2:93" outlineLevel="1">
      <c r="B25" s="325" t="s">
        <v>286</v>
      </c>
      <c r="C25" s="394">
        <f t="shared" si="2"/>
        <v>0</v>
      </c>
      <c r="D25" s="395">
        <f t="shared" si="2"/>
        <v>0</v>
      </c>
      <c r="E25" s="395">
        <f t="shared" si="2"/>
        <v>0</v>
      </c>
      <c r="F25" s="395">
        <f t="shared" si="2"/>
        <v>0</v>
      </c>
      <c r="G25" s="404">
        <f t="shared" si="6"/>
        <v>0</v>
      </c>
      <c r="H25" s="507">
        <f>-'13.办公费用'!B5/10000/C1</f>
        <v>0</v>
      </c>
      <c r="I25" s="508">
        <f>-'13.办公费用'!C5/10000/D1</f>
        <v>0</v>
      </c>
      <c r="J25" s="508">
        <f>-'13.办公费用'!D5/10000/E1</f>
        <v>0</v>
      </c>
      <c r="K25" s="508">
        <f>-'13.办公费用'!E5/10000/F1</f>
        <v>0</v>
      </c>
      <c r="L25" s="509">
        <f t="shared" si="4"/>
        <v>0</v>
      </c>
      <c r="M25" s="510">
        <f>-'13.办公费用'!B6/10000/C1</f>
        <v>0</v>
      </c>
      <c r="N25" s="511">
        <f>-'13.办公费用'!C6/10000/D1</f>
        <v>0</v>
      </c>
      <c r="O25" s="511">
        <f>-'13.办公费用'!D6/10000/E1</f>
        <v>0</v>
      </c>
      <c r="P25" s="511">
        <f>-'13.办公费用'!E6/10000/F1</f>
        <v>0</v>
      </c>
      <c r="Q25" s="512">
        <f t="shared" si="5"/>
        <v>0</v>
      </c>
      <c r="R25" s="471"/>
      <c r="S25" s="472"/>
      <c r="T25" s="472"/>
      <c r="U25" s="472"/>
      <c r="V25" s="473">
        <f t="shared" si="8"/>
        <v>0</v>
      </c>
      <c r="W25" s="474"/>
      <c r="X25" s="475"/>
      <c r="Y25" s="475"/>
      <c r="Z25" s="475"/>
      <c r="AA25" s="476">
        <f t="shared" si="7"/>
        <v>0</v>
      </c>
      <c r="AB25" s="471"/>
      <c r="AC25" s="472"/>
      <c r="AD25" s="472"/>
      <c r="AE25" s="472"/>
      <c r="AF25" s="473"/>
      <c r="AG25" s="474"/>
      <c r="AH25" s="475"/>
      <c r="AI25" s="475"/>
      <c r="AJ25" s="475"/>
      <c r="AK25" s="476"/>
      <c r="AL25" s="471"/>
      <c r="AM25" s="472"/>
      <c r="AN25" s="472"/>
      <c r="AO25" s="472"/>
      <c r="AP25" s="473"/>
      <c r="AQ25" s="474"/>
      <c r="AR25" s="475"/>
      <c r="AS25" s="475"/>
      <c r="AT25" s="475"/>
      <c r="AU25" s="476"/>
      <c r="AV25" s="471"/>
      <c r="AW25" s="472"/>
      <c r="AX25" s="472"/>
      <c r="AY25" s="472"/>
      <c r="AZ25" s="473"/>
      <c r="BA25" s="474"/>
      <c r="BB25" s="475"/>
      <c r="BC25" s="475"/>
      <c r="BD25" s="475"/>
      <c r="BE25" s="476"/>
      <c r="BF25" s="471"/>
      <c r="BG25" s="472"/>
      <c r="BH25" s="472"/>
      <c r="BI25" s="472"/>
      <c r="BJ25" s="473"/>
      <c r="BK25" s="474"/>
      <c r="BL25" s="475"/>
      <c r="BM25" s="475"/>
      <c r="BN25" s="475"/>
      <c r="BO25" s="476"/>
      <c r="BP25" s="471"/>
      <c r="BQ25" s="472"/>
      <c r="BR25" s="472"/>
      <c r="BS25" s="472"/>
      <c r="BT25" s="473"/>
      <c r="BU25" s="474"/>
      <c r="BV25" s="475"/>
      <c r="BW25" s="475"/>
      <c r="BX25" s="475"/>
      <c r="BY25" s="476"/>
      <c r="BZ25" s="471"/>
      <c r="CA25" s="472"/>
      <c r="CB25" s="472"/>
      <c r="CC25" s="472"/>
      <c r="CD25" s="473"/>
      <c r="CE25" s="477"/>
    </row>
    <row r="26" spans="2:93" outlineLevel="1">
      <c r="B26" s="325" t="s">
        <v>287</v>
      </c>
      <c r="C26" s="394">
        <f t="shared" si="2"/>
        <v>0</v>
      </c>
      <c r="D26" s="395">
        <f t="shared" si="2"/>
        <v>0</v>
      </c>
      <c r="E26" s="395">
        <f t="shared" si="2"/>
        <v>0</v>
      </c>
      <c r="F26" s="395">
        <f t="shared" si="2"/>
        <v>0</v>
      </c>
      <c r="G26" s="396">
        <f t="shared" si="6"/>
        <v>0</v>
      </c>
      <c r="H26" s="507">
        <f>-'10.房租物业'!B46/10000/C1</f>
        <v>0</v>
      </c>
      <c r="I26" s="508">
        <f>-'10.房租物业'!C46/10000/D1</f>
        <v>0</v>
      </c>
      <c r="J26" s="508">
        <f>-'10.房租物业'!D46/10000/E1</f>
        <v>0</v>
      </c>
      <c r="K26" s="508">
        <f>-'10.房租物业'!E46/10000/F1</f>
        <v>0</v>
      </c>
      <c r="L26" s="509">
        <f t="shared" si="4"/>
        <v>0</v>
      </c>
      <c r="M26" s="510">
        <f>-'10.房租物业'!B47/10000/C1</f>
        <v>0</v>
      </c>
      <c r="N26" s="511">
        <f>-'10.房租物业'!C47/10000/D1</f>
        <v>0</v>
      </c>
      <c r="O26" s="511">
        <f>-'10.房租物业'!D47/10000/E1</f>
        <v>0</v>
      </c>
      <c r="P26" s="511">
        <f>-'10.房租物业'!E47/10000/F1</f>
        <v>0</v>
      </c>
      <c r="Q26" s="512">
        <f t="shared" si="5"/>
        <v>0</v>
      </c>
      <c r="R26" s="472"/>
      <c r="S26" s="472"/>
      <c r="T26" s="472"/>
      <c r="U26" s="472"/>
      <c r="V26" s="473">
        <f t="shared" si="8"/>
        <v>0</v>
      </c>
      <c r="W26" s="475"/>
      <c r="X26" s="475"/>
      <c r="Y26" s="475"/>
      <c r="Z26" s="475"/>
      <c r="AA26" s="476">
        <f t="shared" si="7"/>
        <v>0</v>
      </c>
      <c r="AB26" s="472"/>
      <c r="AC26" s="472"/>
      <c r="AD26" s="472"/>
      <c r="AE26" s="472"/>
      <c r="AF26" s="473"/>
      <c r="AG26" s="475"/>
      <c r="AH26" s="475"/>
      <c r="AI26" s="475"/>
      <c r="AJ26" s="475"/>
      <c r="AK26" s="476"/>
      <c r="AL26" s="472"/>
      <c r="AM26" s="472"/>
      <c r="AN26" s="472"/>
      <c r="AO26" s="472"/>
      <c r="AP26" s="473"/>
      <c r="AQ26" s="475"/>
      <c r="AR26" s="475"/>
      <c r="AS26" s="475"/>
      <c r="AT26" s="475"/>
      <c r="AU26" s="476"/>
      <c r="AV26" s="472"/>
      <c r="AW26" s="472"/>
      <c r="AX26" s="472"/>
      <c r="AY26" s="472"/>
      <c r="AZ26" s="473"/>
      <c r="BA26" s="475"/>
      <c r="BB26" s="475"/>
      <c r="BC26" s="475"/>
      <c r="BD26" s="475"/>
      <c r="BE26" s="476"/>
      <c r="BF26" s="472"/>
      <c r="BG26" s="472"/>
      <c r="BH26" s="472"/>
      <c r="BI26" s="472"/>
      <c r="BJ26" s="473"/>
      <c r="BK26" s="475"/>
      <c r="BL26" s="475"/>
      <c r="BM26" s="475"/>
      <c r="BN26" s="475"/>
      <c r="BO26" s="476"/>
      <c r="BP26" s="472"/>
      <c r="BQ26" s="472"/>
      <c r="BR26" s="472"/>
      <c r="BS26" s="472"/>
      <c r="BT26" s="473"/>
      <c r="BU26" s="475"/>
      <c r="BV26" s="475"/>
      <c r="BW26" s="475"/>
      <c r="BX26" s="475"/>
      <c r="BY26" s="476"/>
      <c r="BZ26" s="472"/>
      <c r="CA26" s="472"/>
      <c r="CB26" s="472"/>
      <c r="CC26" s="472"/>
      <c r="CD26" s="473"/>
      <c r="CE26" s="477"/>
    </row>
    <row r="27" spans="2:93" outlineLevel="1">
      <c r="B27" s="325" t="s">
        <v>288</v>
      </c>
      <c r="C27" s="394">
        <f t="shared" si="2"/>
        <v>0</v>
      </c>
      <c r="D27" s="395">
        <f t="shared" si="2"/>
        <v>0</v>
      </c>
      <c r="E27" s="395">
        <f t="shared" si="2"/>
        <v>0</v>
      </c>
      <c r="F27" s="395">
        <f t="shared" si="2"/>
        <v>0</v>
      </c>
      <c r="G27" s="396">
        <f t="shared" si="6"/>
        <v>0</v>
      </c>
      <c r="H27" s="507"/>
      <c r="I27" s="508"/>
      <c r="J27" s="508"/>
      <c r="K27" s="508"/>
      <c r="L27" s="509">
        <f t="shared" si="4"/>
        <v>0</v>
      </c>
      <c r="M27" s="510"/>
      <c r="N27" s="511"/>
      <c r="O27" s="511"/>
      <c r="P27" s="511"/>
      <c r="Q27" s="512">
        <f t="shared" si="5"/>
        <v>0</v>
      </c>
      <c r="R27" s="472"/>
      <c r="S27" s="472"/>
      <c r="T27" s="472"/>
      <c r="U27" s="472"/>
      <c r="V27" s="473">
        <f t="shared" si="8"/>
        <v>0</v>
      </c>
      <c r="W27" s="475"/>
      <c r="X27" s="475"/>
      <c r="Y27" s="475"/>
      <c r="Z27" s="475"/>
      <c r="AA27" s="476">
        <f t="shared" si="7"/>
        <v>0</v>
      </c>
      <c r="AB27" s="472"/>
      <c r="AC27" s="472"/>
      <c r="AD27" s="472"/>
      <c r="AE27" s="472"/>
      <c r="AF27" s="473"/>
      <c r="AG27" s="475"/>
      <c r="AH27" s="475"/>
      <c r="AI27" s="475"/>
      <c r="AJ27" s="475"/>
      <c r="AK27" s="476"/>
      <c r="AL27" s="472"/>
      <c r="AM27" s="472"/>
      <c r="AN27" s="472"/>
      <c r="AO27" s="472"/>
      <c r="AP27" s="473"/>
      <c r="AQ27" s="475"/>
      <c r="AR27" s="475"/>
      <c r="AS27" s="475"/>
      <c r="AT27" s="475"/>
      <c r="AU27" s="476"/>
      <c r="AV27" s="472"/>
      <c r="AW27" s="472"/>
      <c r="AX27" s="472"/>
      <c r="AY27" s="472"/>
      <c r="AZ27" s="473"/>
      <c r="BA27" s="475"/>
      <c r="BB27" s="475"/>
      <c r="BC27" s="475"/>
      <c r="BD27" s="475"/>
      <c r="BE27" s="476"/>
      <c r="BF27" s="472"/>
      <c r="BG27" s="472"/>
      <c r="BH27" s="472"/>
      <c r="BI27" s="472"/>
      <c r="BJ27" s="473"/>
      <c r="BK27" s="475"/>
      <c r="BL27" s="475"/>
      <c r="BM27" s="475"/>
      <c r="BN27" s="475"/>
      <c r="BO27" s="476"/>
      <c r="BP27" s="472"/>
      <c r="BQ27" s="472"/>
      <c r="BR27" s="472"/>
      <c r="BS27" s="472"/>
      <c r="BT27" s="473"/>
      <c r="BU27" s="475"/>
      <c r="BV27" s="475"/>
      <c r="BW27" s="475"/>
      <c r="BX27" s="475"/>
      <c r="BY27" s="476"/>
      <c r="BZ27" s="472"/>
      <c r="CA27" s="472"/>
      <c r="CB27" s="472"/>
      <c r="CC27" s="472"/>
      <c r="CD27" s="473"/>
      <c r="CE27" s="477"/>
    </row>
    <row r="28" spans="2:93" outlineLevel="1">
      <c r="B28" s="325" t="s">
        <v>289</v>
      </c>
      <c r="C28" s="394">
        <f t="shared" si="2"/>
        <v>0</v>
      </c>
      <c r="D28" s="395">
        <f t="shared" si="2"/>
        <v>0</v>
      </c>
      <c r="E28" s="395">
        <f t="shared" si="2"/>
        <v>0</v>
      </c>
      <c r="F28" s="395">
        <f t="shared" si="2"/>
        <v>0</v>
      </c>
      <c r="G28" s="404">
        <f t="shared" si="6"/>
        <v>0</v>
      </c>
      <c r="H28" s="507"/>
      <c r="I28" s="508"/>
      <c r="J28" s="508"/>
      <c r="K28" s="508"/>
      <c r="L28" s="509">
        <f t="shared" si="4"/>
        <v>0</v>
      </c>
      <c r="M28" s="510"/>
      <c r="N28" s="511"/>
      <c r="O28" s="511"/>
      <c r="P28" s="511"/>
      <c r="Q28" s="512">
        <f t="shared" si="5"/>
        <v>0</v>
      </c>
      <c r="R28" s="472"/>
      <c r="S28" s="472"/>
      <c r="T28" s="472"/>
      <c r="U28" s="472"/>
      <c r="V28" s="473">
        <f t="shared" si="8"/>
        <v>0</v>
      </c>
      <c r="W28" s="475"/>
      <c r="X28" s="475"/>
      <c r="Y28" s="475"/>
      <c r="Z28" s="475"/>
      <c r="AA28" s="476">
        <f t="shared" si="7"/>
        <v>0</v>
      </c>
      <c r="AB28" s="472"/>
      <c r="AC28" s="472"/>
      <c r="AD28" s="472"/>
      <c r="AE28" s="472"/>
      <c r="AF28" s="473"/>
      <c r="AG28" s="475"/>
      <c r="AH28" s="475"/>
      <c r="AI28" s="475"/>
      <c r="AJ28" s="475"/>
      <c r="AK28" s="476"/>
      <c r="AL28" s="472"/>
      <c r="AM28" s="472"/>
      <c r="AN28" s="472"/>
      <c r="AO28" s="472"/>
      <c r="AP28" s="473"/>
      <c r="AQ28" s="475"/>
      <c r="AR28" s="475"/>
      <c r="AS28" s="475"/>
      <c r="AT28" s="475"/>
      <c r="AU28" s="476"/>
      <c r="AV28" s="472"/>
      <c r="AW28" s="472"/>
      <c r="AX28" s="472"/>
      <c r="AY28" s="472"/>
      <c r="AZ28" s="473"/>
      <c r="BA28" s="475"/>
      <c r="BB28" s="475"/>
      <c r="BC28" s="475"/>
      <c r="BD28" s="475"/>
      <c r="BE28" s="476"/>
      <c r="BF28" s="472"/>
      <c r="BG28" s="472"/>
      <c r="BH28" s="472"/>
      <c r="BI28" s="472"/>
      <c r="BJ28" s="473"/>
      <c r="BK28" s="475"/>
      <c r="BL28" s="475"/>
      <c r="BM28" s="475"/>
      <c r="BN28" s="475"/>
      <c r="BO28" s="476"/>
      <c r="BP28" s="472"/>
      <c r="BQ28" s="472"/>
      <c r="BR28" s="472"/>
      <c r="BS28" s="472"/>
      <c r="BT28" s="473"/>
      <c r="BU28" s="475"/>
      <c r="BV28" s="475"/>
      <c r="BW28" s="475"/>
      <c r="BX28" s="475"/>
      <c r="BY28" s="476"/>
      <c r="BZ28" s="472"/>
      <c r="CA28" s="472"/>
      <c r="CB28" s="472"/>
      <c r="CC28" s="472"/>
      <c r="CD28" s="473"/>
      <c r="CE28" s="477"/>
    </row>
    <row r="29" spans="2:93" outlineLevel="1">
      <c r="B29" s="326" t="s">
        <v>209</v>
      </c>
      <c r="C29" s="394">
        <f t="shared" si="2"/>
        <v>0</v>
      </c>
      <c r="D29" s="395">
        <f t="shared" si="2"/>
        <v>0</v>
      </c>
      <c r="E29" s="395">
        <f t="shared" si="2"/>
        <v>0</v>
      </c>
      <c r="F29" s="395">
        <f t="shared" si="2"/>
        <v>0</v>
      </c>
      <c r="G29" s="404">
        <f t="shared" si="6"/>
        <v>0</v>
      </c>
      <c r="H29" s="507">
        <f>-'14.集团费用分摊'!B5/10000/C1</f>
        <v>0</v>
      </c>
      <c r="I29" s="508">
        <f>-'14.集团费用分摊'!C5/10000/D1</f>
        <v>0</v>
      </c>
      <c r="J29" s="508">
        <f>-'14.集团费用分摊'!D5/10000/E1</f>
        <v>0</v>
      </c>
      <c r="K29" s="508">
        <f>-'14.集团费用分摊'!E5/10000/F1</f>
        <v>0</v>
      </c>
      <c r="L29" s="509">
        <f t="shared" si="4"/>
        <v>0</v>
      </c>
      <c r="M29" s="510">
        <f>-'14.集团费用分摊'!B6/10000/C1</f>
        <v>0</v>
      </c>
      <c r="N29" s="511">
        <f>-'14.集团费用分摊'!C6/10000/D1</f>
        <v>0</v>
      </c>
      <c r="O29" s="511">
        <f>-'14.集团费用分摊'!D6/10000/E1</f>
        <v>0</v>
      </c>
      <c r="P29" s="511">
        <f>-'14.集团费用分摊'!E6/10000/F1</f>
        <v>0</v>
      </c>
      <c r="Q29" s="512">
        <f t="shared" si="5"/>
        <v>0</v>
      </c>
      <c r="R29" s="472"/>
      <c r="S29" s="472"/>
      <c r="T29" s="472"/>
      <c r="U29" s="472"/>
      <c r="V29" s="473">
        <f t="shared" si="8"/>
        <v>0</v>
      </c>
      <c r="W29" s="475"/>
      <c r="X29" s="475"/>
      <c r="Y29" s="475"/>
      <c r="Z29" s="475"/>
      <c r="AA29" s="476">
        <f t="shared" si="7"/>
        <v>0</v>
      </c>
      <c r="AB29" s="472"/>
      <c r="AC29" s="472"/>
      <c r="AD29" s="472"/>
      <c r="AE29" s="472"/>
      <c r="AF29" s="473"/>
      <c r="AG29" s="475"/>
      <c r="AH29" s="475"/>
      <c r="AI29" s="475"/>
      <c r="AJ29" s="475"/>
      <c r="AK29" s="476"/>
      <c r="AL29" s="472"/>
      <c r="AM29" s="472"/>
      <c r="AN29" s="472"/>
      <c r="AO29" s="472"/>
      <c r="AP29" s="473"/>
      <c r="AQ29" s="475"/>
      <c r="AR29" s="475"/>
      <c r="AS29" s="475"/>
      <c r="AT29" s="475"/>
      <c r="AU29" s="476"/>
      <c r="AV29" s="472"/>
      <c r="AW29" s="472"/>
      <c r="AX29" s="472"/>
      <c r="AY29" s="472"/>
      <c r="AZ29" s="473"/>
      <c r="BA29" s="475"/>
      <c r="BB29" s="475"/>
      <c r="BC29" s="475"/>
      <c r="BD29" s="475"/>
      <c r="BE29" s="476"/>
      <c r="BF29" s="472"/>
      <c r="BG29" s="472"/>
      <c r="BH29" s="472"/>
      <c r="BI29" s="472"/>
      <c r="BJ29" s="473"/>
      <c r="BK29" s="475"/>
      <c r="BL29" s="475"/>
      <c r="BM29" s="475"/>
      <c r="BN29" s="475"/>
      <c r="BO29" s="476"/>
      <c r="BP29" s="472"/>
      <c r="BQ29" s="472"/>
      <c r="BR29" s="472"/>
      <c r="BS29" s="472"/>
      <c r="BT29" s="473"/>
      <c r="BU29" s="475"/>
      <c r="BV29" s="475"/>
      <c r="BW29" s="475"/>
      <c r="BX29" s="475"/>
      <c r="BY29" s="476"/>
      <c r="BZ29" s="472"/>
      <c r="CA29" s="472"/>
      <c r="CB29" s="472"/>
      <c r="CC29" s="472"/>
      <c r="CD29" s="473"/>
      <c r="CE29" s="477"/>
    </row>
    <row r="30" spans="2:93" s="317" customFormat="1">
      <c r="B30" s="379" t="s">
        <v>572</v>
      </c>
      <c r="C30" s="901" t="e">
        <f>SUM(C15:C29)</f>
        <v>#VALUE!</v>
      </c>
      <c r="D30" s="902">
        <f t="shared" ref="D30:BT30" si="9">SUM(D15:D29)</f>
        <v>0</v>
      </c>
      <c r="E30" s="902">
        <f>SUM(E15:E29)</f>
        <v>0</v>
      </c>
      <c r="F30" s="902">
        <f>SUM(F15:F29)</f>
        <v>0</v>
      </c>
      <c r="G30" s="903" t="e">
        <f t="shared" si="9"/>
        <v>#VALUE!</v>
      </c>
      <c r="H30" s="441" t="e">
        <f t="shared" si="9"/>
        <v>#VALUE!</v>
      </c>
      <c r="I30" s="441">
        <f t="shared" si="9"/>
        <v>0</v>
      </c>
      <c r="J30" s="441">
        <f t="shared" si="9"/>
        <v>0</v>
      </c>
      <c r="K30" s="441">
        <f t="shared" si="9"/>
        <v>0</v>
      </c>
      <c r="L30" s="494" t="e">
        <f t="shared" si="9"/>
        <v>#VALUE!</v>
      </c>
      <c r="M30" s="496">
        <f t="shared" si="9"/>
        <v>0</v>
      </c>
      <c r="N30" s="496">
        <f t="shared" si="9"/>
        <v>0</v>
      </c>
      <c r="O30" s="496">
        <f t="shared" si="9"/>
        <v>0</v>
      </c>
      <c r="P30" s="496">
        <f t="shared" si="9"/>
        <v>0</v>
      </c>
      <c r="Q30" s="497">
        <f t="shared" si="9"/>
        <v>0</v>
      </c>
      <c r="R30" s="441">
        <f t="shared" si="9"/>
        <v>0</v>
      </c>
      <c r="S30" s="441">
        <f t="shared" si="9"/>
        <v>0</v>
      </c>
      <c r="T30" s="441">
        <f t="shared" si="9"/>
        <v>0</v>
      </c>
      <c r="U30" s="441">
        <f t="shared" si="9"/>
        <v>0</v>
      </c>
      <c r="V30" s="494">
        <f t="shared" si="9"/>
        <v>0</v>
      </c>
      <c r="W30" s="496">
        <f t="shared" si="9"/>
        <v>0</v>
      </c>
      <c r="X30" s="496">
        <f t="shared" si="9"/>
        <v>0</v>
      </c>
      <c r="Y30" s="496">
        <f t="shared" si="9"/>
        <v>0</v>
      </c>
      <c r="Z30" s="496">
        <f t="shared" si="9"/>
        <v>0</v>
      </c>
      <c r="AA30" s="497">
        <f t="shared" si="9"/>
        <v>0</v>
      </c>
      <c r="AB30" s="441">
        <f t="shared" si="9"/>
        <v>0</v>
      </c>
      <c r="AC30" s="441">
        <f t="shared" si="9"/>
        <v>0</v>
      </c>
      <c r="AD30" s="441">
        <f t="shared" si="9"/>
        <v>0</v>
      </c>
      <c r="AE30" s="441">
        <f t="shared" si="9"/>
        <v>0</v>
      </c>
      <c r="AF30" s="494">
        <f t="shared" si="9"/>
        <v>0</v>
      </c>
      <c r="AG30" s="496">
        <f t="shared" si="9"/>
        <v>0</v>
      </c>
      <c r="AH30" s="496">
        <f t="shared" si="9"/>
        <v>0</v>
      </c>
      <c r="AI30" s="496">
        <f t="shared" si="9"/>
        <v>0</v>
      </c>
      <c r="AJ30" s="496">
        <f t="shared" si="9"/>
        <v>0</v>
      </c>
      <c r="AK30" s="497">
        <f t="shared" si="9"/>
        <v>0</v>
      </c>
      <c r="AL30" s="441">
        <f t="shared" si="9"/>
        <v>0</v>
      </c>
      <c r="AM30" s="441">
        <f t="shared" si="9"/>
        <v>0</v>
      </c>
      <c r="AN30" s="441">
        <f t="shared" si="9"/>
        <v>0</v>
      </c>
      <c r="AO30" s="441">
        <f t="shared" si="9"/>
        <v>0</v>
      </c>
      <c r="AP30" s="494">
        <f t="shared" si="9"/>
        <v>0</v>
      </c>
      <c r="AQ30" s="496">
        <f t="shared" si="9"/>
        <v>0</v>
      </c>
      <c r="AR30" s="496">
        <f t="shared" si="9"/>
        <v>0</v>
      </c>
      <c r="AS30" s="496">
        <f t="shared" si="9"/>
        <v>0</v>
      </c>
      <c r="AT30" s="496">
        <f t="shared" si="9"/>
        <v>0</v>
      </c>
      <c r="AU30" s="497">
        <f t="shared" si="9"/>
        <v>0</v>
      </c>
      <c r="AV30" s="441">
        <f t="shared" si="9"/>
        <v>0</v>
      </c>
      <c r="AW30" s="441">
        <f t="shared" si="9"/>
        <v>0</v>
      </c>
      <c r="AX30" s="441">
        <f t="shared" si="9"/>
        <v>0</v>
      </c>
      <c r="AY30" s="441">
        <f t="shared" si="9"/>
        <v>0</v>
      </c>
      <c r="AZ30" s="494">
        <f t="shared" si="9"/>
        <v>0</v>
      </c>
      <c r="BA30" s="496">
        <f t="shared" si="9"/>
        <v>0</v>
      </c>
      <c r="BB30" s="496">
        <f t="shared" si="9"/>
        <v>0</v>
      </c>
      <c r="BC30" s="496">
        <f t="shared" si="9"/>
        <v>0</v>
      </c>
      <c r="BD30" s="496">
        <f t="shared" si="9"/>
        <v>0</v>
      </c>
      <c r="BE30" s="497">
        <f t="shared" si="9"/>
        <v>0</v>
      </c>
      <c r="BF30" s="441">
        <f t="shared" si="9"/>
        <v>0</v>
      </c>
      <c r="BG30" s="441">
        <f t="shared" si="9"/>
        <v>0</v>
      </c>
      <c r="BH30" s="441">
        <f t="shared" si="9"/>
        <v>0</v>
      </c>
      <c r="BI30" s="441">
        <f t="shared" si="9"/>
        <v>0</v>
      </c>
      <c r="BJ30" s="494">
        <f t="shared" si="9"/>
        <v>0</v>
      </c>
      <c r="BK30" s="496"/>
      <c r="BL30" s="496"/>
      <c r="BM30" s="496"/>
      <c r="BN30" s="496"/>
      <c r="BO30" s="497"/>
      <c r="BP30" s="441">
        <f t="shared" si="9"/>
        <v>0</v>
      </c>
      <c r="BQ30" s="441">
        <f t="shared" si="9"/>
        <v>0</v>
      </c>
      <c r="BR30" s="441">
        <f t="shared" si="9"/>
        <v>0</v>
      </c>
      <c r="BS30" s="441">
        <f t="shared" si="9"/>
        <v>0</v>
      </c>
      <c r="BT30" s="494">
        <f t="shared" si="9"/>
        <v>0</v>
      </c>
      <c r="BU30" s="496">
        <f t="shared" ref="BU30:CC30" si="10">SUM(BU15:BU29)</f>
        <v>0</v>
      </c>
      <c r="BV30" s="496">
        <f t="shared" si="10"/>
        <v>0</v>
      </c>
      <c r="BW30" s="496">
        <f t="shared" si="10"/>
        <v>0</v>
      </c>
      <c r="BX30" s="496">
        <f t="shared" si="10"/>
        <v>0</v>
      </c>
      <c r="BY30" s="497">
        <f t="shared" si="10"/>
        <v>0</v>
      </c>
      <c r="BZ30" s="441">
        <f t="shared" si="10"/>
        <v>0</v>
      </c>
      <c r="CA30" s="441">
        <f t="shared" si="10"/>
        <v>0</v>
      </c>
      <c r="CB30" s="441">
        <f t="shared" si="10"/>
        <v>0</v>
      </c>
      <c r="CC30" s="441">
        <f t="shared" si="10"/>
        <v>0</v>
      </c>
      <c r="CD30" s="494">
        <f>SUM(CD15:CD29)</f>
        <v>0</v>
      </c>
      <c r="CE30" s="485"/>
      <c r="CF30" s="498"/>
      <c r="CG30" s="498"/>
      <c r="CH30" s="498"/>
      <c r="CI30" s="498"/>
      <c r="CJ30" s="498"/>
      <c r="CK30" s="498"/>
      <c r="CL30" s="498"/>
      <c r="CM30" s="498"/>
      <c r="CN30" s="498"/>
      <c r="CO30" s="498"/>
    </row>
    <row r="31" spans="2:93" s="324" customFormat="1">
      <c r="B31" s="315"/>
      <c r="C31" s="400"/>
      <c r="D31" s="316"/>
      <c r="E31" s="316"/>
      <c r="F31" s="316"/>
      <c r="G31" s="316"/>
      <c r="H31" s="499"/>
      <c r="I31" s="500"/>
      <c r="J31" s="500"/>
      <c r="K31" s="500"/>
      <c r="L31" s="501"/>
      <c r="M31" s="502"/>
      <c r="N31" s="503"/>
      <c r="O31" s="503"/>
      <c r="P31" s="503"/>
      <c r="Q31" s="504"/>
      <c r="R31" s="499"/>
      <c r="S31" s="500"/>
      <c r="T31" s="500"/>
      <c r="U31" s="500"/>
      <c r="V31" s="501"/>
      <c r="W31" s="502"/>
      <c r="X31" s="503"/>
      <c r="Y31" s="503"/>
      <c r="Z31" s="503"/>
      <c r="AA31" s="504"/>
      <c r="AB31" s="499"/>
      <c r="AC31" s="500"/>
      <c r="AD31" s="500"/>
      <c r="AE31" s="500"/>
      <c r="AF31" s="501"/>
      <c r="AG31" s="502"/>
      <c r="AH31" s="503"/>
      <c r="AI31" s="503"/>
      <c r="AJ31" s="503"/>
      <c r="AK31" s="504"/>
      <c r="AL31" s="499"/>
      <c r="AM31" s="500"/>
      <c r="AN31" s="500"/>
      <c r="AO31" s="500"/>
      <c r="AP31" s="501"/>
      <c r="AQ31" s="502"/>
      <c r="AR31" s="503"/>
      <c r="AS31" s="503"/>
      <c r="AT31" s="503"/>
      <c r="AU31" s="504"/>
      <c r="AV31" s="499"/>
      <c r="AW31" s="500"/>
      <c r="AX31" s="500"/>
      <c r="AY31" s="500"/>
      <c r="AZ31" s="501"/>
      <c r="BA31" s="502"/>
      <c r="BB31" s="503"/>
      <c r="BC31" s="503"/>
      <c r="BD31" s="503"/>
      <c r="BE31" s="504"/>
      <c r="BF31" s="499"/>
      <c r="BG31" s="500"/>
      <c r="BH31" s="500"/>
      <c r="BI31" s="500"/>
      <c r="BJ31" s="501"/>
      <c r="BK31" s="502"/>
      <c r="BL31" s="503"/>
      <c r="BM31" s="503"/>
      <c r="BN31" s="503"/>
      <c r="BO31" s="504"/>
      <c r="BP31" s="499"/>
      <c r="BQ31" s="500"/>
      <c r="BR31" s="500"/>
      <c r="BS31" s="500"/>
      <c r="BT31" s="501"/>
      <c r="BU31" s="502"/>
      <c r="BV31" s="503"/>
      <c r="BW31" s="503"/>
      <c r="BX31" s="503"/>
      <c r="BY31" s="504"/>
      <c r="BZ31" s="499"/>
      <c r="CA31" s="500"/>
      <c r="CB31" s="500"/>
      <c r="CC31" s="500"/>
      <c r="CD31" s="501"/>
      <c r="CE31" s="505"/>
      <c r="CF31" s="506"/>
      <c r="CG31" s="506"/>
      <c r="CH31" s="506"/>
      <c r="CI31" s="506"/>
      <c r="CJ31" s="506"/>
      <c r="CK31" s="506"/>
      <c r="CL31" s="506"/>
      <c r="CM31" s="506"/>
      <c r="CN31" s="506"/>
      <c r="CO31" s="506"/>
    </row>
    <row r="32" spans="2:93" outlineLevel="1">
      <c r="B32" s="379" t="s">
        <v>299</v>
      </c>
      <c r="C32" s="401"/>
      <c r="D32" s="402"/>
      <c r="E32" s="402"/>
      <c r="F32" s="402"/>
      <c r="G32" s="403"/>
      <c r="H32" s="507"/>
      <c r="I32" s="508"/>
      <c r="J32" s="508"/>
      <c r="K32" s="508"/>
      <c r="L32" s="509"/>
      <c r="M32" s="510"/>
      <c r="N32" s="511"/>
      <c r="O32" s="511"/>
      <c r="P32" s="511"/>
      <c r="Q32" s="512"/>
      <c r="R32" s="507"/>
      <c r="S32" s="508"/>
      <c r="T32" s="508"/>
      <c r="U32" s="508"/>
      <c r="V32" s="509"/>
      <c r="W32" s="510"/>
      <c r="X32" s="511"/>
      <c r="Y32" s="511"/>
      <c r="Z32" s="511"/>
      <c r="AA32" s="512"/>
      <c r="AB32" s="507"/>
      <c r="AC32" s="508"/>
      <c r="AD32" s="508"/>
      <c r="AE32" s="508"/>
      <c r="AF32" s="509"/>
      <c r="AG32" s="510"/>
      <c r="AH32" s="511"/>
      <c r="AI32" s="511"/>
      <c r="AJ32" s="511"/>
      <c r="AK32" s="512"/>
      <c r="AL32" s="507"/>
      <c r="AM32" s="508"/>
      <c r="AN32" s="508"/>
      <c r="AO32" s="508"/>
      <c r="AP32" s="509"/>
      <c r="AQ32" s="510"/>
      <c r="AR32" s="511"/>
      <c r="AS32" s="511"/>
      <c r="AT32" s="511"/>
      <c r="AU32" s="512"/>
      <c r="AV32" s="507"/>
      <c r="AW32" s="508"/>
      <c r="AX32" s="508"/>
      <c r="AY32" s="508"/>
      <c r="AZ32" s="509"/>
      <c r="BA32" s="510"/>
      <c r="BB32" s="511"/>
      <c r="BC32" s="511"/>
      <c r="BD32" s="511"/>
      <c r="BE32" s="512"/>
      <c r="BF32" s="507"/>
      <c r="BG32" s="508"/>
      <c r="BH32" s="508"/>
      <c r="BI32" s="508"/>
      <c r="BJ32" s="509"/>
      <c r="BK32" s="510"/>
      <c r="BL32" s="511"/>
      <c r="BM32" s="511"/>
      <c r="BN32" s="511"/>
      <c r="BO32" s="512"/>
      <c r="BP32" s="507"/>
      <c r="BQ32" s="508"/>
      <c r="BR32" s="508"/>
      <c r="BS32" s="508"/>
      <c r="BT32" s="509"/>
      <c r="BU32" s="510"/>
      <c r="BV32" s="511"/>
      <c r="BW32" s="511"/>
      <c r="BX32" s="511"/>
      <c r="BY32" s="512"/>
      <c r="BZ32" s="507"/>
      <c r="CA32" s="508"/>
      <c r="CB32" s="508"/>
      <c r="CC32" s="508"/>
      <c r="CD32" s="509"/>
      <c r="CE32" s="513"/>
    </row>
    <row r="33" spans="2:93" ht="12.75" customHeight="1" outlineLevel="1">
      <c r="B33" s="325" t="s">
        <v>199</v>
      </c>
      <c r="C33" s="394">
        <f t="shared" ref="C33:F47" si="11">SUMIF($H$3:$CD$3,C$3,$H33:$CD33)</f>
        <v>0</v>
      </c>
      <c r="D33" s="395">
        <f t="shared" si="11"/>
        <v>0</v>
      </c>
      <c r="E33" s="395">
        <f t="shared" si="11"/>
        <v>0</v>
      </c>
      <c r="F33" s="395">
        <f t="shared" si="11"/>
        <v>0</v>
      </c>
      <c r="G33" s="404">
        <f>SUM(C33:F33)</f>
        <v>0</v>
      </c>
      <c r="H33" s="472"/>
      <c r="I33" s="472"/>
      <c r="J33" s="472"/>
      <c r="K33" s="472"/>
      <c r="L33" s="473"/>
      <c r="M33" s="475"/>
      <c r="N33" s="475"/>
      <c r="O33" s="475"/>
      <c r="P33" s="475"/>
      <c r="Q33" s="476"/>
      <c r="R33" s="472"/>
      <c r="S33" s="472"/>
      <c r="T33" s="472"/>
      <c r="U33" s="472"/>
      <c r="V33" s="473"/>
      <c r="W33" s="510">
        <f>-'8.工资'!B7/10000/C1</f>
        <v>0</v>
      </c>
      <c r="X33" s="511">
        <f>-'8.工资'!C7/10000/D1</f>
        <v>0</v>
      </c>
      <c r="Y33" s="511">
        <f>-'8.工资'!D7/10000/E1</f>
        <v>0</v>
      </c>
      <c r="Z33" s="511">
        <f>-'8.工资'!E7/10000/F1</f>
        <v>0</v>
      </c>
      <c r="AA33" s="512">
        <f>SUM(W33:Z33)</f>
        <v>0</v>
      </c>
      <c r="AB33" s="507">
        <f>-'8.工资'!B8/10000/C1</f>
        <v>0</v>
      </c>
      <c r="AC33" s="508">
        <f>-'8.工资'!C8/10000/D1</f>
        <v>0</v>
      </c>
      <c r="AD33" s="508">
        <f>-'8.工资'!D8/10000/E1</f>
        <v>0</v>
      </c>
      <c r="AE33" s="508">
        <f>-'8.工资'!E8/10000/F1</f>
        <v>0</v>
      </c>
      <c r="AF33" s="509">
        <f>SUM(AB33:AE33)</f>
        <v>0</v>
      </c>
      <c r="AG33" s="510">
        <f>-'8.工资'!B9/10000/C1</f>
        <v>0</v>
      </c>
      <c r="AH33" s="511">
        <f>-'8.工资'!C9/10000/D1</f>
        <v>0</v>
      </c>
      <c r="AI33" s="511">
        <f>-'8.工资'!D9/10000/E1</f>
        <v>0</v>
      </c>
      <c r="AJ33" s="511">
        <f>-'8.工资'!E9/10000/F1</f>
        <v>0</v>
      </c>
      <c r="AK33" s="512">
        <f>SUM(AG33:AJ33)</f>
        <v>0</v>
      </c>
      <c r="AL33" s="507"/>
      <c r="AM33" s="508"/>
      <c r="AN33" s="508"/>
      <c r="AO33" s="508"/>
      <c r="AP33" s="509"/>
      <c r="AQ33" s="475"/>
      <c r="AR33" s="475"/>
      <c r="AS33" s="475"/>
      <c r="AT33" s="475"/>
      <c r="AU33" s="476"/>
      <c r="AV33" s="472"/>
      <c r="AW33" s="472"/>
      <c r="AX33" s="472"/>
      <c r="AY33" s="472"/>
      <c r="AZ33" s="473"/>
      <c r="BA33" s="475"/>
      <c r="BB33" s="475"/>
      <c r="BC33" s="475"/>
      <c r="BD33" s="475"/>
      <c r="BE33" s="476"/>
      <c r="BF33" s="472"/>
      <c r="BG33" s="472"/>
      <c r="BH33" s="472"/>
      <c r="BI33" s="472"/>
      <c r="BJ33" s="473"/>
      <c r="BK33" s="475"/>
      <c r="BL33" s="475"/>
      <c r="BM33" s="475"/>
      <c r="BN33" s="475"/>
      <c r="BO33" s="476"/>
      <c r="BP33" s="472"/>
      <c r="BQ33" s="472"/>
      <c r="BR33" s="472"/>
      <c r="BS33" s="472"/>
      <c r="BT33" s="473"/>
      <c r="BU33" s="475">
        <f>-'8.工资'!B17/10000/C1</f>
        <v>0</v>
      </c>
      <c r="BV33" s="475">
        <f>-'8.工资'!C17/10000/D1</f>
        <v>0</v>
      </c>
      <c r="BW33" s="475">
        <f>-'8.工资'!D17/10000/E1</f>
        <v>0</v>
      </c>
      <c r="BX33" s="475">
        <f>-'8.工资'!E17/10000/F1</f>
        <v>0</v>
      </c>
      <c r="BY33" s="476">
        <f>SUM(BU33:BX33)</f>
        <v>0</v>
      </c>
      <c r="BZ33" s="472">
        <f>-SUM('8.工资'!B18:B22)/10000/C1</f>
        <v>0</v>
      </c>
      <c r="CA33" s="472">
        <f>-SUM('8.工资'!C18:C22)/10000/D1</f>
        <v>0</v>
      </c>
      <c r="CB33" s="472">
        <f>-SUM('8.工资'!D18:D22)/10000/E1</f>
        <v>0</v>
      </c>
      <c r="CC33" s="472">
        <f>-SUM('8.工资'!E18:E22)/10000/F1</f>
        <v>0</v>
      </c>
      <c r="CD33" s="473">
        <f>SUM(BZ33:CC33)</f>
        <v>0</v>
      </c>
      <c r="CE33" s="477"/>
    </row>
    <row r="34" spans="2:93" outlineLevel="1">
      <c r="B34" s="325" t="s">
        <v>200</v>
      </c>
      <c r="C34" s="394">
        <f t="shared" si="11"/>
        <v>0</v>
      </c>
      <c r="D34" s="395">
        <f t="shared" si="11"/>
        <v>0</v>
      </c>
      <c r="E34" s="395">
        <f t="shared" si="11"/>
        <v>0</v>
      </c>
      <c r="F34" s="395">
        <f t="shared" si="11"/>
        <v>0</v>
      </c>
      <c r="G34" s="404">
        <f t="shared" ref="G34:G47" si="12">SUM(C34:F34)</f>
        <v>0</v>
      </c>
      <c r="H34" s="472"/>
      <c r="I34" s="472"/>
      <c r="J34" s="472"/>
      <c r="K34" s="472"/>
      <c r="L34" s="473"/>
      <c r="M34" s="475"/>
      <c r="N34" s="475"/>
      <c r="O34" s="475"/>
      <c r="P34" s="475"/>
      <c r="Q34" s="476"/>
      <c r="R34" s="472"/>
      <c r="S34" s="472"/>
      <c r="T34" s="472"/>
      <c r="U34" s="472"/>
      <c r="V34" s="473"/>
      <c r="W34" s="510">
        <f>-'12.差旅应酬'!B7/10000/C1</f>
        <v>0</v>
      </c>
      <c r="X34" s="511">
        <f>-'12.差旅应酬'!C7/10000/D1</f>
        <v>0</v>
      </c>
      <c r="Y34" s="511">
        <f>-'12.差旅应酬'!D7/10000/E1</f>
        <v>0</v>
      </c>
      <c r="Z34" s="511">
        <f>-'12.差旅应酬'!E7/10000/F1</f>
        <v>0</v>
      </c>
      <c r="AA34" s="512">
        <f>SUM(W34:Z34)</f>
        <v>0</v>
      </c>
      <c r="AB34" s="507">
        <f>-'12.差旅应酬'!B8/10000/C1</f>
        <v>0</v>
      </c>
      <c r="AC34" s="508">
        <f>-'12.差旅应酬'!C8/10000/D1</f>
        <v>0</v>
      </c>
      <c r="AD34" s="508">
        <f>-'12.差旅应酬'!D8/10000/E1</f>
        <v>0</v>
      </c>
      <c r="AE34" s="508">
        <f>-'12.差旅应酬'!E8/10000/F1</f>
        <v>0</v>
      </c>
      <c r="AF34" s="509">
        <f>SUM(AB34:AE34)</f>
        <v>0</v>
      </c>
      <c r="AG34" s="510">
        <f>-'12.差旅应酬'!B9/10000/C1</f>
        <v>0</v>
      </c>
      <c r="AH34" s="511">
        <f>-'12.差旅应酬'!C9/10000/D1</f>
        <v>0</v>
      </c>
      <c r="AI34" s="511">
        <f>-'12.差旅应酬'!D9/10000/E1</f>
        <v>0</v>
      </c>
      <c r="AJ34" s="511">
        <f>-'12.差旅应酬'!E9/10000/F1</f>
        <v>0</v>
      </c>
      <c r="AK34" s="512">
        <f>SUM(AG34:AJ34)</f>
        <v>0</v>
      </c>
      <c r="AL34" s="507"/>
      <c r="AM34" s="508"/>
      <c r="AN34" s="508"/>
      <c r="AO34" s="508"/>
      <c r="AP34" s="509"/>
      <c r="AQ34" s="475"/>
      <c r="AR34" s="475"/>
      <c r="AS34" s="475"/>
      <c r="AT34" s="475"/>
      <c r="AU34" s="476"/>
      <c r="AV34" s="472"/>
      <c r="AW34" s="472"/>
      <c r="AX34" s="472"/>
      <c r="AY34" s="472"/>
      <c r="AZ34" s="473"/>
      <c r="BA34" s="475"/>
      <c r="BB34" s="475"/>
      <c r="BC34" s="475"/>
      <c r="BD34" s="475"/>
      <c r="BE34" s="476"/>
      <c r="BF34" s="472"/>
      <c r="BG34" s="472"/>
      <c r="BH34" s="472"/>
      <c r="BI34" s="472"/>
      <c r="BJ34" s="473"/>
      <c r="BK34" s="475"/>
      <c r="BL34" s="475"/>
      <c r="BM34" s="475"/>
      <c r="BN34" s="475"/>
      <c r="BO34" s="476"/>
      <c r="BP34" s="472"/>
      <c r="BQ34" s="472"/>
      <c r="BR34" s="472"/>
      <c r="BS34" s="472"/>
      <c r="BT34" s="473"/>
      <c r="BU34" s="475">
        <f>-'12.差旅应酬'!B17/10000/C1</f>
        <v>0</v>
      </c>
      <c r="BV34" s="475">
        <f>-'12.差旅应酬'!C17/10000/D1</f>
        <v>0</v>
      </c>
      <c r="BW34" s="475">
        <f>-'12.差旅应酬'!D17/10000/E1</f>
        <v>0</v>
      </c>
      <c r="BX34" s="475">
        <f>-'12.差旅应酬'!E17/10000/F1</f>
        <v>0</v>
      </c>
      <c r="BY34" s="476">
        <f>SUM(BU34:BX34)</f>
        <v>0</v>
      </c>
      <c r="BZ34" s="472">
        <f>-SUM('12.差旅应酬'!B18,'12.差旅应酬'!B19)/10000/C1</f>
        <v>0</v>
      </c>
      <c r="CA34" s="472">
        <f>-SUM('12.差旅应酬'!C18,'12.差旅应酬'!C19)/10000/D1</f>
        <v>0</v>
      </c>
      <c r="CB34" s="472">
        <f>-SUM('12.差旅应酬'!D18,'12.差旅应酬'!D19)/10000/E1</f>
        <v>0</v>
      </c>
      <c r="CC34" s="472">
        <f>-SUM('12.差旅应酬'!E18,'12.差旅应酬'!E19)/10000/F1</f>
        <v>0</v>
      </c>
      <c r="CD34" s="473">
        <f>SUM(BZ34:CC34)</f>
        <v>0</v>
      </c>
      <c r="CE34" s="477"/>
    </row>
    <row r="35" spans="2:93" outlineLevel="1">
      <c r="B35" s="325" t="s">
        <v>282</v>
      </c>
      <c r="C35" s="394">
        <f t="shared" si="11"/>
        <v>0</v>
      </c>
      <c r="D35" s="395">
        <f t="shared" si="11"/>
        <v>0</v>
      </c>
      <c r="E35" s="395">
        <f t="shared" si="11"/>
        <v>0</v>
      </c>
      <c r="F35" s="395">
        <f t="shared" si="11"/>
        <v>0</v>
      </c>
      <c r="G35" s="404">
        <f t="shared" si="12"/>
        <v>0</v>
      </c>
      <c r="H35" s="471"/>
      <c r="I35" s="472"/>
      <c r="J35" s="472"/>
      <c r="K35" s="472"/>
      <c r="L35" s="473"/>
      <c r="M35" s="475"/>
      <c r="N35" s="475"/>
      <c r="O35" s="475"/>
      <c r="P35" s="475"/>
      <c r="Q35" s="476"/>
      <c r="R35" s="471"/>
      <c r="S35" s="472"/>
      <c r="T35" s="472"/>
      <c r="U35" s="472"/>
      <c r="V35" s="473"/>
      <c r="W35" s="510">
        <f>-'11.专业服务费'!B19/10000/C1</f>
        <v>0</v>
      </c>
      <c r="X35" s="511">
        <f>-'11.专业服务费'!C19/10000/D1</f>
        <v>0</v>
      </c>
      <c r="Y35" s="511">
        <f>-'11.专业服务费'!D19/10000/E1</f>
        <v>0</v>
      </c>
      <c r="Z35" s="511">
        <f>-'11.专业服务费'!E19/10000/F1</f>
        <v>0</v>
      </c>
      <c r="AA35" s="512">
        <f>SUM(W35:Z35)</f>
        <v>0</v>
      </c>
      <c r="AB35" s="507"/>
      <c r="AC35" s="508"/>
      <c r="AD35" s="508"/>
      <c r="AE35" s="508"/>
      <c r="AF35" s="509"/>
      <c r="AG35" s="511">
        <f>-'11.专业服务费'!B8/四大费用!C1/10000</f>
        <v>0</v>
      </c>
      <c r="AH35" s="511">
        <f>-'11.专业服务费'!C8/四大费用!D1/10000</f>
        <v>0</v>
      </c>
      <c r="AI35" s="511">
        <f>-'11.专业服务费'!D8/四大费用!E1/10000</f>
        <v>0</v>
      </c>
      <c r="AJ35" s="511">
        <f>-'11.专业服务费'!E8/四大费用!F1/10000</f>
        <v>0</v>
      </c>
      <c r="AK35" s="512">
        <f>SUM(AG35:AJ35)</f>
        <v>0</v>
      </c>
      <c r="AL35" s="507"/>
      <c r="AM35" s="508"/>
      <c r="AN35" s="508"/>
      <c r="AO35" s="508"/>
      <c r="AP35" s="509"/>
      <c r="AQ35" s="475"/>
      <c r="AR35" s="475"/>
      <c r="AS35" s="475"/>
      <c r="AT35" s="475"/>
      <c r="AU35" s="476"/>
      <c r="AV35" s="471"/>
      <c r="AW35" s="472"/>
      <c r="AX35" s="472"/>
      <c r="AY35" s="472"/>
      <c r="AZ35" s="473"/>
      <c r="BA35" s="475"/>
      <c r="BB35" s="475"/>
      <c r="BC35" s="475"/>
      <c r="BD35" s="475"/>
      <c r="BE35" s="476"/>
      <c r="BF35" s="471"/>
      <c r="BG35" s="472"/>
      <c r="BH35" s="472"/>
      <c r="BI35" s="472"/>
      <c r="BJ35" s="473"/>
      <c r="BK35" s="475"/>
      <c r="BL35" s="475"/>
      <c r="BM35" s="475"/>
      <c r="BN35" s="475"/>
      <c r="BO35" s="476"/>
      <c r="BP35" s="471"/>
      <c r="BQ35" s="472"/>
      <c r="BR35" s="472"/>
      <c r="BS35" s="472"/>
      <c r="BT35" s="473"/>
      <c r="BU35" s="475"/>
      <c r="BV35" s="475"/>
      <c r="BW35" s="475"/>
      <c r="BX35" s="475"/>
      <c r="BY35" s="476"/>
      <c r="BZ35" s="472">
        <f>-SUM('11.专业服务费'!B6,'11.专业服务费'!B7,'11.专业服务费'!B9)/四大费用!C1/10000</f>
        <v>0</v>
      </c>
      <c r="CA35" s="472">
        <f>-SUM('11.专业服务费'!C6,'11.专业服务费'!C7,'11.专业服务费'!C9)/四大费用!D1/10000</f>
        <v>0</v>
      </c>
      <c r="CB35" s="472">
        <f>-SUM('11.专业服务费'!D6,'11.专业服务费'!D7,'11.专业服务费'!D9)/四大费用!E1/10000</f>
        <v>0</v>
      </c>
      <c r="CC35" s="472">
        <f>-SUM('11.专业服务费'!E6,'11.专业服务费'!E7,'11.专业服务费'!E9)/四大费用!F1/10000</f>
        <v>0</v>
      </c>
      <c r="CD35" s="473">
        <f>SUM(BZ35:CC35)</f>
        <v>0</v>
      </c>
      <c r="CE35" s="477"/>
    </row>
    <row r="36" spans="2:93" outlineLevel="1">
      <c r="B36" s="325" t="s">
        <v>283</v>
      </c>
      <c r="C36" s="394">
        <f t="shared" si="11"/>
        <v>0</v>
      </c>
      <c r="D36" s="395">
        <f t="shared" si="11"/>
        <v>0</v>
      </c>
      <c r="E36" s="395">
        <f t="shared" si="11"/>
        <v>0</v>
      </c>
      <c r="F36" s="395">
        <f t="shared" si="11"/>
        <v>0</v>
      </c>
      <c r="G36" s="404">
        <f t="shared" si="12"/>
        <v>0</v>
      </c>
      <c r="H36" s="472"/>
      <c r="I36" s="472"/>
      <c r="J36" s="472"/>
      <c r="K36" s="472"/>
      <c r="L36" s="473"/>
      <c r="M36" s="475"/>
      <c r="N36" s="475"/>
      <c r="O36" s="475"/>
      <c r="P36" s="475"/>
      <c r="Q36" s="476"/>
      <c r="R36" s="472"/>
      <c r="S36" s="472"/>
      <c r="T36" s="472"/>
      <c r="U36" s="472"/>
      <c r="V36" s="473"/>
      <c r="W36" s="510"/>
      <c r="X36" s="511"/>
      <c r="Y36" s="511"/>
      <c r="Z36" s="511"/>
      <c r="AA36" s="512"/>
      <c r="AB36" s="507"/>
      <c r="AC36" s="508"/>
      <c r="AD36" s="508"/>
      <c r="AE36" s="508"/>
      <c r="AF36" s="509"/>
      <c r="AG36" s="510"/>
      <c r="AH36" s="511"/>
      <c r="AI36" s="511"/>
      <c r="AJ36" s="511"/>
      <c r="AK36" s="512"/>
      <c r="AL36" s="507"/>
      <c r="AM36" s="508"/>
      <c r="AN36" s="508"/>
      <c r="AO36" s="508"/>
      <c r="AP36" s="509"/>
      <c r="AQ36" s="475"/>
      <c r="AR36" s="475"/>
      <c r="AS36" s="475"/>
      <c r="AT36" s="475"/>
      <c r="AU36" s="476"/>
      <c r="AV36" s="472"/>
      <c r="AW36" s="472"/>
      <c r="AX36" s="472"/>
      <c r="AY36" s="472"/>
      <c r="AZ36" s="473"/>
      <c r="BA36" s="475"/>
      <c r="BB36" s="475"/>
      <c r="BC36" s="475"/>
      <c r="BD36" s="475"/>
      <c r="BE36" s="476"/>
      <c r="BF36" s="472"/>
      <c r="BG36" s="472"/>
      <c r="BH36" s="472"/>
      <c r="BI36" s="472"/>
      <c r="BJ36" s="473"/>
      <c r="BK36" s="475"/>
      <c r="BL36" s="475"/>
      <c r="BM36" s="475"/>
      <c r="BN36" s="475"/>
      <c r="BO36" s="476"/>
      <c r="BP36" s="472"/>
      <c r="BQ36" s="472"/>
      <c r="BR36" s="472"/>
      <c r="BS36" s="472"/>
      <c r="BT36" s="473"/>
      <c r="BU36" s="475"/>
      <c r="BV36" s="475"/>
      <c r="BW36" s="475"/>
      <c r="BX36" s="475"/>
      <c r="BY36" s="476"/>
      <c r="BZ36" s="472"/>
      <c r="CA36" s="472"/>
      <c r="CB36" s="472"/>
      <c r="CC36" s="472"/>
      <c r="CD36" s="473"/>
      <c r="CE36" s="477"/>
    </row>
    <row r="37" spans="2:93" outlineLevel="1">
      <c r="B37" s="325" t="s">
        <v>203</v>
      </c>
      <c r="C37" s="394">
        <f t="shared" si="11"/>
        <v>0</v>
      </c>
      <c r="D37" s="395">
        <f t="shared" si="11"/>
        <v>0</v>
      </c>
      <c r="E37" s="395">
        <f t="shared" si="11"/>
        <v>0</v>
      </c>
      <c r="F37" s="395">
        <f t="shared" si="11"/>
        <v>0</v>
      </c>
      <c r="G37" s="404">
        <f t="shared" si="12"/>
        <v>0</v>
      </c>
      <c r="H37" s="472"/>
      <c r="I37" s="472"/>
      <c r="J37" s="472"/>
      <c r="K37" s="472"/>
      <c r="L37" s="473"/>
      <c r="M37" s="475"/>
      <c r="N37" s="475"/>
      <c r="O37" s="475"/>
      <c r="P37" s="475"/>
      <c r="Q37" s="476"/>
      <c r="R37" s="472"/>
      <c r="S37" s="472"/>
      <c r="T37" s="472"/>
      <c r="U37" s="472"/>
      <c r="V37" s="473"/>
      <c r="W37" s="510"/>
      <c r="X37" s="511"/>
      <c r="Y37" s="511"/>
      <c r="Z37" s="511"/>
      <c r="AA37" s="512"/>
      <c r="AB37" s="507"/>
      <c r="AC37" s="508"/>
      <c r="AD37" s="508"/>
      <c r="AE37" s="508"/>
      <c r="AF37" s="509"/>
      <c r="AG37" s="510"/>
      <c r="AH37" s="511"/>
      <c r="AI37" s="511"/>
      <c r="AJ37" s="511"/>
      <c r="AK37" s="512"/>
      <c r="AL37" s="507"/>
      <c r="AM37" s="508"/>
      <c r="AN37" s="508"/>
      <c r="AO37" s="508"/>
      <c r="AP37" s="509"/>
      <c r="AQ37" s="475"/>
      <c r="AR37" s="475"/>
      <c r="AS37" s="475"/>
      <c r="AT37" s="475"/>
      <c r="AU37" s="476"/>
      <c r="AV37" s="472"/>
      <c r="AW37" s="472"/>
      <c r="AX37" s="472"/>
      <c r="AY37" s="472"/>
      <c r="AZ37" s="473"/>
      <c r="BA37" s="475"/>
      <c r="BB37" s="475"/>
      <c r="BC37" s="475"/>
      <c r="BD37" s="475"/>
      <c r="BE37" s="476"/>
      <c r="BF37" s="472"/>
      <c r="BG37" s="472"/>
      <c r="BH37" s="472"/>
      <c r="BI37" s="472"/>
      <c r="BJ37" s="473"/>
      <c r="BK37" s="475"/>
      <c r="BL37" s="475"/>
      <c r="BM37" s="475"/>
      <c r="BN37" s="475"/>
      <c r="BO37" s="476"/>
      <c r="BP37" s="472"/>
      <c r="BQ37" s="472"/>
      <c r="BR37" s="472"/>
      <c r="BS37" s="472"/>
      <c r="BT37" s="473"/>
      <c r="BU37" s="475"/>
      <c r="BV37" s="475"/>
      <c r="BW37" s="475"/>
      <c r="BX37" s="475"/>
      <c r="BY37" s="476"/>
      <c r="BZ37" s="472"/>
      <c r="CA37" s="472"/>
      <c r="CB37" s="472"/>
      <c r="CC37" s="472"/>
      <c r="CD37" s="473"/>
      <c r="CE37" s="477"/>
    </row>
    <row r="38" spans="2:93" outlineLevel="1">
      <c r="B38" s="325" t="s">
        <v>204</v>
      </c>
      <c r="C38" s="394">
        <f t="shared" si="11"/>
        <v>0</v>
      </c>
      <c r="D38" s="395">
        <f t="shared" si="11"/>
        <v>0</v>
      </c>
      <c r="E38" s="395">
        <f t="shared" si="11"/>
        <v>0</v>
      </c>
      <c r="F38" s="395">
        <f t="shared" si="11"/>
        <v>0</v>
      </c>
      <c r="G38" s="404">
        <f t="shared" si="12"/>
        <v>0</v>
      </c>
      <c r="H38" s="472"/>
      <c r="I38" s="472"/>
      <c r="J38" s="472"/>
      <c r="K38" s="472"/>
      <c r="L38" s="473"/>
      <c r="M38" s="475"/>
      <c r="N38" s="475"/>
      <c r="O38" s="475"/>
      <c r="P38" s="475"/>
      <c r="Q38" s="476"/>
      <c r="R38" s="472"/>
      <c r="S38" s="472"/>
      <c r="T38" s="472"/>
      <c r="U38" s="472"/>
      <c r="V38" s="473"/>
      <c r="W38" s="510"/>
      <c r="X38" s="511"/>
      <c r="Y38" s="511"/>
      <c r="Z38" s="511"/>
      <c r="AA38" s="512"/>
      <c r="AB38" s="507"/>
      <c r="AC38" s="508"/>
      <c r="AD38" s="508"/>
      <c r="AE38" s="508"/>
      <c r="AF38" s="509"/>
      <c r="AG38" s="510"/>
      <c r="AH38" s="511"/>
      <c r="AI38" s="511"/>
      <c r="AJ38" s="511"/>
      <c r="AK38" s="512"/>
      <c r="AL38" s="507"/>
      <c r="AM38" s="508"/>
      <c r="AN38" s="508"/>
      <c r="AO38" s="508"/>
      <c r="AP38" s="509"/>
      <c r="AQ38" s="475"/>
      <c r="AR38" s="475"/>
      <c r="AS38" s="475"/>
      <c r="AT38" s="475"/>
      <c r="AU38" s="476"/>
      <c r="AV38" s="472"/>
      <c r="AW38" s="472"/>
      <c r="AX38" s="472"/>
      <c r="AY38" s="472"/>
      <c r="AZ38" s="473"/>
      <c r="BA38" s="475"/>
      <c r="BB38" s="475"/>
      <c r="BC38" s="475"/>
      <c r="BD38" s="475"/>
      <c r="BE38" s="476"/>
      <c r="BF38" s="472"/>
      <c r="BG38" s="472"/>
      <c r="BH38" s="472"/>
      <c r="BI38" s="472"/>
      <c r="BJ38" s="473"/>
      <c r="BK38" s="475"/>
      <c r="BL38" s="475"/>
      <c r="BM38" s="475"/>
      <c r="BN38" s="475"/>
      <c r="BO38" s="476"/>
      <c r="BP38" s="472"/>
      <c r="BQ38" s="472"/>
      <c r="BR38" s="472"/>
      <c r="BS38" s="472"/>
      <c r="BT38" s="473"/>
      <c r="BU38" s="475"/>
      <c r="BV38" s="475"/>
      <c r="BW38" s="475"/>
      <c r="BX38" s="475"/>
      <c r="BY38" s="476"/>
      <c r="BZ38" s="472"/>
      <c r="CA38" s="472"/>
      <c r="CB38" s="472"/>
      <c r="CC38" s="472"/>
      <c r="CD38" s="473"/>
      <c r="CE38" s="477"/>
    </row>
    <row r="39" spans="2:93" outlineLevel="1">
      <c r="B39" s="325" t="s">
        <v>284</v>
      </c>
      <c r="C39" s="394">
        <f t="shared" si="11"/>
        <v>0</v>
      </c>
      <c r="D39" s="395">
        <f t="shared" si="11"/>
        <v>0</v>
      </c>
      <c r="E39" s="395">
        <f t="shared" si="11"/>
        <v>0</v>
      </c>
      <c r="F39" s="395">
        <f t="shared" si="11"/>
        <v>0</v>
      </c>
      <c r="G39" s="404">
        <f t="shared" si="12"/>
        <v>0</v>
      </c>
      <c r="H39" s="472"/>
      <c r="I39" s="472"/>
      <c r="J39" s="472"/>
      <c r="K39" s="472"/>
      <c r="L39" s="473"/>
      <c r="M39" s="475"/>
      <c r="N39" s="475"/>
      <c r="O39" s="475"/>
      <c r="P39" s="475"/>
      <c r="Q39" s="476"/>
      <c r="R39" s="472"/>
      <c r="S39" s="472"/>
      <c r="T39" s="472"/>
      <c r="U39" s="472"/>
      <c r="V39" s="473"/>
      <c r="W39" s="510"/>
      <c r="X39" s="511"/>
      <c r="Y39" s="511"/>
      <c r="Z39" s="511"/>
      <c r="AA39" s="512"/>
      <c r="AB39" s="507"/>
      <c r="AC39" s="508"/>
      <c r="AD39" s="508"/>
      <c r="AE39" s="508"/>
      <c r="AF39" s="509"/>
      <c r="AG39" s="510"/>
      <c r="AH39" s="511"/>
      <c r="AI39" s="511"/>
      <c r="AJ39" s="511"/>
      <c r="AK39" s="512"/>
      <c r="AL39" s="507"/>
      <c r="AM39" s="508"/>
      <c r="AN39" s="508"/>
      <c r="AO39" s="508"/>
      <c r="AP39" s="509"/>
      <c r="AQ39" s="475"/>
      <c r="AR39" s="475"/>
      <c r="AS39" s="475"/>
      <c r="AT39" s="475"/>
      <c r="AU39" s="476"/>
      <c r="AV39" s="472"/>
      <c r="AW39" s="472"/>
      <c r="AX39" s="472"/>
      <c r="AY39" s="472"/>
      <c r="AZ39" s="473"/>
      <c r="BA39" s="475"/>
      <c r="BB39" s="475"/>
      <c r="BC39" s="475"/>
      <c r="BD39" s="475"/>
      <c r="BE39" s="476"/>
      <c r="BF39" s="472"/>
      <c r="BG39" s="472"/>
      <c r="BH39" s="472"/>
      <c r="BI39" s="472"/>
      <c r="BJ39" s="473"/>
      <c r="BK39" s="475"/>
      <c r="BL39" s="475"/>
      <c r="BM39" s="475"/>
      <c r="BN39" s="475"/>
      <c r="BO39" s="476"/>
      <c r="BP39" s="472"/>
      <c r="BQ39" s="472"/>
      <c r="BR39" s="472"/>
      <c r="BS39" s="472"/>
      <c r="BT39" s="473"/>
      <c r="BU39" s="475"/>
      <c r="BV39" s="475"/>
      <c r="BW39" s="475"/>
      <c r="BX39" s="475"/>
      <c r="BY39" s="476"/>
      <c r="BZ39" s="472"/>
      <c r="CA39" s="472"/>
      <c r="CB39" s="472"/>
      <c r="CC39" s="472"/>
      <c r="CD39" s="473"/>
      <c r="CE39" s="477"/>
    </row>
    <row r="40" spans="2:93" outlineLevel="1">
      <c r="B40" s="325" t="s">
        <v>205</v>
      </c>
      <c r="C40" s="394">
        <f t="shared" si="11"/>
        <v>0</v>
      </c>
      <c r="D40" s="395">
        <f t="shared" si="11"/>
        <v>0</v>
      </c>
      <c r="E40" s="395">
        <f t="shared" si="11"/>
        <v>0</v>
      </c>
      <c r="F40" s="395">
        <f t="shared" si="11"/>
        <v>0</v>
      </c>
      <c r="G40" s="404">
        <f t="shared" si="12"/>
        <v>0</v>
      </c>
      <c r="H40" s="472"/>
      <c r="I40" s="472"/>
      <c r="J40" s="472"/>
      <c r="K40" s="472"/>
      <c r="L40" s="473"/>
      <c r="M40" s="475"/>
      <c r="N40" s="475"/>
      <c r="O40" s="475"/>
      <c r="P40" s="475"/>
      <c r="Q40" s="476"/>
      <c r="R40" s="472"/>
      <c r="S40" s="472"/>
      <c r="T40" s="472"/>
      <c r="U40" s="472"/>
      <c r="V40" s="473"/>
      <c r="W40" s="510"/>
      <c r="X40" s="511"/>
      <c r="Y40" s="511"/>
      <c r="Z40" s="511"/>
      <c r="AA40" s="512"/>
      <c r="AB40" s="507"/>
      <c r="AC40" s="508"/>
      <c r="AD40" s="508"/>
      <c r="AE40" s="508"/>
      <c r="AF40" s="509"/>
      <c r="AG40" s="510"/>
      <c r="AH40" s="511"/>
      <c r="AI40" s="511"/>
      <c r="AJ40" s="511"/>
      <c r="AK40" s="512"/>
      <c r="AL40" s="507"/>
      <c r="AM40" s="508"/>
      <c r="AN40" s="508"/>
      <c r="AO40" s="508"/>
      <c r="AP40" s="509"/>
      <c r="AQ40" s="475"/>
      <c r="AR40" s="475"/>
      <c r="AS40" s="475"/>
      <c r="AT40" s="475"/>
      <c r="AU40" s="476"/>
      <c r="AV40" s="472"/>
      <c r="AW40" s="472"/>
      <c r="AX40" s="472"/>
      <c r="AY40" s="472"/>
      <c r="AZ40" s="473"/>
      <c r="BA40" s="475"/>
      <c r="BB40" s="475"/>
      <c r="BC40" s="475"/>
      <c r="BD40" s="475"/>
      <c r="BE40" s="476"/>
      <c r="BF40" s="472"/>
      <c r="BG40" s="472"/>
      <c r="BH40" s="472"/>
      <c r="BI40" s="472"/>
      <c r="BJ40" s="473"/>
      <c r="BK40" s="475"/>
      <c r="BL40" s="475"/>
      <c r="BM40" s="475"/>
      <c r="BN40" s="475"/>
      <c r="BO40" s="476"/>
      <c r="BP40" s="472"/>
      <c r="BQ40" s="472"/>
      <c r="BR40" s="472"/>
      <c r="BS40" s="472"/>
      <c r="BT40" s="473"/>
      <c r="BU40" s="475"/>
      <c r="BV40" s="475"/>
      <c r="BW40" s="475"/>
      <c r="BX40" s="475"/>
      <c r="BY40" s="476"/>
      <c r="BZ40" s="472"/>
      <c r="CA40" s="472"/>
      <c r="CB40" s="472"/>
      <c r="CC40" s="472"/>
      <c r="CD40" s="473"/>
      <c r="CE40" s="477"/>
    </row>
    <row r="41" spans="2:93" outlineLevel="1">
      <c r="B41" s="325" t="s">
        <v>206</v>
      </c>
      <c r="C41" s="394">
        <f t="shared" si="11"/>
        <v>0</v>
      </c>
      <c r="D41" s="395">
        <f t="shared" si="11"/>
        <v>0</v>
      </c>
      <c r="E41" s="395">
        <f t="shared" si="11"/>
        <v>0</v>
      </c>
      <c r="F41" s="395">
        <f t="shared" si="11"/>
        <v>0</v>
      </c>
      <c r="G41" s="404">
        <f t="shared" si="12"/>
        <v>0</v>
      </c>
      <c r="H41" s="472"/>
      <c r="I41" s="472"/>
      <c r="J41" s="472"/>
      <c r="K41" s="472"/>
      <c r="L41" s="473"/>
      <c r="M41" s="475"/>
      <c r="N41" s="475"/>
      <c r="O41" s="475"/>
      <c r="P41" s="475"/>
      <c r="Q41" s="476"/>
      <c r="R41" s="472"/>
      <c r="S41" s="472"/>
      <c r="T41" s="472"/>
      <c r="U41" s="472"/>
      <c r="V41" s="473"/>
      <c r="W41" s="510">
        <f>-'9.资产折旧'!B65/10000/C1</f>
        <v>0</v>
      </c>
      <c r="X41" s="511">
        <f>-'9.资产折旧'!C65/10000/D1</f>
        <v>0</v>
      </c>
      <c r="Y41" s="511">
        <f>-'9.资产折旧'!D65/10000/E1</f>
        <v>0</v>
      </c>
      <c r="Z41" s="511">
        <f>-'9.资产折旧'!E65/10000/F1</f>
        <v>0</v>
      </c>
      <c r="AA41" s="512">
        <f>SUM(W41:Z41)</f>
        <v>0</v>
      </c>
      <c r="AB41" s="507">
        <f>-'9.资产折旧'!B66/10000/C1</f>
        <v>0</v>
      </c>
      <c r="AC41" s="508">
        <f>-'9.资产折旧'!C66/10000/D1</f>
        <v>0</v>
      </c>
      <c r="AD41" s="508">
        <f>-'9.资产折旧'!D66/10000/E1</f>
        <v>0</v>
      </c>
      <c r="AE41" s="508">
        <f>-'9.资产折旧'!E66/10000/F1</f>
        <v>0</v>
      </c>
      <c r="AF41" s="509">
        <f>SUM(AB41:AE41)</f>
        <v>0</v>
      </c>
      <c r="AG41" s="510">
        <f>-'9.资产折旧'!B67/10000/C1</f>
        <v>0</v>
      </c>
      <c r="AH41" s="511">
        <f>-'9.资产折旧'!C67/10000/D1</f>
        <v>0</v>
      </c>
      <c r="AI41" s="511">
        <f>-'9.资产折旧'!D67/10000/E1</f>
        <v>0</v>
      </c>
      <c r="AJ41" s="511">
        <f>-'9.资产折旧'!E67/10000/F1</f>
        <v>0</v>
      </c>
      <c r="AK41" s="512">
        <f>SUM(AG41:AJ41)</f>
        <v>0</v>
      </c>
      <c r="AL41" s="507"/>
      <c r="AM41" s="508"/>
      <c r="AN41" s="508"/>
      <c r="AO41" s="508"/>
      <c r="AP41" s="509"/>
      <c r="AQ41" s="475"/>
      <c r="AR41" s="475"/>
      <c r="AS41" s="475"/>
      <c r="AT41" s="475"/>
      <c r="AU41" s="476"/>
      <c r="AV41" s="472"/>
      <c r="AW41" s="472"/>
      <c r="AX41" s="472"/>
      <c r="AY41" s="472"/>
      <c r="AZ41" s="473"/>
      <c r="BA41" s="475"/>
      <c r="BB41" s="475"/>
      <c r="BC41" s="475"/>
      <c r="BD41" s="475"/>
      <c r="BE41" s="476"/>
      <c r="BF41" s="472"/>
      <c r="BG41" s="472"/>
      <c r="BH41" s="472"/>
      <c r="BI41" s="472"/>
      <c r="BJ41" s="473"/>
      <c r="BK41" s="475"/>
      <c r="BL41" s="475"/>
      <c r="BM41" s="475"/>
      <c r="BN41" s="475"/>
      <c r="BO41" s="476"/>
      <c r="BP41" s="472"/>
      <c r="BQ41" s="472"/>
      <c r="BR41" s="472"/>
      <c r="BS41" s="472"/>
      <c r="BT41" s="473"/>
      <c r="BU41" s="475">
        <f>-'9.资产折旧'!B75/10000/C1</f>
        <v>0</v>
      </c>
      <c r="BV41" s="475">
        <f>-'9.资产折旧'!C75/10000/D1</f>
        <v>0</v>
      </c>
      <c r="BW41" s="475">
        <f>-'9.资产折旧'!D75/10000/E1</f>
        <v>0</v>
      </c>
      <c r="BX41" s="475">
        <f>-'9.资产折旧'!E75/10000/F1</f>
        <v>0</v>
      </c>
      <c r="BY41" s="476">
        <f>SUM(BU41:BX41)</f>
        <v>0</v>
      </c>
      <c r="BZ41" s="472">
        <f>-SUM('9.资产折旧'!B76)/10000/C1</f>
        <v>0</v>
      </c>
      <c r="CA41" s="472">
        <f>-SUM('9.资产折旧'!C76)/10000/D1</f>
        <v>0</v>
      </c>
      <c r="CB41" s="472">
        <f>-SUM('9.资产折旧'!D76)/10000/E1</f>
        <v>0</v>
      </c>
      <c r="CC41" s="472">
        <f>-SUM('9.资产折旧'!E76)/10000/F1</f>
        <v>0</v>
      </c>
      <c r="CD41" s="473">
        <f>SUM(BZ41:CC41)</f>
        <v>0</v>
      </c>
      <c r="CE41" s="477"/>
    </row>
    <row r="42" spans="2:93" outlineLevel="1">
      <c r="B42" s="325" t="s">
        <v>285</v>
      </c>
      <c r="C42" s="394">
        <f t="shared" si="11"/>
        <v>0</v>
      </c>
      <c r="D42" s="395">
        <f t="shared" si="11"/>
        <v>0</v>
      </c>
      <c r="E42" s="395">
        <f t="shared" si="11"/>
        <v>0</v>
      </c>
      <c r="F42" s="395">
        <f t="shared" si="11"/>
        <v>0</v>
      </c>
      <c r="G42" s="404">
        <f t="shared" si="12"/>
        <v>0</v>
      </c>
      <c r="H42" s="472"/>
      <c r="I42" s="472"/>
      <c r="J42" s="472"/>
      <c r="K42" s="472"/>
      <c r="L42" s="473"/>
      <c r="M42" s="475"/>
      <c r="N42" s="475"/>
      <c r="O42" s="475"/>
      <c r="P42" s="475"/>
      <c r="Q42" s="476"/>
      <c r="R42" s="472"/>
      <c r="S42" s="472"/>
      <c r="T42" s="472"/>
      <c r="U42" s="472"/>
      <c r="V42" s="473"/>
      <c r="W42" s="510"/>
      <c r="X42" s="511"/>
      <c r="Y42" s="511"/>
      <c r="Z42" s="511"/>
      <c r="AA42" s="512"/>
      <c r="AB42" s="507"/>
      <c r="AC42" s="508"/>
      <c r="AD42" s="508"/>
      <c r="AE42" s="508"/>
      <c r="AF42" s="509"/>
      <c r="AG42" s="510"/>
      <c r="AH42" s="511"/>
      <c r="AI42" s="511"/>
      <c r="AJ42" s="511"/>
      <c r="AK42" s="512"/>
      <c r="AL42" s="507"/>
      <c r="AM42" s="508"/>
      <c r="AN42" s="508"/>
      <c r="AO42" s="508"/>
      <c r="AP42" s="509"/>
      <c r="AQ42" s="475"/>
      <c r="AR42" s="475"/>
      <c r="AS42" s="475"/>
      <c r="AT42" s="475"/>
      <c r="AU42" s="476"/>
      <c r="AV42" s="472"/>
      <c r="AW42" s="472"/>
      <c r="AX42" s="472"/>
      <c r="AY42" s="472"/>
      <c r="AZ42" s="473"/>
      <c r="BA42" s="475"/>
      <c r="BB42" s="475"/>
      <c r="BC42" s="475"/>
      <c r="BD42" s="475"/>
      <c r="BE42" s="476"/>
      <c r="BF42" s="472"/>
      <c r="BG42" s="472"/>
      <c r="BH42" s="472"/>
      <c r="BI42" s="472"/>
      <c r="BJ42" s="473"/>
      <c r="BK42" s="475"/>
      <c r="BL42" s="475"/>
      <c r="BM42" s="475"/>
      <c r="BN42" s="475"/>
      <c r="BO42" s="476"/>
      <c r="BP42" s="472"/>
      <c r="BQ42" s="472"/>
      <c r="BR42" s="472"/>
      <c r="BS42" s="472"/>
      <c r="BT42" s="473"/>
      <c r="BU42" s="475"/>
      <c r="BV42" s="475"/>
      <c r="BW42" s="475"/>
      <c r="BX42" s="475"/>
      <c r="BY42" s="476"/>
      <c r="BZ42" s="472"/>
      <c r="CA42" s="472"/>
      <c r="CB42" s="472"/>
      <c r="CC42" s="472"/>
      <c r="CD42" s="473"/>
      <c r="CE42" s="477"/>
    </row>
    <row r="43" spans="2:93" outlineLevel="1">
      <c r="B43" s="325" t="s">
        <v>286</v>
      </c>
      <c r="C43" s="394">
        <f t="shared" si="11"/>
        <v>0</v>
      </c>
      <c r="D43" s="395">
        <f t="shared" si="11"/>
        <v>0</v>
      </c>
      <c r="E43" s="395">
        <f t="shared" si="11"/>
        <v>0</v>
      </c>
      <c r="F43" s="395">
        <f t="shared" si="11"/>
        <v>0</v>
      </c>
      <c r="G43" s="404">
        <f t="shared" si="12"/>
        <v>0</v>
      </c>
      <c r="H43" s="471"/>
      <c r="I43" s="472"/>
      <c r="J43" s="472"/>
      <c r="K43" s="472"/>
      <c r="L43" s="473"/>
      <c r="M43" s="474"/>
      <c r="N43" s="475"/>
      <c r="O43" s="475"/>
      <c r="P43" s="475"/>
      <c r="Q43" s="476"/>
      <c r="R43" s="471"/>
      <c r="S43" s="472"/>
      <c r="T43" s="472"/>
      <c r="U43" s="472"/>
      <c r="V43" s="473"/>
      <c r="W43" s="510">
        <f>-'13.办公费用'!B8/10000/C1</f>
        <v>0</v>
      </c>
      <c r="X43" s="511">
        <f>-'13.办公费用'!C8/10000/D1</f>
        <v>0</v>
      </c>
      <c r="Y43" s="511">
        <f>-'13.办公费用'!D8/10000/E1</f>
        <v>0</v>
      </c>
      <c r="Z43" s="511">
        <f>-'13.办公费用'!E8/10000/F1</f>
        <v>0</v>
      </c>
      <c r="AA43" s="512">
        <f>SUM(W43:Z43)</f>
        <v>0</v>
      </c>
      <c r="AB43" s="507">
        <f>-'13.办公费用'!B9/10000/C1</f>
        <v>0</v>
      </c>
      <c r="AC43" s="508">
        <f>-'13.办公费用'!C9/10000/D1</f>
        <v>0</v>
      </c>
      <c r="AD43" s="508">
        <f>-'13.办公费用'!D9/10000/E1</f>
        <v>0</v>
      </c>
      <c r="AE43" s="508">
        <f>-'13.办公费用'!E9/10000/F1</f>
        <v>0</v>
      </c>
      <c r="AF43" s="509">
        <f>SUM(AB43:AE43)</f>
        <v>0</v>
      </c>
      <c r="AG43" s="510">
        <f>-'13.办公费用'!B10/10000/C1</f>
        <v>0</v>
      </c>
      <c r="AH43" s="511">
        <f>-'13.办公费用'!C10/10000/D1</f>
        <v>0</v>
      </c>
      <c r="AI43" s="511">
        <f>-'13.办公费用'!D10/10000/E1</f>
        <v>0</v>
      </c>
      <c r="AJ43" s="511">
        <f>-'13.办公费用'!E10/10000/F1</f>
        <v>0</v>
      </c>
      <c r="AK43" s="512">
        <f>SUM(AG43:AJ43)</f>
        <v>0</v>
      </c>
      <c r="AL43" s="507"/>
      <c r="AM43" s="508"/>
      <c r="AN43" s="508"/>
      <c r="AO43" s="508"/>
      <c r="AP43" s="509"/>
      <c r="AQ43" s="474"/>
      <c r="AR43" s="475"/>
      <c r="AS43" s="475"/>
      <c r="AT43" s="475"/>
      <c r="AU43" s="476"/>
      <c r="AV43" s="471"/>
      <c r="AW43" s="472"/>
      <c r="AX43" s="472"/>
      <c r="AY43" s="472"/>
      <c r="AZ43" s="473"/>
      <c r="BA43" s="474"/>
      <c r="BB43" s="475"/>
      <c r="BC43" s="475"/>
      <c r="BD43" s="475"/>
      <c r="BE43" s="476"/>
      <c r="BF43" s="471"/>
      <c r="BG43" s="472"/>
      <c r="BH43" s="472"/>
      <c r="BI43" s="472"/>
      <c r="BJ43" s="473"/>
      <c r="BK43" s="474"/>
      <c r="BL43" s="475"/>
      <c r="BM43" s="475"/>
      <c r="BN43" s="475"/>
      <c r="BO43" s="476"/>
      <c r="BP43" s="471"/>
      <c r="BQ43" s="472"/>
      <c r="BR43" s="472"/>
      <c r="BS43" s="472"/>
      <c r="BT43" s="473"/>
      <c r="BU43" s="474">
        <f>-'13.办公费用'!B18/10000/C1</f>
        <v>0</v>
      </c>
      <c r="BV43" s="475">
        <f>-'13.办公费用'!C18/10000/D1</f>
        <v>0</v>
      </c>
      <c r="BW43" s="475">
        <f>-'13.办公费用'!D18/10000/E1</f>
        <v>0</v>
      </c>
      <c r="BX43" s="475">
        <f>-'13.办公费用'!E18/10000/F1</f>
        <v>0</v>
      </c>
      <c r="BY43" s="476">
        <f>SUM(BU43:BX43)</f>
        <v>0</v>
      </c>
      <c r="BZ43" s="471">
        <f>-'13.办公费用'!B19/10000/C1</f>
        <v>0</v>
      </c>
      <c r="CA43" s="472">
        <f>-'13.办公费用'!C19/10000/D1</f>
        <v>0</v>
      </c>
      <c r="CB43" s="472">
        <f>-'13.办公费用'!D19/10000/E1</f>
        <v>0</v>
      </c>
      <c r="CC43" s="472">
        <f>-'13.办公费用'!E19/10000/F1</f>
        <v>0</v>
      </c>
      <c r="CD43" s="473">
        <f>SUM(BZ43:CC43)</f>
        <v>0</v>
      </c>
      <c r="CE43" s="477"/>
    </row>
    <row r="44" spans="2:93" outlineLevel="1">
      <c r="B44" s="325" t="s">
        <v>287</v>
      </c>
      <c r="C44" s="394">
        <f t="shared" si="11"/>
        <v>0</v>
      </c>
      <c r="D44" s="395">
        <f t="shared" si="11"/>
        <v>0</v>
      </c>
      <c r="E44" s="395">
        <f t="shared" si="11"/>
        <v>0</v>
      </c>
      <c r="F44" s="395">
        <f t="shared" si="11"/>
        <v>0</v>
      </c>
      <c r="G44" s="404">
        <f t="shared" si="12"/>
        <v>0</v>
      </c>
      <c r="H44" s="472"/>
      <c r="I44" s="472"/>
      <c r="J44" s="472"/>
      <c r="K44" s="472"/>
      <c r="L44" s="473"/>
      <c r="M44" s="475"/>
      <c r="N44" s="475"/>
      <c r="O44" s="475"/>
      <c r="P44" s="475"/>
      <c r="Q44" s="476"/>
      <c r="R44" s="472"/>
      <c r="S44" s="472"/>
      <c r="T44" s="472"/>
      <c r="U44" s="472"/>
      <c r="V44" s="473"/>
      <c r="W44" s="510">
        <f>-'10.房租物业'!B49/10000/C1</f>
        <v>0</v>
      </c>
      <c r="X44" s="511">
        <f>-'10.房租物业'!C49/10000/D1</f>
        <v>0</v>
      </c>
      <c r="Y44" s="511">
        <f>-'10.房租物业'!D49/10000/E1</f>
        <v>0</v>
      </c>
      <c r="Z44" s="511">
        <f>-'10.房租物业'!E49/10000/F1</f>
        <v>0</v>
      </c>
      <c r="AA44" s="512">
        <f>SUM(W44:Z44)</f>
        <v>0</v>
      </c>
      <c r="AB44" s="507">
        <f>-'10.房租物业'!B50/10000/C1</f>
        <v>0</v>
      </c>
      <c r="AC44" s="508">
        <f>-'10.房租物业'!C50/10000/D1</f>
        <v>0</v>
      </c>
      <c r="AD44" s="508">
        <f>-'10.房租物业'!D50/10000/E1</f>
        <v>0</v>
      </c>
      <c r="AE44" s="508">
        <f>-'10.房租物业'!E50/10000/F1</f>
        <v>0</v>
      </c>
      <c r="AF44" s="509">
        <f>SUM(AB44:AE44)</f>
        <v>0</v>
      </c>
      <c r="AG44" s="510">
        <f>-'10.房租物业'!B51/10000/C1</f>
        <v>0</v>
      </c>
      <c r="AH44" s="511">
        <f>-'10.房租物业'!C51/10000/D1</f>
        <v>0</v>
      </c>
      <c r="AI44" s="511">
        <f>-'10.房租物业'!D51/10000/E1</f>
        <v>0</v>
      </c>
      <c r="AJ44" s="511">
        <f>-'10.房租物业'!E51/10000/F1</f>
        <v>0</v>
      </c>
      <c r="AK44" s="512">
        <f>SUM(AG44:AJ44)</f>
        <v>0</v>
      </c>
      <c r="AL44" s="507"/>
      <c r="AM44" s="508"/>
      <c r="AN44" s="508"/>
      <c r="AO44" s="508"/>
      <c r="AP44" s="509"/>
      <c r="AQ44" s="475"/>
      <c r="AR44" s="475"/>
      <c r="AS44" s="475"/>
      <c r="AT44" s="475"/>
      <c r="AU44" s="476"/>
      <c r="AV44" s="472"/>
      <c r="AW44" s="472"/>
      <c r="AX44" s="472"/>
      <c r="AY44" s="472"/>
      <c r="AZ44" s="473"/>
      <c r="BA44" s="475"/>
      <c r="BB44" s="475"/>
      <c r="BC44" s="475"/>
      <c r="BD44" s="475"/>
      <c r="BE44" s="476"/>
      <c r="BF44" s="472"/>
      <c r="BG44" s="472"/>
      <c r="BH44" s="472"/>
      <c r="BI44" s="472"/>
      <c r="BJ44" s="473"/>
      <c r="BK44" s="475"/>
      <c r="BL44" s="475"/>
      <c r="BM44" s="475"/>
      <c r="BN44" s="475"/>
      <c r="BO44" s="476"/>
      <c r="BP44" s="472"/>
      <c r="BQ44" s="472"/>
      <c r="BR44" s="472"/>
      <c r="BS44" s="472"/>
      <c r="BT44" s="473"/>
      <c r="BU44" s="475">
        <f>-'10.房租物业'!B59/10000/C1</f>
        <v>0</v>
      </c>
      <c r="BV44" s="475">
        <f>-'10.房租物业'!C59/10000/D1</f>
        <v>0</v>
      </c>
      <c r="BW44" s="475">
        <f>-'10.房租物业'!D59/10000/E1</f>
        <v>0</v>
      </c>
      <c r="BX44" s="475">
        <f>-'10.房租物业'!E59/10000/F1</f>
        <v>0</v>
      </c>
      <c r="BY44" s="476">
        <f>SUM(BU44:BX44)</f>
        <v>0</v>
      </c>
      <c r="BZ44" s="472">
        <f>-SUM('10.房租物业'!B60)/10000/C1</f>
        <v>0</v>
      </c>
      <c r="CA44" s="472">
        <f>-SUM('10.房租物业'!C60)/10000/D1</f>
        <v>0</v>
      </c>
      <c r="CB44" s="472">
        <f>-SUM('10.房租物业'!D60)/10000/E1</f>
        <v>0</v>
      </c>
      <c r="CC44" s="472">
        <f>-SUM('10.房租物业'!E60)/10000/F1</f>
        <v>0</v>
      </c>
      <c r="CD44" s="473">
        <f>SUM(BZ44:CC44)</f>
        <v>0</v>
      </c>
      <c r="CE44" s="477"/>
    </row>
    <row r="45" spans="2:93" outlineLevel="1">
      <c r="B45" s="325" t="s">
        <v>288</v>
      </c>
      <c r="C45" s="394">
        <f t="shared" si="11"/>
        <v>0</v>
      </c>
      <c r="D45" s="395">
        <f t="shared" si="11"/>
        <v>0</v>
      </c>
      <c r="E45" s="395">
        <f t="shared" si="11"/>
        <v>0</v>
      </c>
      <c r="F45" s="395">
        <f t="shared" si="11"/>
        <v>0</v>
      </c>
      <c r="G45" s="404">
        <f t="shared" si="12"/>
        <v>0</v>
      </c>
      <c r="H45" s="472"/>
      <c r="I45" s="472"/>
      <c r="J45" s="472"/>
      <c r="K45" s="472"/>
      <c r="L45" s="473"/>
      <c r="M45" s="475"/>
      <c r="N45" s="475"/>
      <c r="O45" s="475"/>
      <c r="P45" s="475"/>
      <c r="Q45" s="476"/>
      <c r="R45" s="472"/>
      <c r="S45" s="472"/>
      <c r="T45" s="472"/>
      <c r="U45" s="472"/>
      <c r="V45" s="473"/>
      <c r="W45" s="510"/>
      <c r="X45" s="511"/>
      <c r="Y45" s="511"/>
      <c r="Z45" s="511"/>
      <c r="AA45" s="512"/>
      <c r="AB45" s="507"/>
      <c r="AC45" s="508"/>
      <c r="AD45" s="508"/>
      <c r="AE45" s="508"/>
      <c r="AF45" s="509"/>
      <c r="AG45" s="510"/>
      <c r="AH45" s="511"/>
      <c r="AI45" s="511"/>
      <c r="AJ45" s="511"/>
      <c r="AK45" s="512"/>
      <c r="AL45" s="507"/>
      <c r="AM45" s="508"/>
      <c r="AN45" s="508"/>
      <c r="AO45" s="508"/>
      <c r="AP45" s="509"/>
      <c r="AQ45" s="475"/>
      <c r="AR45" s="475"/>
      <c r="AS45" s="475"/>
      <c r="AT45" s="475"/>
      <c r="AU45" s="476"/>
      <c r="AV45" s="472"/>
      <c r="AW45" s="472"/>
      <c r="AX45" s="472"/>
      <c r="AY45" s="472"/>
      <c r="AZ45" s="473"/>
      <c r="BA45" s="475"/>
      <c r="BB45" s="475"/>
      <c r="BC45" s="475"/>
      <c r="BD45" s="475"/>
      <c r="BE45" s="476"/>
      <c r="BF45" s="472"/>
      <c r="BG45" s="472"/>
      <c r="BH45" s="472"/>
      <c r="BI45" s="472"/>
      <c r="BJ45" s="473"/>
      <c r="BK45" s="475"/>
      <c r="BL45" s="475"/>
      <c r="BM45" s="475"/>
      <c r="BN45" s="475"/>
      <c r="BO45" s="476"/>
      <c r="BP45" s="472"/>
      <c r="BQ45" s="472"/>
      <c r="BR45" s="472"/>
      <c r="BS45" s="472"/>
      <c r="BT45" s="473"/>
      <c r="BU45" s="475"/>
      <c r="BV45" s="475"/>
      <c r="BW45" s="475"/>
      <c r="BX45" s="475"/>
      <c r="BY45" s="476"/>
      <c r="BZ45" s="472"/>
      <c r="CA45" s="472"/>
      <c r="CB45" s="472"/>
      <c r="CC45" s="472"/>
      <c r="CD45" s="473"/>
      <c r="CE45" s="477"/>
    </row>
    <row r="46" spans="2:93" outlineLevel="1">
      <c r="B46" s="325" t="s">
        <v>289</v>
      </c>
      <c r="C46" s="394">
        <f t="shared" si="11"/>
        <v>0</v>
      </c>
      <c r="D46" s="395">
        <f t="shared" si="11"/>
        <v>0</v>
      </c>
      <c r="E46" s="395">
        <f t="shared" si="11"/>
        <v>0</v>
      </c>
      <c r="F46" s="395">
        <f t="shared" si="11"/>
        <v>0</v>
      </c>
      <c r="G46" s="404">
        <f t="shared" si="12"/>
        <v>0</v>
      </c>
      <c r="H46" s="472"/>
      <c r="I46" s="472"/>
      <c r="J46" s="472"/>
      <c r="K46" s="472"/>
      <c r="L46" s="473"/>
      <c r="M46" s="475"/>
      <c r="N46" s="475"/>
      <c r="O46" s="475"/>
      <c r="P46" s="475"/>
      <c r="Q46" s="476"/>
      <c r="R46" s="472"/>
      <c r="S46" s="472"/>
      <c r="T46" s="472"/>
      <c r="U46" s="472"/>
      <c r="V46" s="473"/>
      <c r="W46" s="510"/>
      <c r="X46" s="511"/>
      <c r="Y46" s="511"/>
      <c r="Z46" s="511"/>
      <c r="AA46" s="512"/>
      <c r="AB46" s="507"/>
      <c r="AC46" s="508"/>
      <c r="AD46" s="508"/>
      <c r="AE46" s="508"/>
      <c r="AF46" s="509"/>
      <c r="AG46" s="510"/>
      <c r="AH46" s="511"/>
      <c r="AI46" s="511"/>
      <c r="AJ46" s="511"/>
      <c r="AK46" s="512"/>
      <c r="AL46" s="507"/>
      <c r="AM46" s="508"/>
      <c r="AN46" s="508"/>
      <c r="AO46" s="508"/>
      <c r="AP46" s="509"/>
      <c r="AQ46" s="475"/>
      <c r="AR46" s="475"/>
      <c r="AS46" s="475"/>
      <c r="AT46" s="475"/>
      <c r="AU46" s="476"/>
      <c r="AV46" s="472"/>
      <c r="AW46" s="472"/>
      <c r="AX46" s="472"/>
      <c r="AY46" s="472"/>
      <c r="AZ46" s="473"/>
      <c r="BA46" s="475"/>
      <c r="BB46" s="475"/>
      <c r="BC46" s="475"/>
      <c r="BD46" s="475"/>
      <c r="BE46" s="476"/>
      <c r="BF46" s="472"/>
      <c r="BG46" s="472"/>
      <c r="BH46" s="472"/>
      <c r="BI46" s="472"/>
      <c r="BJ46" s="473"/>
      <c r="BK46" s="475"/>
      <c r="BL46" s="475"/>
      <c r="BM46" s="475"/>
      <c r="BN46" s="475"/>
      <c r="BO46" s="476"/>
      <c r="BP46" s="472"/>
      <c r="BQ46" s="472"/>
      <c r="BR46" s="472"/>
      <c r="BS46" s="472"/>
      <c r="BT46" s="473"/>
      <c r="BU46" s="475"/>
      <c r="BV46" s="475"/>
      <c r="BW46" s="475"/>
      <c r="BX46" s="475"/>
      <c r="BY46" s="476"/>
      <c r="BZ46" s="472"/>
      <c r="CA46" s="472"/>
      <c r="CB46" s="472"/>
      <c r="CC46" s="472"/>
      <c r="CD46" s="473"/>
      <c r="CE46" s="477"/>
    </row>
    <row r="47" spans="2:93" outlineLevel="1">
      <c r="B47" s="326" t="s">
        <v>209</v>
      </c>
      <c r="C47" s="394">
        <f t="shared" si="11"/>
        <v>0</v>
      </c>
      <c r="D47" s="395">
        <f t="shared" si="11"/>
        <v>0</v>
      </c>
      <c r="E47" s="395">
        <f t="shared" si="11"/>
        <v>0</v>
      </c>
      <c r="F47" s="395">
        <f t="shared" si="11"/>
        <v>0</v>
      </c>
      <c r="G47" s="404">
        <f t="shared" si="12"/>
        <v>0</v>
      </c>
      <c r="H47" s="472"/>
      <c r="I47" s="472"/>
      <c r="J47" s="472"/>
      <c r="K47" s="472"/>
      <c r="L47" s="473"/>
      <c r="M47" s="475"/>
      <c r="N47" s="475"/>
      <c r="O47" s="475"/>
      <c r="P47" s="475"/>
      <c r="Q47" s="476"/>
      <c r="R47" s="472"/>
      <c r="S47" s="472"/>
      <c r="T47" s="472"/>
      <c r="U47" s="472"/>
      <c r="V47" s="473"/>
      <c r="W47" s="510">
        <f>-'14.集团费用分摊'!B8/10000/C1</f>
        <v>0</v>
      </c>
      <c r="X47" s="511">
        <f>-'14.集团费用分摊'!C8/10000/D1</f>
        <v>0</v>
      </c>
      <c r="Y47" s="511">
        <f>-'14.集团费用分摊'!D8/10000/E1</f>
        <v>0</v>
      </c>
      <c r="Z47" s="511">
        <f>-'14.集团费用分摊'!E8/10000/F1</f>
        <v>0</v>
      </c>
      <c r="AA47" s="512">
        <f>SUM(W47:Z47)</f>
        <v>0</v>
      </c>
      <c r="AB47" s="507">
        <f>-'14.集团费用分摊'!B9/10000/C1</f>
        <v>0</v>
      </c>
      <c r="AC47" s="508">
        <f>-'14.集团费用分摊'!C9/10000/D1</f>
        <v>0</v>
      </c>
      <c r="AD47" s="508">
        <f>-'14.集团费用分摊'!D9/10000/E1</f>
        <v>0</v>
      </c>
      <c r="AE47" s="508">
        <f>-'14.集团费用分摊'!E9/10000/F1</f>
        <v>0</v>
      </c>
      <c r="AF47" s="509">
        <f>SUM(AB47:AE47)</f>
        <v>0</v>
      </c>
      <c r="AG47" s="510">
        <f>-'14.集团费用分摊'!B10/10000/C1</f>
        <v>0</v>
      </c>
      <c r="AH47" s="511">
        <f>-'14.集团费用分摊'!C10/10000/D1</f>
        <v>0</v>
      </c>
      <c r="AI47" s="511">
        <f>-'14.集团费用分摊'!D10/10000/E1</f>
        <v>0</v>
      </c>
      <c r="AJ47" s="511">
        <f>-'14.集团费用分摊'!E10/10000/F1</f>
        <v>0</v>
      </c>
      <c r="AK47" s="512">
        <f>SUM(AG47:AJ47)</f>
        <v>0</v>
      </c>
      <c r="AL47" s="507"/>
      <c r="AM47" s="508"/>
      <c r="AN47" s="508"/>
      <c r="AO47" s="508"/>
      <c r="AP47" s="509"/>
      <c r="AQ47" s="475"/>
      <c r="AR47" s="475"/>
      <c r="AS47" s="475"/>
      <c r="AT47" s="475"/>
      <c r="AU47" s="476"/>
      <c r="AV47" s="472"/>
      <c r="AW47" s="472"/>
      <c r="AX47" s="472"/>
      <c r="AY47" s="472"/>
      <c r="AZ47" s="473"/>
      <c r="BA47" s="475"/>
      <c r="BB47" s="475"/>
      <c r="BC47" s="475"/>
      <c r="BD47" s="475"/>
      <c r="BE47" s="476"/>
      <c r="BF47" s="472"/>
      <c r="BG47" s="472"/>
      <c r="BH47" s="472"/>
      <c r="BI47" s="472"/>
      <c r="BJ47" s="473"/>
      <c r="BK47" s="475"/>
      <c r="BL47" s="475"/>
      <c r="BM47" s="475"/>
      <c r="BN47" s="475"/>
      <c r="BO47" s="476"/>
      <c r="BP47" s="472"/>
      <c r="BQ47" s="472"/>
      <c r="BR47" s="472"/>
      <c r="BS47" s="472"/>
      <c r="BT47" s="473"/>
      <c r="BU47" s="475">
        <f>-'14.集团费用分摊'!B18/10000/C1</f>
        <v>0</v>
      </c>
      <c r="BV47" s="475">
        <f>-'14.集团费用分摊'!C18/10000/D1</f>
        <v>0</v>
      </c>
      <c r="BW47" s="475">
        <f>-'14.集团费用分摊'!D18/10000/E1</f>
        <v>0</v>
      </c>
      <c r="BX47" s="475">
        <f>-'14.集团费用分摊'!E18/10000/F1</f>
        <v>0</v>
      </c>
      <c r="BY47" s="476">
        <f>SUM(BU47:BX47)</f>
        <v>0</v>
      </c>
      <c r="BZ47" s="472">
        <f>-'14.集团费用分摊'!B19/10000/C1</f>
        <v>0</v>
      </c>
      <c r="CA47" s="472">
        <f>-'14.集团费用分摊'!C19/10000/D1</f>
        <v>0</v>
      </c>
      <c r="CB47" s="472">
        <f>-'14.集团费用分摊'!D19/10000/E1</f>
        <v>0</v>
      </c>
      <c r="CC47" s="472">
        <f>-'14.集团费用分摊'!E19/10000/F1</f>
        <v>0</v>
      </c>
      <c r="CD47" s="473">
        <f>SUM(BZ47:CC47)</f>
        <v>0</v>
      </c>
      <c r="CE47" s="477"/>
    </row>
    <row r="48" spans="2:93" s="317" customFormat="1">
      <c r="B48" s="379" t="s">
        <v>573</v>
      </c>
      <c r="C48" s="901">
        <f t="shared" ref="C48:U48" si="13">SUM(C33:C47)</f>
        <v>0</v>
      </c>
      <c r="D48" s="902">
        <f t="shared" si="13"/>
        <v>0</v>
      </c>
      <c r="E48" s="902">
        <f t="shared" si="13"/>
        <v>0</v>
      </c>
      <c r="F48" s="902">
        <f>SUM(F33:F47)</f>
        <v>0</v>
      </c>
      <c r="G48" s="903">
        <f t="shared" si="13"/>
        <v>0</v>
      </c>
      <c r="H48" s="441">
        <f t="shared" si="13"/>
        <v>0</v>
      </c>
      <c r="I48" s="441">
        <f t="shared" si="13"/>
        <v>0</v>
      </c>
      <c r="J48" s="441">
        <f t="shared" si="13"/>
        <v>0</v>
      </c>
      <c r="K48" s="441">
        <f t="shared" si="13"/>
        <v>0</v>
      </c>
      <c r="L48" s="494">
        <f t="shared" si="13"/>
        <v>0</v>
      </c>
      <c r="M48" s="496">
        <f t="shared" si="13"/>
        <v>0</v>
      </c>
      <c r="N48" s="496">
        <f t="shared" si="13"/>
        <v>0</v>
      </c>
      <c r="O48" s="496">
        <f t="shared" si="13"/>
        <v>0</v>
      </c>
      <c r="P48" s="496">
        <f t="shared" si="13"/>
        <v>0</v>
      </c>
      <c r="Q48" s="497">
        <f t="shared" si="13"/>
        <v>0</v>
      </c>
      <c r="R48" s="441">
        <f t="shared" si="13"/>
        <v>0</v>
      </c>
      <c r="S48" s="441">
        <f t="shared" si="13"/>
        <v>0</v>
      </c>
      <c r="T48" s="441">
        <f t="shared" si="13"/>
        <v>0</v>
      </c>
      <c r="U48" s="441">
        <f t="shared" si="13"/>
        <v>0</v>
      </c>
      <c r="V48" s="494">
        <f t="shared" ref="V48:AP48" si="14">SUM(V33:V47)</f>
        <v>0</v>
      </c>
      <c r="W48" s="523">
        <f t="shared" si="14"/>
        <v>0</v>
      </c>
      <c r="X48" s="524">
        <f t="shared" si="14"/>
        <v>0</v>
      </c>
      <c r="Y48" s="524">
        <f t="shared" si="14"/>
        <v>0</v>
      </c>
      <c r="Z48" s="524">
        <f t="shared" si="14"/>
        <v>0</v>
      </c>
      <c r="AA48" s="525">
        <f t="shared" si="14"/>
        <v>0</v>
      </c>
      <c r="AB48" s="520">
        <f t="shared" si="14"/>
        <v>0</v>
      </c>
      <c r="AC48" s="521">
        <f t="shared" si="14"/>
        <v>0</v>
      </c>
      <c r="AD48" s="521">
        <f t="shared" si="14"/>
        <v>0</v>
      </c>
      <c r="AE48" s="521">
        <f t="shared" si="14"/>
        <v>0</v>
      </c>
      <c r="AF48" s="522">
        <f t="shared" si="14"/>
        <v>0</v>
      </c>
      <c r="AG48" s="523">
        <f t="shared" si="14"/>
        <v>0</v>
      </c>
      <c r="AH48" s="524">
        <f t="shared" si="14"/>
        <v>0</v>
      </c>
      <c r="AI48" s="524">
        <f t="shared" si="14"/>
        <v>0</v>
      </c>
      <c r="AJ48" s="524">
        <f t="shared" si="14"/>
        <v>0</v>
      </c>
      <c r="AK48" s="525">
        <f t="shared" si="14"/>
        <v>0</v>
      </c>
      <c r="AL48" s="520">
        <f t="shared" si="14"/>
        <v>0</v>
      </c>
      <c r="AM48" s="521">
        <f t="shared" si="14"/>
        <v>0</v>
      </c>
      <c r="AN48" s="521">
        <f t="shared" si="14"/>
        <v>0</v>
      </c>
      <c r="AO48" s="521">
        <f t="shared" si="14"/>
        <v>0</v>
      </c>
      <c r="AP48" s="522">
        <f t="shared" si="14"/>
        <v>0</v>
      </c>
      <c r="AQ48" s="496">
        <f t="shared" ref="AQ48:BI48" si="15">SUM(AQ33:AQ47)</f>
        <v>0</v>
      </c>
      <c r="AR48" s="496">
        <f t="shared" si="15"/>
        <v>0</v>
      </c>
      <c r="AS48" s="496">
        <f t="shared" si="15"/>
        <v>0</v>
      </c>
      <c r="AT48" s="496">
        <f t="shared" si="15"/>
        <v>0</v>
      </c>
      <c r="AU48" s="497">
        <f t="shared" si="15"/>
        <v>0</v>
      </c>
      <c r="AV48" s="441">
        <f t="shared" si="15"/>
        <v>0</v>
      </c>
      <c r="AW48" s="441">
        <f t="shared" si="15"/>
        <v>0</v>
      </c>
      <c r="AX48" s="441">
        <f t="shared" si="15"/>
        <v>0</v>
      </c>
      <c r="AY48" s="441">
        <f t="shared" si="15"/>
        <v>0</v>
      </c>
      <c r="AZ48" s="494">
        <f t="shared" si="15"/>
        <v>0</v>
      </c>
      <c r="BA48" s="496">
        <f t="shared" si="15"/>
        <v>0</v>
      </c>
      <c r="BB48" s="496">
        <f t="shared" si="15"/>
        <v>0</v>
      </c>
      <c r="BC48" s="496">
        <f t="shared" si="15"/>
        <v>0</v>
      </c>
      <c r="BD48" s="496">
        <f t="shared" si="15"/>
        <v>0</v>
      </c>
      <c r="BE48" s="497">
        <f t="shared" si="15"/>
        <v>0</v>
      </c>
      <c r="BF48" s="441">
        <f t="shared" si="15"/>
        <v>0</v>
      </c>
      <c r="BG48" s="441">
        <f t="shared" si="15"/>
        <v>0</v>
      </c>
      <c r="BH48" s="441">
        <f t="shared" si="15"/>
        <v>0</v>
      </c>
      <c r="BI48" s="441">
        <f t="shared" si="15"/>
        <v>0</v>
      </c>
      <c r="BJ48" s="494">
        <f t="shared" ref="BJ48:CD48" si="16">SUM(BJ33:BJ47)</f>
        <v>0</v>
      </c>
      <c r="BK48" s="496">
        <f t="shared" si="16"/>
        <v>0</v>
      </c>
      <c r="BL48" s="496">
        <f t="shared" si="16"/>
        <v>0</v>
      </c>
      <c r="BM48" s="496">
        <f t="shared" si="16"/>
        <v>0</v>
      </c>
      <c r="BN48" s="496">
        <f t="shared" si="16"/>
        <v>0</v>
      </c>
      <c r="BO48" s="497">
        <f t="shared" si="16"/>
        <v>0</v>
      </c>
      <c r="BP48" s="441">
        <f t="shared" si="16"/>
        <v>0</v>
      </c>
      <c r="BQ48" s="441">
        <f t="shared" si="16"/>
        <v>0</v>
      </c>
      <c r="BR48" s="441">
        <f t="shared" si="16"/>
        <v>0</v>
      </c>
      <c r="BS48" s="441">
        <f t="shared" si="16"/>
        <v>0</v>
      </c>
      <c r="BT48" s="494">
        <f t="shared" si="16"/>
        <v>0</v>
      </c>
      <c r="BU48" s="496">
        <f t="shared" si="16"/>
        <v>0</v>
      </c>
      <c r="BV48" s="496">
        <f t="shared" si="16"/>
        <v>0</v>
      </c>
      <c r="BW48" s="496">
        <f t="shared" si="16"/>
        <v>0</v>
      </c>
      <c r="BX48" s="496">
        <f t="shared" si="16"/>
        <v>0</v>
      </c>
      <c r="BY48" s="497">
        <f t="shared" si="16"/>
        <v>0</v>
      </c>
      <c r="BZ48" s="441">
        <f t="shared" si="16"/>
        <v>0</v>
      </c>
      <c r="CA48" s="441">
        <f t="shared" si="16"/>
        <v>0</v>
      </c>
      <c r="CB48" s="441">
        <f t="shared" si="16"/>
        <v>0</v>
      </c>
      <c r="CC48" s="441">
        <f t="shared" si="16"/>
        <v>0</v>
      </c>
      <c r="CD48" s="494">
        <f t="shared" si="16"/>
        <v>0</v>
      </c>
      <c r="CE48" s="485"/>
      <c r="CF48" s="498"/>
      <c r="CG48" s="498"/>
      <c r="CH48" s="498"/>
      <c r="CI48" s="498"/>
      <c r="CJ48" s="498"/>
      <c r="CK48" s="498"/>
      <c r="CL48" s="498"/>
      <c r="CM48" s="498"/>
      <c r="CN48" s="498"/>
      <c r="CO48" s="498"/>
    </row>
    <row r="49" spans="2:93" s="324" customFormat="1">
      <c r="B49" s="315"/>
      <c r="C49" s="831"/>
      <c r="D49" s="316"/>
      <c r="E49" s="316"/>
      <c r="F49" s="316"/>
      <c r="G49" s="316"/>
      <c r="H49" s="499"/>
      <c r="I49" s="500"/>
      <c r="J49" s="500"/>
      <c r="K49" s="500"/>
      <c r="L49" s="501"/>
      <c r="M49" s="502"/>
      <c r="N49" s="503"/>
      <c r="O49" s="503"/>
      <c r="P49" s="503"/>
      <c r="Q49" s="504"/>
      <c r="R49" s="499"/>
      <c r="S49" s="500"/>
      <c r="T49" s="500"/>
      <c r="U49" s="500"/>
      <c r="V49" s="501"/>
      <c r="W49" s="510"/>
      <c r="X49" s="511"/>
      <c r="Y49" s="511"/>
      <c r="Z49" s="511"/>
      <c r="AA49" s="512"/>
      <c r="AB49" s="507"/>
      <c r="AC49" s="508"/>
      <c r="AD49" s="508"/>
      <c r="AE49" s="508"/>
      <c r="AF49" s="509"/>
      <c r="AG49" s="510"/>
      <c r="AH49" s="511"/>
      <c r="AI49" s="511"/>
      <c r="AJ49" s="511"/>
      <c r="AK49" s="512"/>
      <c r="AL49" s="507"/>
      <c r="AM49" s="508"/>
      <c r="AN49" s="508"/>
      <c r="AO49" s="508"/>
      <c r="AP49" s="509"/>
      <c r="AQ49" s="502"/>
      <c r="AR49" s="503"/>
      <c r="AS49" s="503"/>
      <c r="AT49" s="503"/>
      <c r="AU49" s="504"/>
      <c r="AV49" s="499"/>
      <c r="AW49" s="500"/>
      <c r="AX49" s="500"/>
      <c r="AY49" s="500"/>
      <c r="AZ49" s="501"/>
      <c r="BA49" s="502"/>
      <c r="BB49" s="503"/>
      <c r="BC49" s="503"/>
      <c r="BD49" s="503"/>
      <c r="BE49" s="504"/>
      <c r="BF49" s="499"/>
      <c r="BG49" s="500"/>
      <c r="BH49" s="500"/>
      <c r="BI49" s="500"/>
      <c r="BJ49" s="501"/>
      <c r="BK49" s="502"/>
      <c r="BL49" s="503"/>
      <c r="BM49" s="503"/>
      <c r="BN49" s="503"/>
      <c r="BO49" s="504"/>
      <c r="BP49" s="499"/>
      <c r="BQ49" s="500"/>
      <c r="BR49" s="500"/>
      <c r="BS49" s="500"/>
      <c r="BT49" s="501"/>
      <c r="BU49" s="502"/>
      <c r="BV49" s="503"/>
      <c r="BW49" s="503"/>
      <c r="BX49" s="503"/>
      <c r="BY49" s="504"/>
      <c r="BZ49" s="499"/>
      <c r="CA49" s="500"/>
      <c r="CB49" s="500"/>
      <c r="CC49" s="500"/>
      <c r="CD49" s="501"/>
      <c r="CE49" s="505"/>
      <c r="CF49" s="506"/>
      <c r="CG49" s="506"/>
      <c r="CH49" s="506"/>
      <c r="CI49" s="506"/>
      <c r="CJ49" s="506"/>
      <c r="CK49" s="506"/>
      <c r="CL49" s="506"/>
      <c r="CM49" s="506"/>
      <c r="CN49" s="506"/>
      <c r="CO49" s="506"/>
    </row>
    <row r="50" spans="2:93" outlineLevel="1">
      <c r="B50" s="379" t="s">
        <v>300</v>
      </c>
      <c r="C50" s="401"/>
      <c r="D50" s="402"/>
      <c r="E50" s="402"/>
      <c r="F50" s="402"/>
      <c r="G50" s="403"/>
      <c r="H50" s="507"/>
      <c r="I50" s="508"/>
      <c r="J50" s="508"/>
      <c r="K50" s="508"/>
      <c r="L50" s="509"/>
      <c r="M50" s="510"/>
      <c r="N50" s="511"/>
      <c r="O50" s="511"/>
      <c r="P50" s="511"/>
      <c r="Q50" s="512"/>
      <c r="R50" s="507"/>
      <c r="S50" s="508"/>
      <c r="T50" s="508"/>
      <c r="U50" s="508"/>
      <c r="V50" s="509"/>
      <c r="W50" s="510"/>
      <c r="X50" s="511"/>
      <c r="Y50" s="511"/>
      <c r="Z50" s="511"/>
      <c r="AA50" s="512"/>
      <c r="AB50" s="507"/>
      <c r="AC50" s="508"/>
      <c r="AD50" s="508"/>
      <c r="AE50" s="508"/>
      <c r="AF50" s="509"/>
      <c r="AG50" s="510"/>
      <c r="AH50" s="511"/>
      <c r="AI50" s="511"/>
      <c r="AJ50" s="511"/>
      <c r="AK50" s="512"/>
      <c r="AL50" s="507"/>
      <c r="AM50" s="508"/>
      <c r="AN50" s="508"/>
      <c r="AO50" s="508"/>
      <c r="AP50" s="509"/>
      <c r="AQ50" s="510"/>
      <c r="AR50" s="511"/>
      <c r="AS50" s="511"/>
      <c r="AT50" s="511"/>
      <c r="AU50" s="512"/>
      <c r="AV50" s="507"/>
      <c r="AW50" s="508"/>
      <c r="AX50" s="508"/>
      <c r="AY50" s="508"/>
      <c r="AZ50" s="509"/>
      <c r="BA50" s="510"/>
      <c r="BB50" s="511"/>
      <c r="BC50" s="511"/>
      <c r="BD50" s="511"/>
      <c r="BE50" s="512"/>
      <c r="BF50" s="507"/>
      <c r="BG50" s="508"/>
      <c r="BH50" s="508"/>
      <c r="BI50" s="508"/>
      <c r="BJ50" s="509"/>
      <c r="BK50" s="510"/>
      <c r="BL50" s="511"/>
      <c r="BM50" s="511"/>
      <c r="BN50" s="511"/>
      <c r="BO50" s="512"/>
      <c r="BP50" s="507"/>
      <c r="BQ50" s="508"/>
      <c r="BR50" s="508"/>
      <c r="BS50" s="508"/>
      <c r="BT50" s="509"/>
      <c r="BU50" s="510"/>
      <c r="BV50" s="511"/>
      <c r="BW50" s="511"/>
      <c r="BX50" s="511"/>
      <c r="BY50" s="512"/>
      <c r="BZ50" s="507"/>
      <c r="CA50" s="508"/>
      <c r="CB50" s="508"/>
      <c r="CC50" s="508"/>
      <c r="CD50" s="509"/>
      <c r="CE50" s="513"/>
    </row>
    <row r="51" spans="2:93" ht="12.75" customHeight="1" outlineLevel="1">
      <c r="B51" s="325" t="s">
        <v>199</v>
      </c>
      <c r="C51" s="394">
        <f t="shared" ref="C51:F65" si="17">SUMIF($H$3:$CD$3,C$3,$H51:$CD51)</f>
        <v>0</v>
      </c>
      <c r="D51" s="395">
        <f t="shared" si="17"/>
        <v>0</v>
      </c>
      <c r="E51" s="395">
        <f t="shared" si="17"/>
        <v>0</v>
      </c>
      <c r="F51" s="395">
        <f t="shared" si="17"/>
        <v>0</v>
      </c>
      <c r="G51" s="404">
        <f t="shared" ref="G51:G65" si="18">SUM(C51:F51)</f>
        <v>0</v>
      </c>
      <c r="H51" s="472"/>
      <c r="I51" s="472"/>
      <c r="J51" s="472"/>
      <c r="K51" s="472"/>
      <c r="L51" s="473"/>
      <c r="M51" s="475"/>
      <c r="N51" s="475"/>
      <c r="O51" s="475"/>
      <c r="P51" s="475"/>
      <c r="Q51" s="476"/>
      <c r="R51" s="472"/>
      <c r="S51" s="472"/>
      <c r="T51" s="472"/>
      <c r="U51" s="472"/>
      <c r="V51" s="473"/>
      <c r="W51" s="510"/>
      <c r="X51" s="511"/>
      <c r="Y51" s="511"/>
      <c r="Z51" s="511"/>
      <c r="AA51" s="512"/>
      <c r="AB51" s="507"/>
      <c r="AC51" s="508"/>
      <c r="AD51" s="508"/>
      <c r="AE51" s="508"/>
      <c r="AF51" s="509"/>
      <c r="AG51" s="510"/>
      <c r="AH51" s="511"/>
      <c r="AI51" s="511"/>
      <c r="AJ51" s="511"/>
      <c r="AK51" s="512"/>
      <c r="AL51" s="507">
        <f>-'8.工资'!B10/10000/C1</f>
        <v>0</v>
      </c>
      <c r="AM51" s="508">
        <f>-'8.工资'!C10/10000/D1</f>
        <v>0</v>
      </c>
      <c r="AN51" s="508">
        <f>-'8.工资'!D10/10000/E1</f>
        <v>0</v>
      </c>
      <c r="AO51" s="508">
        <f>-'8.工资'!E10/10000/F1</f>
        <v>0</v>
      </c>
      <c r="AP51" s="509">
        <f>SUM(AL51:AO51)</f>
        <v>0</v>
      </c>
      <c r="AQ51" s="510">
        <f>-'8.工资'!B11/10000/C1</f>
        <v>0</v>
      </c>
      <c r="AR51" s="511">
        <f>-'8.工资'!C11/10000/D1</f>
        <v>0</v>
      </c>
      <c r="AS51" s="511">
        <f>-'8.工资'!D11/10000/E1</f>
        <v>0</v>
      </c>
      <c r="AT51" s="511">
        <f>-'8.工资'!E11/10000/F1</f>
        <v>0</v>
      </c>
      <c r="AU51" s="512">
        <f>SUM(AQ51:AT51)</f>
        <v>0</v>
      </c>
      <c r="AV51" s="472"/>
      <c r="AW51" s="472"/>
      <c r="AX51" s="472"/>
      <c r="AY51" s="472"/>
      <c r="AZ51" s="473"/>
      <c r="BA51" s="475"/>
      <c r="BB51" s="475"/>
      <c r="BC51" s="475"/>
      <c r="BD51" s="475"/>
      <c r="BE51" s="476"/>
      <c r="BF51" s="472"/>
      <c r="BG51" s="472"/>
      <c r="BH51" s="472"/>
      <c r="BI51" s="472"/>
      <c r="BJ51" s="473"/>
      <c r="BK51" s="475"/>
      <c r="BL51" s="475"/>
      <c r="BM51" s="475"/>
      <c r="BN51" s="475"/>
      <c r="BO51" s="476"/>
      <c r="BP51" s="472"/>
      <c r="BQ51" s="472"/>
      <c r="BR51" s="472"/>
      <c r="BS51" s="472"/>
      <c r="BT51" s="473"/>
      <c r="BU51" s="475"/>
      <c r="BV51" s="475"/>
      <c r="BW51" s="475"/>
      <c r="BX51" s="475"/>
      <c r="BY51" s="476"/>
      <c r="BZ51" s="472"/>
      <c r="CA51" s="472"/>
      <c r="CB51" s="472"/>
      <c r="CC51" s="472"/>
      <c r="CD51" s="473"/>
      <c r="CE51" s="477"/>
    </row>
    <row r="52" spans="2:93" outlineLevel="1">
      <c r="B52" s="325" t="s">
        <v>200</v>
      </c>
      <c r="C52" s="394">
        <f t="shared" si="17"/>
        <v>0</v>
      </c>
      <c r="D52" s="395">
        <f t="shared" si="17"/>
        <v>0</v>
      </c>
      <c r="E52" s="395">
        <f t="shared" si="17"/>
        <v>0</v>
      </c>
      <c r="F52" s="395">
        <f t="shared" si="17"/>
        <v>0</v>
      </c>
      <c r="G52" s="404">
        <f t="shared" si="18"/>
        <v>0</v>
      </c>
      <c r="H52" s="472"/>
      <c r="I52" s="472"/>
      <c r="J52" s="472"/>
      <c r="K52" s="472"/>
      <c r="L52" s="473"/>
      <c r="M52" s="475"/>
      <c r="N52" s="475"/>
      <c r="O52" s="475"/>
      <c r="P52" s="475"/>
      <c r="Q52" s="476"/>
      <c r="R52" s="472"/>
      <c r="S52" s="472"/>
      <c r="T52" s="472"/>
      <c r="U52" s="472"/>
      <c r="V52" s="473"/>
      <c r="W52" s="510"/>
      <c r="X52" s="511"/>
      <c r="Y52" s="511"/>
      <c r="Z52" s="511"/>
      <c r="AA52" s="512"/>
      <c r="AB52" s="507"/>
      <c r="AC52" s="508"/>
      <c r="AD52" s="508"/>
      <c r="AE52" s="508"/>
      <c r="AF52" s="509"/>
      <c r="AG52" s="510"/>
      <c r="AH52" s="511"/>
      <c r="AI52" s="511"/>
      <c r="AJ52" s="511"/>
      <c r="AK52" s="512"/>
      <c r="AL52" s="507">
        <f>-'12.差旅应酬'!B10/10000/C1</f>
        <v>0</v>
      </c>
      <c r="AM52" s="508">
        <f>-'12.差旅应酬'!C10/10000/D1</f>
        <v>0</v>
      </c>
      <c r="AN52" s="508">
        <f>-'12.差旅应酬'!D10/10000/E1</f>
        <v>0</v>
      </c>
      <c r="AO52" s="508">
        <f>-'12.差旅应酬'!E10/10000/F1</f>
        <v>0</v>
      </c>
      <c r="AP52" s="509">
        <f>SUM(AL52:AO52)</f>
        <v>0</v>
      </c>
      <c r="AQ52" s="510">
        <f>-'12.差旅应酬'!B11/10000/C1</f>
        <v>0</v>
      </c>
      <c r="AR52" s="511">
        <f>-'12.差旅应酬'!C11/10000/D1</f>
        <v>0</v>
      </c>
      <c r="AS52" s="511">
        <f>-'12.差旅应酬'!D11/10000/E1</f>
        <v>0</v>
      </c>
      <c r="AT52" s="511">
        <f>-'12.差旅应酬'!E11/10000/F1</f>
        <v>0</v>
      </c>
      <c r="AU52" s="512">
        <f>SUM(AQ52:AT52)</f>
        <v>0</v>
      </c>
      <c r="AV52" s="472"/>
      <c r="AW52" s="472"/>
      <c r="AX52" s="472"/>
      <c r="AY52" s="472"/>
      <c r="AZ52" s="473"/>
      <c r="BA52" s="475"/>
      <c r="BB52" s="475"/>
      <c r="BC52" s="475"/>
      <c r="BD52" s="475"/>
      <c r="BE52" s="476"/>
      <c r="BF52" s="472"/>
      <c r="BG52" s="472"/>
      <c r="BH52" s="472"/>
      <c r="BI52" s="472"/>
      <c r="BJ52" s="473"/>
      <c r="BK52" s="475"/>
      <c r="BL52" s="475"/>
      <c r="BM52" s="475"/>
      <c r="BN52" s="475"/>
      <c r="BO52" s="476"/>
      <c r="BP52" s="472"/>
      <c r="BQ52" s="472"/>
      <c r="BR52" s="472"/>
      <c r="BS52" s="472"/>
      <c r="BT52" s="473"/>
      <c r="BU52" s="475"/>
      <c r="BV52" s="475"/>
      <c r="BW52" s="475"/>
      <c r="BX52" s="475"/>
      <c r="BY52" s="476"/>
      <c r="BZ52" s="472"/>
      <c r="CA52" s="472"/>
      <c r="CB52" s="472"/>
      <c r="CC52" s="472"/>
      <c r="CD52" s="473"/>
      <c r="CE52" s="477"/>
    </row>
    <row r="53" spans="2:93" outlineLevel="1">
      <c r="B53" s="325" t="s">
        <v>282</v>
      </c>
      <c r="C53" s="394">
        <f t="shared" si="17"/>
        <v>0</v>
      </c>
      <c r="D53" s="395">
        <f t="shared" si="17"/>
        <v>0</v>
      </c>
      <c r="E53" s="395">
        <f t="shared" si="17"/>
        <v>0</v>
      </c>
      <c r="F53" s="395">
        <f t="shared" si="17"/>
        <v>0</v>
      </c>
      <c r="G53" s="404">
        <f t="shared" si="18"/>
        <v>0</v>
      </c>
      <c r="H53" s="471"/>
      <c r="I53" s="472"/>
      <c r="J53" s="472"/>
      <c r="K53" s="472"/>
      <c r="L53" s="473"/>
      <c r="M53" s="475"/>
      <c r="N53" s="475"/>
      <c r="O53" s="475"/>
      <c r="P53" s="475"/>
      <c r="Q53" s="476"/>
      <c r="R53" s="471"/>
      <c r="S53" s="472"/>
      <c r="T53" s="472"/>
      <c r="U53" s="472"/>
      <c r="V53" s="473"/>
      <c r="W53" s="510"/>
      <c r="X53" s="511"/>
      <c r="Y53" s="511"/>
      <c r="Z53" s="511"/>
      <c r="AA53" s="512"/>
      <c r="AB53" s="507"/>
      <c r="AC53" s="508"/>
      <c r="AD53" s="508"/>
      <c r="AE53" s="508"/>
      <c r="AF53" s="509"/>
      <c r="AG53" s="510"/>
      <c r="AH53" s="511"/>
      <c r="AI53" s="511"/>
      <c r="AJ53" s="511"/>
      <c r="AK53" s="512"/>
      <c r="AL53" s="507"/>
      <c r="AM53" s="508"/>
      <c r="AN53" s="508"/>
      <c r="AO53" s="508"/>
      <c r="AP53" s="509"/>
      <c r="AQ53" s="510"/>
      <c r="AR53" s="511"/>
      <c r="AS53" s="511"/>
      <c r="AT53" s="511"/>
      <c r="AU53" s="512"/>
      <c r="AV53" s="471"/>
      <c r="AW53" s="472"/>
      <c r="AX53" s="472"/>
      <c r="AY53" s="472"/>
      <c r="AZ53" s="473"/>
      <c r="BA53" s="475"/>
      <c r="BB53" s="475"/>
      <c r="BC53" s="475"/>
      <c r="BD53" s="475"/>
      <c r="BE53" s="476"/>
      <c r="BF53" s="471"/>
      <c r="BG53" s="472"/>
      <c r="BH53" s="472"/>
      <c r="BI53" s="472"/>
      <c r="BJ53" s="473"/>
      <c r="BK53" s="475"/>
      <c r="BL53" s="475"/>
      <c r="BM53" s="475"/>
      <c r="BN53" s="475"/>
      <c r="BO53" s="476"/>
      <c r="BP53" s="471"/>
      <c r="BQ53" s="472"/>
      <c r="BR53" s="472"/>
      <c r="BS53" s="472"/>
      <c r="BT53" s="473"/>
      <c r="BU53" s="475"/>
      <c r="BV53" s="475"/>
      <c r="BW53" s="475"/>
      <c r="BX53" s="475"/>
      <c r="BY53" s="476"/>
      <c r="BZ53" s="471"/>
      <c r="CA53" s="472"/>
      <c r="CB53" s="472"/>
      <c r="CC53" s="472"/>
      <c r="CD53" s="473"/>
      <c r="CE53" s="477"/>
    </row>
    <row r="54" spans="2:93" outlineLevel="1">
      <c r="B54" s="325" t="s">
        <v>283</v>
      </c>
      <c r="C54" s="394">
        <f t="shared" si="17"/>
        <v>0</v>
      </c>
      <c r="D54" s="395">
        <f t="shared" si="17"/>
        <v>0</v>
      </c>
      <c r="E54" s="395">
        <f t="shared" si="17"/>
        <v>0</v>
      </c>
      <c r="F54" s="395">
        <f t="shared" si="17"/>
        <v>0</v>
      </c>
      <c r="G54" s="404">
        <f t="shared" si="18"/>
        <v>0</v>
      </c>
      <c r="H54" s="472"/>
      <c r="I54" s="472"/>
      <c r="J54" s="472"/>
      <c r="K54" s="472"/>
      <c r="L54" s="473"/>
      <c r="M54" s="475">
        <f>损益表!B68/C1</f>
        <v>0</v>
      </c>
      <c r="N54" s="475">
        <f>损益表!C68/D1</f>
        <v>0</v>
      </c>
      <c r="O54" s="475">
        <f>损益表!D68/E1</f>
        <v>0</v>
      </c>
      <c r="P54" s="475">
        <f>损益表!E68/F1</f>
        <v>0</v>
      </c>
      <c r="Q54" s="476">
        <f>SUM(M54:P54)</f>
        <v>0</v>
      </c>
      <c r="R54" s="472"/>
      <c r="S54" s="472"/>
      <c r="T54" s="472"/>
      <c r="U54" s="472"/>
      <c r="V54" s="473"/>
      <c r="W54" s="510"/>
      <c r="X54" s="511"/>
      <c r="Y54" s="511"/>
      <c r="Z54" s="511"/>
      <c r="AA54" s="512"/>
      <c r="AB54" s="507"/>
      <c r="AC54" s="508"/>
      <c r="AD54" s="508"/>
      <c r="AE54" s="508"/>
      <c r="AF54" s="508"/>
      <c r="AG54" s="511"/>
      <c r="AH54" s="511"/>
      <c r="AI54" s="511"/>
      <c r="AJ54" s="511"/>
      <c r="AK54" s="512">
        <f>SUM(AG54:AJ54)</f>
        <v>0</v>
      </c>
      <c r="AL54" s="508">
        <f>损益表!B58/C1</f>
        <v>0</v>
      </c>
      <c r="AM54" s="508">
        <f>损益表!C58/D1</f>
        <v>0</v>
      </c>
      <c r="AN54" s="508">
        <f>损益表!D58/E1</f>
        <v>0</v>
      </c>
      <c r="AO54" s="508">
        <f>损益表!E58/F1</f>
        <v>0</v>
      </c>
      <c r="AP54" s="509">
        <f>SUM(AL54:AO54)</f>
        <v>0</v>
      </c>
      <c r="AQ54" s="510">
        <f>SUM(损益表!B56,损益表!B57)/C1</f>
        <v>0</v>
      </c>
      <c r="AR54" s="511">
        <f>SUM(损益表!C56,损益表!C57)/D1</f>
        <v>0</v>
      </c>
      <c r="AS54" s="511">
        <f>SUM(损益表!D56,损益表!D57)/E1</f>
        <v>0</v>
      </c>
      <c r="AT54" s="511">
        <f>SUM(损益表!E56,损益表!E57)/F1</f>
        <v>0</v>
      </c>
      <c r="AU54" s="512">
        <f>SUM(AQ54:AT54)</f>
        <v>0</v>
      </c>
      <c r="AV54" s="472">
        <f>损益表!B65/C1</f>
        <v>0</v>
      </c>
      <c r="AW54" s="472">
        <f>损益表!C65/D1</f>
        <v>0</v>
      </c>
      <c r="AX54" s="472">
        <f>损益表!D65/E1</f>
        <v>0</v>
      </c>
      <c r="AY54" s="472">
        <f>损益表!E65/F1</f>
        <v>0</v>
      </c>
      <c r="AZ54" s="473">
        <f>SUM(AV54:AY54)</f>
        <v>0</v>
      </c>
      <c r="BA54" s="475"/>
      <c r="BB54" s="475"/>
      <c r="BC54" s="475"/>
      <c r="BD54" s="475"/>
      <c r="BE54" s="476"/>
      <c r="BF54" s="472"/>
      <c r="BG54" s="472"/>
      <c r="BH54" s="472"/>
      <c r="BI54" s="472"/>
      <c r="BJ54" s="473"/>
      <c r="BK54" s="475"/>
      <c r="BL54" s="475"/>
      <c r="BM54" s="475"/>
      <c r="BN54" s="475"/>
      <c r="BO54" s="476"/>
      <c r="BP54" s="472"/>
      <c r="BQ54" s="472"/>
      <c r="BR54" s="472"/>
      <c r="BS54" s="472"/>
      <c r="BT54" s="473"/>
      <c r="BU54" s="475"/>
      <c r="BV54" s="475"/>
      <c r="BW54" s="475"/>
      <c r="BX54" s="475"/>
      <c r="BY54" s="476"/>
      <c r="BZ54" s="472"/>
      <c r="CA54" s="472"/>
      <c r="CB54" s="472"/>
      <c r="CC54" s="472"/>
      <c r="CD54" s="473"/>
      <c r="CE54" s="477"/>
    </row>
    <row r="55" spans="2:93" outlineLevel="1">
      <c r="B55" s="325" t="s">
        <v>203</v>
      </c>
      <c r="C55" s="394">
        <f t="shared" si="17"/>
        <v>0</v>
      </c>
      <c r="D55" s="395">
        <f t="shared" si="17"/>
        <v>0</v>
      </c>
      <c r="E55" s="395">
        <f t="shared" si="17"/>
        <v>0</v>
      </c>
      <c r="F55" s="395">
        <f t="shared" si="17"/>
        <v>0</v>
      </c>
      <c r="G55" s="404">
        <f t="shared" si="18"/>
        <v>0</v>
      </c>
      <c r="H55" s="472"/>
      <c r="I55" s="472"/>
      <c r="J55" s="472"/>
      <c r="K55" s="472"/>
      <c r="L55" s="473"/>
      <c r="M55" s="475"/>
      <c r="N55" s="475"/>
      <c r="O55" s="475"/>
      <c r="P55" s="475"/>
      <c r="Q55" s="476"/>
      <c r="R55" s="472"/>
      <c r="S55" s="472"/>
      <c r="T55" s="472"/>
      <c r="U55" s="472"/>
      <c r="V55" s="473"/>
      <c r="W55" s="510">
        <f>SUM(损益表!B60,损益表!B61)/C1</f>
        <v>0</v>
      </c>
      <c r="X55" s="510">
        <f>SUM(损益表!C60,损益表!C61)/D1</f>
        <v>0</v>
      </c>
      <c r="Y55" s="510">
        <f>SUM(损益表!D60,损益表!D61)/E1</f>
        <v>0</v>
      </c>
      <c r="Z55" s="510">
        <f>SUM(损益表!E60,损益表!E61)/F1</f>
        <v>0</v>
      </c>
      <c r="AA55" s="512">
        <f>SUM(W55:Z55)</f>
        <v>0</v>
      </c>
      <c r="AB55" s="507"/>
      <c r="AC55" s="508"/>
      <c r="AD55" s="508"/>
      <c r="AE55" s="508"/>
      <c r="AF55" s="509"/>
      <c r="AG55" s="511">
        <f>(损益表!B62+损益表!B63)/C1</f>
        <v>0</v>
      </c>
      <c r="AH55" s="511">
        <f>(损益表!C62+损益表!C63)/D1</f>
        <v>0</v>
      </c>
      <c r="AI55" s="511">
        <f>(损益表!D62+损益表!D63)/E1</f>
        <v>0</v>
      </c>
      <c r="AJ55" s="511">
        <f>(损益表!E62+损益表!E63)/F1</f>
        <v>0</v>
      </c>
      <c r="AK55" s="512">
        <f>SUM(AG55:AJ55)</f>
        <v>0</v>
      </c>
      <c r="AL55" s="507"/>
      <c r="AM55" s="508"/>
      <c r="AN55" s="508"/>
      <c r="AO55" s="508"/>
      <c r="AP55" s="509"/>
      <c r="AQ55" s="510"/>
      <c r="AR55" s="511"/>
      <c r="AS55" s="511"/>
      <c r="AT55" s="511"/>
      <c r="AU55" s="512"/>
      <c r="AV55" s="472"/>
      <c r="AW55" s="472"/>
      <c r="AX55" s="472"/>
      <c r="AY55" s="472"/>
      <c r="AZ55" s="473"/>
      <c r="BA55" s="475"/>
      <c r="BB55" s="475"/>
      <c r="BC55" s="475"/>
      <c r="BD55" s="475"/>
      <c r="BE55" s="476"/>
      <c r="BF55" s="472"/>
      <c r="BG55" s="472"/>
      <c r="BH55" s="472"/>
      <c r="BI55" s="472"/>
      <c r="BJ55" s="473"/>
      <c r="BK55" s="475"/>
      <c r="BL55" s="475"/>
      <c r="BM55" s="475"/>
      <c r="BN55" s="475"/>
      <c r="BO55" s="476"/>
      <c r="BP55" s="472"/>
      <c r="BQ55" s="472"/>
      <c r="BR55" s="472"/>
      <c r="BS55" s="472"/>
      <c r="BT55" s="473"/>
      <c r="BU55" s="475"/>
      <c r="BV55" s="475"/>
      <c r="BW55" s="475"/>
      <c r="BX55" s="475"/>
      <c r="BY55" s="476"/>
      <c r="BZ55" s="472"/>
      <c r="CA55" s="472"/>
      <c r="CB55" s="472"/>
      <c r="CC55" s="472"/>
      <c r="CD55" s="473"/>
      <c r="CE55" s="477"/>
    </row>
    <row r="56" spans="2:93" outlineLevel="1">
      <c r="B56" s="325" t="s">
        <v>204</v>
      </c>
      <c r="C56" s="394">
        <f t="shared" si="17"/>
        <v>0</v>
      </c>
      <c r="D56" s="395">
        <f t="shared" si="17"/>
        <v>0</v>
      </c>
      <c r="E56" s="395">
        <f t="shared" si="17"/>
        <v>0</v>
      </c>
      <c r="F56" s="395">
        <f t="shared" si="17"/>
        <v>0</v>
      </c>
      <c r="G56" s="404">
        <f t="shared" si="18"/>
        <v>0</v>
      </c>
      <c r="H56" s="472"/>
      <c r="I56" s="472"/>
      <c r="J56" s="472"/>
      <c r="K56" s="472"/>
      <c r="L56" s="473"/>
      <c r="M56" s="475"/>
      <c r="N56" s="475"/>
      <c r="O56" s="475"/>
      <c r="P56" s="475"/>
      <c r="Q56" s="476"/>
      <c r="R56" s="472"/>
      <c r="S56" s="472"/>
      <c r="T56" s="472"/>
      <c r="U56" s="472"/>
      <c r="V56" s="473"/>
      <c r="W56" s="510"/>
      <c r="X56" s="511"/>
      <c r="Y56" s="511"/>
      <c r="Z56" s="511"/>
      <c r="AA56" s="512"/>
      <c r="AB56" s="507"/>
      <c r="AC56" s="508"/>
      <c r="AD56" s="508"/>
      <c r="AE56" s="508"/>
      <c r="AF56" s="509"/>
      <c r="AG56" s="510"/>
      <c r="AH56" s="511"/>
      <c r="AI56" s="511"/>
      <c r="AJ56" s="511"/>
      <c r="AK56" s="512"/>
      <c r="AL56" s="507"/>
      <c r="AM56" s="508"/>
      <c r="AN56" s="508"/>
      <c r="AO56" s="508"/>
      <c r="AP56" s="509"/>
      <c r="AQ56" s="475"/>
      <c r="AR56" s="475"/>
      <c r="AS56" s="475"/>
      <c r="AT56" s="475"/>
      <c r="AU56" s="476"/>
      <c r="AV56" s="472"/>
      <c r="AW56" s="472"/>
      <c r="AX56" s="472"/>
      <c r="AY56" s="472"/>
      <c r="AZ56" s="473"/>
      <c r="BA56" s="475"/>
      <c r="BB56" s="475"/>
      <c r="BC56" s="475"/>
      <c r="BD56" s="475"/>
      <c r="BE56" s="476"/>
      <c r="BF56" s="472"/>
      <c r="BG56" s="472"/>
      <c r="BH56" s="472"/>
      <c r="BI56" s="472"/>
      <c r="BJ56" s="473"/>
      <c r="BK56" s="475"/>
      <c r="BL56" s="475"/>
      <c r="BM56" s="475"/>
      <c r="BN56" s="475"/>
      <c r="BO56" s="476"/>
      <c r="BP56" s="472"/>
      <c r="BQ56" s="472"/>
      <c r="BR56" s="472"/>
      <c r="BS56" s="472"/>
      <c r="BT56" s="473"/>
      <c r="BU56" s="475"/>
      <c r="BV56" s="475"/>
      <c r="BW56" s="475"/>
      <c r="BX56" s="475"/>
      <c r="BY56" s="476"/>
      <c r="BZ56" s="472"/>
      <c r="CA56" s="472"/>
      <c r="CB56" s="472"/>
      <c r="CC56" s="472"/>
      <c r="CD56" s="473"/>
      <c r="CE56" s="477"/>
    </row>
    <row r="57" spans="2:93" outlineLevel="1">
      <c r="B57" s="325" t="s">
        <v>284</v>
      </c>
      <c r="C57" s="394">
        <f t="shared" si="17"/>
        <v>0</v>
      </c>
      <c r="D57" s="395">
        <f t="shared" si="17"/>
        <v>0</v>
      </c>
      <c r="E57" s="395">
        <f t="shared" si="17"/>
        <v>0</v>
      </c>
      <c r="F57" s="395">
        <f t="shared" si="17"/>
        <v>0</v>
      </c>
      <c r="G57" s="404">
        <f t="shared" si="18"/>
        <v>0</v>
      </c>
      <c r="H57" s="472"/>
      <c r="I57" s="472"/>
      <c r="J57" s="472"/>
      <c r="K57" s="472"/>
      <c r="L57" s="473"/>
      <c r="M57" s="475"/>
      <c r="N57" s="475"/>
      <c r="O57" s="475"/>
      <c r="P57" s="475"/>
      <c r="Q57" s="476"/>
      <c r="R57" s="472"/>
      <c r="S57" s="472"/>
      <c r="T57" s="472"/>
      <c r="U57" s="472"/>
      <c r="V57" s="473"/>
      <c r="W57" s="510"/>
      <c r="X57" s="511"/>
      <c r="Y57" s="511"/>
      <c r="Z57" s="511"/>
      <c r="AA57" s="512"/>
      <c r="AB57" s="507"/>
      <c r="AC57" s="508"/>
      <c r="AD57" s="508"/>
      <c r="AE57" s="508"/>
      <c r="AF57" s="509"/>
      <c r="AG57" s="510"/>
      <c r="AH57" s="511"/>
      <c r="AI57" s="511"/>
      <c r="AJ57" s="511"/>
      <c r="AK57" s="512"/>
      <c r="AL57" s="507"/>
      <c r="AM57" s="508"/>
      <c r="AN57" s="508"/>
      <c r="AO57" s="508"/>
      <c r="AP57" s="509"/>
      <c r="AQ57" s="475"/>
      <c r="AR57" s="475"/>
      <c r="AS57" s="475"/>
      <c r="AT57" s="475"/>
      <c r="AU57" s="476"/>
      <c r="AV57" s="472"/>
      <c r="AW57" s="472"/>
      <c r="AX57" s="472"/>
      <c r="AY57" s="472"/>
      <c r="AZ57" s="473"/>
      <c r="BA57" s="475"/>
      <c r="BB57" s="475"/>
      <c r="BC57" s="475"/>
      <c r="BD57" s="475"/>
      <c r="BE57" s="476"/>
      <c r="BF57" s="472"/>
      <c r="BG57" s="472"/>
      <c r="BH57" s="472"/>
      <c r="BI57" s="472"/>
      <c r="BJ57" s="473"/>
      <c r="BK57" s="475"/>
      <c r="BL57" s="475"/>
      <c r="BM57" s="475"/>
      <c r="BN57" s="475"/>
      <c r="BO57" s="476"/>
      <c r="BP57" s="472"/>
      <c r="BQ57" s="472"/>
      <c r="BR57" s="472"/>
      <c r="BS57" s="472"/>
      <c r="BT57" s="473"/>
      <c r="BU57" s="475"/>
      <c r="BV57" s="475"/>
      <c r="BW57" s="475"/>
      <c r="BX57" s="475"/>
      <c r="BY57" s="476"/>
      <c r="BZ57" s="472"/>
      <c r="CA57" s="472"/>
      <c r="CB57" s="472"/>
      <c r="CC57" s="472"/>
      <c r="CD57" s="473"/>
      <c r="CE57" s="477"/>
    </row>
    <row r="58" spans="2:93" outlineLevel="1">
      <c r="B58" s="325" t="s">
        <v>205</v>
      </c>
      <c r="C58" s="394">
        <f t="shared" si="17"/>
        <v>0</v>
      </c>
      <c r="D58" s="395">
        <f t="shared" si="17"/>
        <v>0</v>
      </c>
      <c r="E58" s="395">
        <f t="shared" si="17"/>
        <v>0</v>
      </c>
      <c r="F58" s="395">
        <f t="shared" si="17"/>
        <v>0</v>
      </c>
      <c r="G58" s="404">
        <f t="shared" si="18"/>
        <v>0</v>
      </c>
      <c r="H58" s="472"/>
      <c r="I58" s="472"/>
      <c r="J58" s="472"/>
      <c r="K58" s="472"/>
      <c r="L58" s="473"/>
      <c r="M58" s="475"/>
      <c r="N58" s="475"/>
      <c r="O58" s="475"/>
      <c r="P58" s="475"/>
      <c r="Q58" s="476"/>
      <c r="R58" s="472"/>
      <c r="S58" s="472"/>
      <c r="T58" s="472"/>
      <c r="U58" s="472"/>
      <c r="V58" s="473"/>
      <c r="W58" s="475"/>
      <c r="X58" s="475"/>
      <c r="Y58" s="475"/>
      <c r="Z58" s="475"/>
      <c r="AA58" s="476"/>
      <c r="AB58" s="472"/>
      <c r="AC58" s="472"/>
      <c r="AD58" s="472"/>
      <c r="AE58" s="472"/>
      <c r="AF58" s="473"/>
      <c r="AG58" s="475"/>
      <c r="AH58" s="475"/>
      <c r="AI58" s="475"/>
      <c r="AJ58" s="475"/>
      <c r="AK58" s="476"/>
      <c r="AL58" s="472"/>
      <c r="AM58" s="472"/>
      <c r="AN58" s="472"/>
      <c r="AO58" s="472"/>
      <c r="AP58" s="473"/>
      <c r="AQ58" s="475"/>
      <c r="AR58" s="475"/>
      <c r="AS58" s="475"/>
      <c r="AT58" s="475"/>
      <c r="AU58" s="476"/>
      <c r="AV58" s="472"/>
      <c r="AW58" s="472"/>
      <c r="AX58" s="472"/>
      <c r="AY58" s="472"/>
      <c r="AZ58" s="473"/>
      <c r="BA58" s="475"/>
      <c r="BB58" s="475"/>
      <c r="BC58" s="475"/>
      <c r="BD58" s="475"/>
      <c r="BE58" s="476"/>
      <c r="BF58" s="472"/>
      <c r="BG58" s="472"/>
      <c r="BH58" s="472"/>
      <c r="BI58" s="472"/>
      <c r="BJ58" s="473"/>
      <c r="BK58" s="475"/>
      <c r="BL58" s="475"/>
      <c r="BM58" s="475"/>
      <c r="BN58" s="475"/>
      <c r="BO58" s="476"/>
      <c r="BP58" s="472"/>
      <c r="BQ58" s="472"/>
      <c r="BR58" s="472"/>
      <c r="BS58" s="472"/>
      <c r="BT58" s="473"/>
      <c r="BU58" s="475"/>
      <c r="BV58" s="475"/>
      <c r="BW58" s="475"/>
      <c r="BX58" s="475"/>
      <c r="BY58" s="476"/>
      <c r="BZ58" s="472"/>
      <c r="CA58" s="472"/>
      <c r="CB58" s="472"/>
      <c r="CC58" s="472"/>
      <c r="CD58" s="473"/>
      <c r="CE58" s="477"/>
    </row>
    <row r="59" spans="2:93" outlineLevel="1">
      <c r="B59" s="325" t="s">
        <v>206</v>
      </c>
      <c r="C59" s="394">
        <f t="shared" si="17"/>
        <v>0</v>
      </c>
      <c r="D59" s="395">
        <f t="shared" si="17"/>
        <v>0</v>
      </c>
      <c r="E59" s="395">
        <f t="shared" si="17"/>
        <v>0</v>
      </c>
      <c r="F59" s="395">
        <f t="shared" si="17"/>
        <v>0</v>
      </c>
      <c r="G59" s="404">
        <f t="shared" si="18"/>
        <v>0</v>
      </c>
      <c r="H59" s="472"/>
      <c r="I59" s="472"/>
      <c r="J59" s="472"/>
      <c r="K59" s="472"/>
      <c r="L59" s="473"/>
      <c r="M59" s="475"/>
      <c r="N59" s="475"/>
      <c r="O59" s="475"/>
      <c r="P59" s="475"/>
      <c r="Q59" s="476"/>
      <c r="R59" s="472"/>
      <c r="S59" s="472"/>
      <c r="T59" s="472"/>
      <c r="U59" s="472"/>
      <c r="V59" s="473"/>
      <c r="W59" s="475"/>
      <c r="X59" s="475"/>
      <c r="Y59" s="475"/>
      <c r="Z59" s="475"/>
      <c r="AA59" s="476"/>
      <c r="AB59" s="472"/>
      <c r="AC59" s="472"/>
      <c r="AD59" s="472"/>
      <c r="AE59" s="472"/>
      <c r="AF59" s="473"/>
      <c r="AG59" s="475"/>
      <c r="AH59" s="475"/>
      <c r="AI59" s="475"/>
      <c r="AJ59" s="475"/>
      <c r="AK59" s="476"/>
      <c r="AL59" s="472">
        <f>-'9.资产折旧'!B68/10000/C1</f>
        <v>0</v>
      </c>
      <c r="AM59" s="472">
        <f>-'9.资产折旧'!C68/10000/D1</f>
        <v>0</v>
      </c>
      <c r="AN59" s="472">
        <f>-'9.资产折旧'!D68/10000/E1</f>
        <v>0</v>
      </c>
      <c r="AO59" s="472">
        <f>-'9.资产折旧'!E68/10000/F1</f>
        <v>0</v>
      </c>
      <c r="AP59" s="509">
        <f>SUM(AL59:AO59)</f>
        <v>0</v>
      </c>
      <c r="AQ59" s="475">
        <f>-'9.资产折旧'!B69/10000/C1</f>
        <v>0</v>
      </c>
      <c r="AR59" s="475">
        <f>-'9.资产折旧'!C69/10000/D1</f>
        <v>0</v>
      </c>
      <c r="AS59" s="475">
        <f>-'9.资产折旧'!D69/10000/E1</f>
        <v>0</v>
      </c>
      <c r="AT59" s="475">
        <f>-'9.资产折旧'!E69/10000/F1</f>
        <v>0</v>
      </c>
      <c r="AU59" s="512">
        <f>SUM(AQ59:AT59)</f>
        <v>0</v>
      </c>
      <c r="AV59" s="472"/>
      <c r="AW59" s="472"/>
      <c r="AX59" s="472"/>
      <c r="AY59" s="472"/>
      <c r="AZ59" s="473"/>
      <c r="BA59" s="475"/>
      <c r="BB59" s="475"/>
      <c r="BC59" s="475"/>
      <c r="BD59" s="475"/>
      <c r="BE59" s="476"/>
      <c r="BF59" s="472"/>
      <c r="BG59" s="472"/>
      <c r="BH59" s="472"/>
      <c r="BI59" s="472"/>
      <c r="BJ59" s="473"/>
      <c r="BK59" s="475"/>
      <c r="BL59" s="475"/>
      <c r="BM59" s="475"/>
      <c r="BN59" s="475"/>
      <c r="BO59" s="476"/>
      <c r="BP59" s="472"/>
      <c r="BQ59" s="472"/>
      <c r="BR59" s="472"/>
      <c r="BS59" s="472"/>
      <c r="BT59" s="473"/>
      <c r="BU59" s="475"/>
      <c r="BV59" s="475"/>
      <c r="BW59" s="475"/>
      <c r="BX59" s="475"/>
      <c r="BY59" s="476"/>
      <c r="BZ59" s="472"/>
      <c r="CA59" s="472"/>
      <c r="CB59" s="472"/>
      <c r="CC59" s="472"/>
      <c r="CD59" s="473"/>
      <c r="CE59" s="477"/>
    </row>
    <row r="60" spans="2:93" outlineLevel="1">
      <c r="B60" s="325" t="s">
        <v>285</v>
      </c>
      <c r="C60" s="394">
        <f t="shared" si="17"/>
        <v>0</v>
      </c>
      <c r="D60" s="395">
        <f t="shared" si="17"/>
        <v>0</v>
      </c>
      <c r="E60" s="395">
        <f t="shared" si="17"/>
        <v>0</v>
      </c>
      <c r="F60" s="395">
        <f t="shared" si="17"/>
        <v>0</v>
      </c>
      <c r="G60" s="404">
        <f t="shared" si="18"/>
        <v>0</v>
      </c>
      <c r="H60" s="472"/>
      <c r="I60" s="472"/>
      <c r="J60" s="472"/>
      <c r="K60" s="472"/>
      <c r="L60" s="473"/>
      <c r="M60" s="475"/>
      <c r="N60" s="475"/>
      <c r="O60" s="475"/>
      <c r="P60" s="475"/>
      <c r="Q60" s="476"/>
      <c r="R60" s="472"/>
      <c r="S60" s="472"/>
      <c r="T60" s="472"/>
      <c r="U60" s="472"/>
      <c r="V60" s="473"/>
      <c r="W60" s="475"/>
      <c r="X60" s="475"/>
      <c r="Y60" s="475"/>
      <c r="Z60" s="475"/>
      <c r="AA60" s="476"/>
      <c r="AB60" s="472"/>
      <c r="AC60" s="472"/>
      <c r="AD60" s="472"/>
      <c r="AE60" s="472"/>
      <c r="AF60" s="473"/>
      <c r="AG60" s="475"/>
      <c r="AH60" s="475"/>
      <c r="AI60" s="475"/>
      <c r="AJ60" s="475"/>
      <c r="AK60" s="476"/>
      <c r="AL60" s="472"/>
      <c r="AM60" s="472"/>
      <c r="AN60" s="472"/>
      <c r="AO60" s="472"/>
      <c r="AP60" s="473"/>
      <c r="AQ60" s="475"/>
      <c r="AR60" s="475"/>
      <c r="AS60" s="475"/>
      <c r="AT60" s="475"/>
      <c r="AU60" s="476"/>
      <c r="AV60" s="472"/>
      <c r="AW60" s="472"/>
      <c r="AX60" s="472"/>
      <c r="AY60" s="472"/>
      <c r="AZ60" s="473"/>
      <c r="BA60" s="475"/>
      <c r="BB60" s="475"/>
      <c r="BC60" s="475"/>
      <c r="BD60" s="475"/>
      <c r="BE60" s="476"/>
      <c r="BF60" s="472"/>
      <c r="BG60" s="472"/>
      <c r="BH60" s="472"/>
      <c r="BI60" s="472"/>
      <c r="BJ60" s="473"/>
      <c r="BK60" s="475"/>
      <c r="BL60" s="475"/>
      <c r="BM60" s="475"/>
      <c r="BN60" s="475"/>
      <c r="BO60" s="476"/>
      <c r="BP60" s="472"/>
      <c r="BQ60" s="472"/>
      <c r="BR60" s="472"/>
      <c r="BS60" s="472"/>
      <c r="BT60" s="473"/>
      <c r="BU60" s="475"/>
      <c r="BV60" s="475"/>
      <c r="BW60" s="475"/>
      <c r="BX60" s="475"/>
      <c r="BY60" s="476"/>
      <c r="BZ60" s="472"/>
      <c r="CA60" s="472"/>
      <c r="CB60" s="472"/>
      <c r="CC60" s="472"/>
      <c r="CD60" s="473"/>
      <c r="CE60" s="477"/>
    </row>
    <row r="61" spans="2:93" outlineLevel="1">
      <c r="B61" s="325" t="s">
        <v>286</v>
      </c>
      <c r="C61" s="394">
        <f t="shared" si="17"/>
        <v>0</v>
      </c>
      <c r="D61" s="395">
        <f t="shared" si="17"/>
        <v>0</v>
      </c>
      <c r="E61" s="395">
        <f t="shared" si="17"/>
        <v>0</v>
      </c>
      <c r="F61" s="395">
        <f t="shared" si="17"/>
        <v>0</v>
      </c>
      <c r="G61" s="404">
        <f t="shared" si="18"/>
        <v>0</v>
      </c>
      <c r="H61" s="471"/>
      <c r="I61" s="472"/>
      <c r="J61" s="472"/>
      <c r="K61" s="472"/>
      <c r="L61" s="473"/>
      <c r="M61" s="474"/>
      <c r="N61" s="475"/>
      <c r="O61" s="475"/>
      <c r="P61" s="475"/>
      <c r="Q61" s="476"/>
      <c r="R61" s="471"/>
      <c r="S61" s="472"/>
      <c r="T61" s="472"/>
      <c r="U61" s="472"/>
      <c r="V61" s="473"/>
      <c r="W61" s="474"/>
      <c r="X61" s="475"/>
      <c r="Y61" s="475"/>
      <c r="Z61" s="475"/>
      <c r="AA61" s="476"/>
      <c r="AB61" s="471"/>
      <c r="AC61" s="472"/>
      <c r="AD61" s="472"/>
      <c r="AE61" s="472"/>
      <c r="AF61" s="473"/>
      <c r="AG61" s="474"/>
      <c r="AH61" s="475"/>
      <c r="AI61" s="475"/>
      <c r="AJ61" s="475"/>
      <c r="AK61" s="476"/>
      <c r="AL61" s="472">
        <f>-'13.办公费用'!B11/10000/C1</f>
        <v>0</v>
      </c>
      <c r="AM61" s="472">
        <f>-'13.办公费用'!C11/10000/D1</f>
        <v>0</v>
      </c>
      <c r="AN61" s="472">
        <f>-'13.办公费用'!D11/10000/E1</f>
        <v>0</v>
      </c>
      <c r="AO61" s="472">
        <f>-'13.办公费用'!E11/10000/F1</f>
        <v>0</v>
      </c>
      <c r="AP61" s="509">
        <f>SUM(AL61:AO61)</f>
        <v>0</v>
      </c>
      <c r="AQ61" s="475">
        <f>-'13.办公费用'!B12/10000/C1</f>
        <v>0</v>
      </c>
      <c r="AR61" s="475">
        <f>-'13.办公费用'!C12/10000/D1</f>
        <v>0</v>
      </c>
      <c r="AS61" s="475">
        <f>-'13.办公费用'!D12/10000/E1</f>
        <v>0</v>
      </c>
      <c r="AT61" s="475">
        <f>-'13.办公费用'!E12/10000/F1</f>
        <v>0</v>
      </c>
      <c r="AU61" s="476">
        <f>SUM(AQ61:AT61)</f>
        <v>0</v>
      </c>
      <c r="AV61" s="471"/>
      <c r="AW61" s="472"/>
      <c r="AX61" s="472"/>
      <c r="AY61" s="472"/>
      <c r="AZ61" s="473"/>
      <c r="BA61" s="474"/>
      <c r="BB61" s="475"/>
      <c r="BC61" s="475"/>
      <c r="BD61" s="475"/>
      <c r="BE61" s="476"/>
      <c r="BF61" s="471"/>
      <c r="BG61" s="472"/>
      <c r="BH61" s="472"/>
      <c r="BI61" s="472"/>
      <c r="BJ61" s="473"/>
      <c r="BK61" s="474"/>
      <c r="BL61" s="475"/>
      <c r="BM61" s="475"/>
      <c r="BN61" s="475"/>
      <c r="BO61" s="476"/>
      <c r="BP61" s="471"/>
      <c r="BQ61" s="472"/>
      <c r="BR61" s="472"/>
      <c r="BS61" s="472"/>
      <c r="BT61" s="473"/>
      <c r="BU61" s="474"/>
      <c r="BV61" s="475"/>
      <c r="BW61" s="475"/>
      <c r="BX61" s="475"/>
      <c r="BY61" s="476"/>
      <c r="BZ61" s="471"/>
      <c r="CA61" s="472"/>
      <c r="CB61" s="472"/>
      <c r="CC61" s="472"/>
      <c r="CD61" s="473"/>
      <c r="CE61" s="477"/>
    </row>
    <row r="62" spans="2:93" outlineLevel="1">
      <c r="B62" s="325" t="s">
        <v>287</v>
      </c>
      <c r="C62" s="394">
        <f t="shared" si="17"/>
        <v>0</v>
      </c>
      <c r="D62" s="395">
        <f t="shared" si="17"/>
        <v>0</v>
      </c>
      <c r="E62" s="395">
        <f t="shared" si="17"/>
        <v>0</v>
      </c>
      <c r="F62" s="395">
        <f t="shared" si="17"/>
        <v>0</v>
      </c>
      <c r="G62" s="404">
        <f t="shared" si="18"/>
        <v>0</v>
      </c>
      <c r="H62" s="472"/>
      <c r="I62" s="472"/>
      <c r="J62" s="472"/>
      <c r="K62" s="472"/>
      <c r="L62" s="473"/>
      <c r="M62" s="475"/>
      <c r="N62" s="475"/>
      <c r="O62" s="475"/>
      <c r="P62" s="475"/>
      <c r="Q62" s="476"/>
      <c r="R62" s="472"/>
      <c r="S62" s="472"/>
      <c r="T62" s="472"/>
      <c r="U62" s="472"/>
      <c r="V62" s="473"/>
      <c r="W62" s="475"/>
      <c r="X62" s="475"/>
      <c r="Y62" s="475"/>
      <c r="Z62" s="475"/>
      <c r="AA62" s="476"/>
      <c r="AB62" s="472"/>
      <c r="AC62" s="472"/>
      <c r="AD62" s="472"/>
      <c r="AE62" s="472"/>
      <c r="AF62" s="473"/>
      <c r="AG62" s="475"/>
      <c r="AH62" s="475"/>
      <c r="AI62" s="475"/>
      <c r="AJ62" s="475"/>
      <c r="AK62" s="476"/>
      <c r="AL62" s="472">
        <f>-'10.房租物业'!B52/10000/C1</f>
        <v>0</v>
      </c>
      <c r="AM62" s="472">
        <f>-'10.房租物业'!C52/10000/D1</f>
        <v>0</v>
      </c>
      <c r="AN62" s="472">
        <f>-'10.房租物业'!D52/10000/E1</f>
        <v>0</v>
      </c>
      <c r="AO62" s="472">
        <f>-'10.房租物业'!E52/10000/F1</f>
        <v>0</v>
      </c>
      <c r="AP62" s="509">
        <f>SUM(AL62:AO62)</f>
        <v>0</v>
      </c>
      <c r="AQ62" s="475">
        <f>-'10.房租物业'!B53/10000/C1</f>
        <v>0</v>
      </c>
      <c r="AR62" s="475">
        <f>-'10.房租物业'!C53/10000/D1</f>
        <v>0</v>
      </c>
      <c r="AS62" s="475">
        <f>-'10.房租物业'!D53/10000/E1</f>
        <v>0</v>
      </c>
      <c r="AT62" s="475">
        <f>-'10.房租物业'!E53/10000/F1</f>
        <v>0</v>
      </c>
      <c r="AU62" s="476">
        <f>SUM(AQ62:AT62)</f>
        <v>0</v>
      </c>
      <c r="AV62" s="472"/>
      <c r="AW62" s="472"/>
      <c r="AX62" s="472"/>
      <c r="AY62" s="472"/>
      <c r="AZ62" s="473"/>
      <c r="BA62" s="475"/>
      <c r="BB62" s="475"/>
      <c r="BC62" s="475"/>
      <c r="BD62" s="475"/>
      <c r="BE62" s="476"/>
      <c r="BF62" s="472"/>
      <c r="BG62" s="472"/>
      <c r="BH62" s="472"/>
      <c r="BI62" s="472"/>
      <c r="BJ62" s="473"/>
      <c r="BK62" s="475"/>
      <c r="BL62" s="475"/>
      <c r="BM62" s="475"/>
      <c r="BN62" s="475"/>
      <c r="BO62" s="476"/>
      <c r="BP62" s="472"/>
      <c r="BQ62" s="472"/>
      <c r="BR62" s="472"/>
      <c r="BS62" s="472"/>
      <c r="BT62" s="473"/>
      <c r="BU62" s="475"/>
      <c r="BV62" s="475"/>
      <c r="BW62" s="475"/>
      <c r="BX62" s="475"/>
      <c r="BY62" s="476"/>
      <c r="BZ62" s="472"/>
      <c r="CA62" s="472"/>
      <c r="CB62" s="472"/>
      <c r="CC62" s="472"/>
      <c r="CD62" s="473"/>
      <c r="CE62" s="477"/>
    </row>
    <row r="63" spans="2:93" outlineLevel="1">
      <c r="B63" s="325" t="s">
        <v>288</v>
      </c>
      <c r="C63" s="394">
        <f t="shared" si="17"/>
        <v>0</v>
      </c>
      <c r="D63" s="395">
        <f t="shared" si="17"/>
        <v>0</v>
      </c>
      <c r="E63" s="395">
        <f t="shared" si="17"/>
        <v>0</v>
      </c>
      <c r="F63" s="395">
        <f t="shared" si="17"/>
        <v>0</v>
      </c>
      <c r="G63" s="404">
        <f t="shared" si="18"/>
        <v>0</v>
      </c>
      <c r="H63" s="472"/>
      <c r="I63" s="472"/>
      <c r="J63" s="472"/>
      <c r="K63" s="472"/>
      <c r="L63" s="473"/>
      <c r="M63" s="475"/>
      <c r="N63" s="475"/>
      <c r="O63" s="475"/>
      <c r="P63" s="475"/>
      <c r="Q63" s="476"/>
      <c r="R63" s="472"/>
      <c r="S63" s="472"/>
      <c r="T63" s="472"/>
      <c r="U63" s="472"/>
      <c r="V63" s="473"/>
      <c r="W63" s="475"/>
      <c r="X63" s="475"/>
      <c r="Y63" s="475"/>
      <c r="Z63" s="475"/>
      <c r="AA63" s="476"/>
      <c r="AB63" s="472"/>
      <c r="AC63" s="472"/>
      <c r="AD63" s="472"/>
      <c r="AE63" s="472"/>
      <c r="AF63" s="473"/>
      <c r="AG63" s="475"/>
      <c r="AH63" s="475"/>
      <c r="AI63" s="475"/>
      <c r="AJ63" s="475"/>
      <c r="AK63" s="476"/>
      <c r="AL63" s="472"/>
      <c r="AM63" s="472"/>
      <c r="AN63" s="472"/>
      <c r="AO63" s="472"/>
      <c r="AP63" s="473"/>
      <c r="AQ63" s="475"/>
      <c r="AR63" s="475"/>
      <c r="AS63" s="475"/>
      <c r="AT63" s="475"/>
      <c r="AU63" s="476"/>
      <c r="AV63" s="472"/>
      <c r="AW63" s="472"/>
      <c r="AX63" s="472"/>
      <c r="AY63" s="472"/>
      <c r="AZ63" s="473"/>
      <c r="BA63" s="475"/>
      <c r="BB63" s="475"/>
      <c r="BC63" s="475"/>
      <c r="BD63" s="475"/>
      <c r="BE63" s="476"/>
      <c r="BF63" s="472"/>
      <c r="BG63" s="472"/>
      <c r="BH63" s="472"/>
      <c r="BI63" s="472"/>
      <c r="BJ63" s="473"/>
      <c r="BK63" s="475"/>
      <c r="BL63" s="475"/>
      <c r="BM63" s="475"/>
      <c r="BN63" s="475"/>
      <c r="BO63" s="476"/>
      <c r="BP63" s="472"/>
      <c r="BQ63" s="472"/>
      <c r="BR63" s="472"/>
      <c r="BS63" s="472"/>
      <c r="BT63" s="473"/>
      <c r="BU63" s="475"/>
      <c r="BV63" s="475"/>
      <c r="BW63" s="475"/>
      <c r="BX63" s="475"/>
      <c r="BY63" s="476"/>
      <c r="BZ63" s="472"/>
      <c r="CA63" s="472"/>
      <c r="CB63" s="472"/>
      <c r="CC63" s="472"/>
      <c r="CD63" s="473"/>
      <c r="CE63" s="477"/>
    </row>
    <row r="64" spans="2:93" outlineLevel="1">
      <c r="B64" s="325" t="s">
        <v>289</v>
      </c>
      <c r="C64" s="394">
        <f t="shared" si="17"/>
        <v>0</v>
      </c>
      <c r="D64" s="395">
        <f t="shared" si="17"/>
        <v>0</v>
      </c>
      <c r="E64" s="395">
        <f t="shared" si="17"/>
        <v>0</v>
      </c>
      <c r="F64" s="395">
        <f t="shared" si="17"/>
        <v>0</v>
      </c>
      <c r="G64" s="404">
        <f t="shared" si="18"/>
        <v>0</v>
      </c>
      <c r="H64" s="472"/>
      <c r="I64" s="472"/>
      <c r="J64" s="472"/>
      <c r="K64" s="472"/>
      <c r="L64" s="473"/>
      <c r="M64" s="475"/>
      <c r="N64" s="475"/>
      <c r="O64" s="475"/>
      <c r="P64" s="475"/>
      <c r="Q64" s="476"/>
      <c r="R64" s="472"/>
      <c r="S64" s="472"/>
      <c r="T64" s="472"/>
      <c r="U64" s="472"/>
      <c r="V64" s="473"/>
      <c r="W64" s="475"/>
      <c r="X64" s="475"/>
      <c r="Y64" s="475"/>
      <c r="Z64" s="475"/>
      <c r="AA64" s="476"/>
      <c r="AB64" s="472"/>
      <c r="AC64" s="472"/>
      <c r="AD64" s="472"/>
      <c r="AE64" s="472"/>
      <c r="AF64" s="473"/>
      <c r="AG64" s="475"/>
      <c r="AH64" s="475"/>
      <c r="AI64" s="475"/>
      <c r="AJ64" s="475"/>
      <c r="AK64" s="476"/>
      <c r="AL64" s="472"/>
      <c r="AM64" s="472"/>
      <c r="AN64" s="472"/>
      <c r="AO64" s="472"/>
      <c r="AP64" s="473"/>
      <c r="AQ64" s="475"/>
      <c r="AR64" s="475"/>
      <c r="AS64" s="475"/>
      <c r="AT64" s="475"/>
      <c r="AU64" s="476"/>
      <c r="AV64" s="472"/>
      <c r="AW64" s="472"/>
      <c r="AX64" s="472"/>
      <c r="AY64" s="472"/>
      <c r="AZ64" s="473"/>
      <c r="BA64" s="475"/>
      <c r="BB64" s="475"/>
      <c r="BC64" s="475"/>
      <c r="BD64" s="475"/>
      <c r="BE64" s="476"/>
      <c r="BF64" s="472"/>
      <c r="BG64" s="472"/>
      <c r="BH64" s="472"/>
      <c r="BI64" s="472"/>
      <c r="BJ64" s="473"/>
      <c r="BK64" s="475"/>
      <c r="BL64" s="475"/>
      <c r="BM64" s="475"/>
      <c r="BN64" s="475"/>
      <c r="BO64" s="476"/>
      <c r="BP64" s="472"/>
      <c r="BQ64" s="472"/>
      <c r="BR64" s="472"/>
      <c r="BS64" s="472"/>
      <c r="BT64" s="473"/>
      <c r="BU64" s="475"/>
      <c r="BV64" s="475"/>
      <c r="BW64" s="475"/>
      <c r="BX64" s="475"/>
      <c r="BY64" s="476"/>
      <c r="BZ64" s="472"/>
      <c r="CA64" s="472"/>
      <c r="CB64" s="472"/>
      <c r="CC64" s="472"/>
      <c r="CD64" s="473"/>
      <c r="CE64" s="477"/>
    </row>
    <row r="65" spans="2:93" outlineLevel="1">
      <c r="B65" s="326" t="s">
        <v>209</v>
      </c>
      <c r="C65" s="394">
        <f t="shared" si="17"/>
        <v>0</v>
      </c>
      <c r="D65" s="395">
        <f t="shared" si="17"/>
        <v>0</v>
      </c>
      <c r="E65" s="395">
        <f t="shared" si="17"/>
        <v>0</v>
      </c>
      <c r="F65" s="395">
        <f t="shared" si="17"/>
        <v>0</v>
      </c>
      <c r="G65" s="404">
        <f t="shared" si="18"/>
        <v>0</v>
      </c>
      <c r="H65" s="472"/>
      <c r="I65" s="472"/>
      <c r="J65" s="472"/>
      <c r="K65" s="472"/>
      <c r="L65" s="473"/>
      <c r="M65" s="475"/>
      <c r="N65" s="475"/>
      <c r="O65" s="475"/>
      <c r="P65" s="475"/>
      <c r="Q65" s="476"/>
      <c r="R65" s="472"/>
      <c r="S65" s="472"/>
      <c r="T65" s="472"/>
      <c r="U65" s="472"/>
      <c r="V65" s="473"/>
      <c r="W65" s="475"/>
      <c r="X65" s="475"/>
      <c r="Y65" s="475"/>
      <c r="Z65" s="475"/>
      <c r="AA65" s="476"/>
      <c r="AB65" s="472"/>
      <c r="AC65" s="472"/>
      <c r="AD65" s="472"/>
      <c r="AE65" s="472"/>
      <c r="AF65" s="473"/>
      <c r="AG65" s="475"/>
      <c r="AH65" s="475"/>
      <c r="AI65" s="475"/>
      <c r="AJ65" s="475"/>
      <c r="AK65" s="476"/>
      <c r="AL65" s="472">
        <f>-'14.集团费用分摊'!B11/10000/C1</f>
        <v>0</v>
      </c>
      <c r="AM65" s="472">
        <f>-'14.集团费用分摊'!C11/10000/D1</f>
        <v>0</v>
      </c>
      <c r="AN65" s="472">
        <f>-'14.集团费用分摊'!D11/10000/E1</f>
        <v>0</v>
      </c>
      <c r="AO65" s="472">
        <f>-'14.集团费用分摊'!E11/10000/F1</f>
        <v>0</v>
      </c>
      <c r="AP65" s="509">
        <f>SUM(AL65:AO65)</f>
        <v>0</v>
      </c>
      <c r="AQ65" s="475">
        <f>-'14.集团费用分摊'!B12/10000/C1</f>
        <v>0</v>
      </c>
      <c r="AR65" s="475">
        <f>-'14.集团费用分摊'!C12/10000/D1</f>
        <v>0</v>
      </c>
      <c r="AS65" s="475">
        <f>-'14.集团费用分摊'!D12/10000/E1</f>
        <v>0</v>
      </c>
      <c r="AT65" s="475">
        <f>-'14.集团费用分摊'!E12/10000/F1</f>
        <v>0</v>
      </c>
      <c r="AU65" s="476">
        <f>SUM(AQ65:AT65)</f>
        <v>0</v>
      </c>
      <c r="AV65" s="472"/>
      <c r="AW65" s="472"/>
      <c r="AX65" s="472"/>
      <c r="AY65" s="472"/>
      <c r="AZ65" s="473"/>
      <c r="BA65" s="475"/>
      <c r="BB65" s="475"/>
      <c r="BC65" s="475"/>
      <c r="BD65" s="475"/>
      <c r="BE65" s="476"/>
      <c r="BF65" s="472"/>
      <c r="BG65" s="472"/>
      <c r="BH65" s="472"/>
      <c r="BI65" s="472"/>
      <c r="BJ65" s="473"/>
      <c r="BK65" s="475"/>
      <c r="BL65" s="475"/>
      <c r="BM65" s="475"/>
      <c r="BN65" s="475"/>
      <c r="BO65" s="476"/>
      <c r="BP65" s="472"/>
      <c r="BQ65" s="472"/>
      <c r="BR65" s="472"/>
      <c r="BS65" s="472"/>
      <c r="BT65" s="473"/>
      <c r="BU65" s="475"/>
      <c r="BV65" s="475"/>
      <c r="BW65" s="475"/>
      <c r="BX65" s="475"/>
      <c r="BY65" s="476"/>
      <c r="BZ65" s="472"/>
      <c r="CA65" s="472"/>
      <c r="CB65" s="472"/>
      <c r="CC65" s="472"/>
      <c r="CD65" s="473"/>
      <c r="CE65" s="477"/>
    </row>
    <row r="66" spans="2:93" s="317" customFormat="1">
      <c r="B66" s="379" t="s">
        <v>574</v>
      </c>
      <c r="C66" s="901">
        <f t="shared" ref="C66:AH66" si="19">SUM(C51:C65)</f>
        <v>0</v>
      </c>
      <c r="D66" s="902">
        <f t="shared" si="19"/>
        <v>0</v>
      </c>
      <c r="E66" s="902">
        <f t="shared" si="19"/>
        <v>0</v>
      </c>
      <c r="F66" s="902">
        <f t="shared" si="19"/>
        <v>0</v>
      </c>
      <c r="G66" s="903">
        <f t="shared" si="19"/>
        <v>0</v>
      </c>
      <c r="H66" s="441">
        <f t="shared" si="19"/>
        <v>0</v>
      </c>
      <c r="I66" s="441">
        <f t="shared" si="19"/>
        <v>0</v>
      </c>
      <c r="J66" s="441">
        <f t="shared" si="19"/>
        <v>0</v>
      </c>
      <c r="K66" s="441">
        <f t="shared" si="19"/>
        <v>0</v>
      </c>
      <c r="L66" s="494">
        <f t="shared" si="19"/>
        <v>0</v>
      </c>
      <c r="M66" s="496">
        <f t="shared" si="19"/>
        <v>0</v>
      </c>
      <c r="N66" s="496">
        <f t="shared" si="19"/>
        <v>0</v>
      </c>
      <c r="O66" s="496">
        <f t="shared" si="19"/>
        <v>0</v>
      </c>
      <c r="P66" s="496">
        <f t="shared" si="19"/>
        <v>0</v>
      </c>
      <c r="Q66" s="497">
        <f t="shared" si="19"/>
        <v>0</v>
      </c>
      <c r="R66" s="441">
        <f t="shared" si="19"/>
        <v>0</v>
      </c>
      <c r="S66" s="441">
        <f t="shared" si="19"/>
        <v>0</v>
      </c>
      <c r="T66" s="441">
        <f t="shared" si="19"/>
        <v>0</v>
      </c>
      <c r="U66" s="441">
        <f t="shared" si="19"/>
        <v>0</v>
      </c>
      <c r="V66" s="494">
        <f t="shared" si="19"/>
        <v>0</v>
      </c>
      <c r="W66" s="496">
        <f t="shared" si="19"/>
        <v>0</v>
      </c>
      <c r="X66" s="496">
        <f t="shared" si="19"/>
        <v>0</v>
      </c>
      <c r="Y66" s="496">
        <f t="shared" si="19"/>
        <v>0</v>
      </c>
      <c r="Z66" s="496">
        <f t="shared" si="19"/>
        <v>0</v>
      </c>
      <c r="AA66" s="497">
        <f t="shared" si="19"/>
        <v>0</v>
      </c>
      <c r="AB66" s="441">
        <f t="shared" si="19"/>
        <v>0</v>
      </c>
      <c r="AC66" s="441">
        <f t="shared" si="19"/>
        <v>0</v>
      </c>
      <c r="AD66" s="441">
        <f t="shared" si="19"/>
        <v>0</v>
      </c>
      <c r="AE66" s="441">
        <f t="shared" si="19"/>
        <v>0</v>
      </c>
      <c r="AF66" s="494">
        <f t="shared" si="19"/>
        <v>0</v>
      </c>
      <c r="AG66" s="496">
        <f t="shared" si="19"/>
        <v>0</v>
      </c>
      <c r="AH66" s="496">
        <f t="shared" si="19"/>
        <v>0</v>
      </c>
      <c r="AI66" s="496">
        <f t="shared" ref="AI66:BI66" si="20">SUM(AI51:AI65)</f>
        <v>0</v>
      </c>
      <c r="AJ66" s="496">
        <f t="shared" si="20"/>
        <v>0</v>
      </c>
      <c r="AK66" s="497">
        <f t="shared" si="20"/>
        <v>0</v>
      </c>
      <c r="AL66" s="441">
        <f t="shared" si="20"/>
        <v>0</v>
      </c>
      <c r="AM66" s="441">
        <f t="shared" si="20"/>
        <v>0</v>
      </c>
      <c r="AN66" s="441">
        <f t="shared" si="20"/>
        <v>0</v>
      </c>
      <c r="AO66" s="441">
        <f t="shared" si="20"/>
        <v>0</v>
      </c>
      <c r="AP66" s="494">
        <f t="shared" si="20"/>
        <v>0</v>
      </c>
      <c r="AQ66" s="496">
        <f t="shared" si="20"/>
        <v>0</v>
      </c>
      <c r="AR66" s="496">
        <f t="shared" si="20"/>
        <v>0</v>
      </c>
      <c r="AS66" s="496">
        <f t="shared" si="20"/>
        <v>0</v>
      </c>
      <c r="AT66" s="496">
        <f t="shared" si="20"/>
        <v>0</v>
      </c>
      <c r="AU66" s="497">
        <f t="shared" si="20"/>
        <v>0</v>
      </c>
      <c r="AV66" s="441">
        <f t="shared" si="20"/>
        <v>0</v>
      </c>
      <c r="AW66" s="441">
        <f t="shared" si="20"/>
        <v>0</v>
      </c>
      <c r="AX66" s="441">
        <f t="shared" si="20"/>
        <v>0</v>
      </c>
      <c r="AY66" s="441">
        <f t="shared" si="20"/>
        <v>0</v>
      </c>
      <c r="AZ66" s="494">
        <f t="shared" si="20"/>
        <v>0</v>
      </c>
      <c r="BA66" s="496">
        <f t="shared" si="20"/>
        <v>0</v>
      </c>
      <c r="BB66" s="496">
        <f t="shared" si="20"/>
        <v>0</v>
      </c>
      <c r="BC66" s="496">
        <f t="shared" si="20"/>
        <v>0</v>
      </c>
      <c r="BD66" s="496">
        <f t="shared" si="20"/>
        <v>0</v>
      </c>
      <c r="BE66" s="497">
        <f t="shared" si="20"/>
        <v>0</v>
      </c>
      <c r="BF66" s="441">
        <f t="shared" si="20"/>
        <v>0</v>
      </c>
      <c r="BG66" s="441">
        <f t="shared" si="20"/>
        <v>0</v>
      </c>
      <c r="BH66" s="441">
        <f t="shared" si="20"/>
        <v>0</v>
      </c>
      <c r="BI66" s="441">
        <f t="shared" si="20"/>
        <v>0</v>
      </c>
      <c r="BJ66" s="494">
        <f t="shared" ref="BJ66:CD66" si="21">SUM(BJ51:BJ65)</f>
        <v>0</v>
      </c>
      <c r="BK66" s="496">
        <f t="shared" si="21"/>
        <v>0</v>
      </c>
      <c r="BL66" s="496">
        <f t="shared" si="21"/>
        <v>0</v>
      </c>
      <c r="BM66" s="496">
        <f t="shared" si="21"/>
        <v>0</v>
      </c>
      <c r="BN66" s="496">
        <f t="shared" si="21"/>
        <v>0</v>
      </c>
      <c r="BO66" s="497">
        <f t="shared" si="21"/>
        <v>0</v>
      </c>
      <c r="BP66" s="441">
        <f t="shared" si="21"/>
        <v>0</v>
      </c>
      <c r="BQ66" s="441">
        <f t="shared" si="21"/>
        <v>0</v>
      </c>
      <c r="BR66" s="441">
        <f t="shared" si="21"/>
        <v>0</v>
      </c>
      <c r="BS66" s="441">
        <f t="shared" si="21"/>
        <v>0</v>
      </c>
      <c r="BT66" s="494">
        <f t="shared" si="21"/>
        <v>0</v>
      </c>
      <c r="BU66" s="496">
        <f t="shared" si="21"/>
        <v>0</v>
      </c>
      <c r="BV66" s="496">
        <f t="shared" si="21"/>
        <v>0</v>
      </c>
      <c r="BW66" s="496">
        <f t="shared" si="21"/>
        <v>0</v>
      </c>
      <c r="BX66" s="496">
        <f t="shared" si="21"/>
        <v>0</v>
      </c>
      <c r="BY66" s="497">
        <f t="shared" si="21"/>
        <v>0</v>
      </c>
      <c r="BZ66" s="441">
        <f t="shared" si="21"/>
        <v>0</v>
      </c>
      <c r="CA66" s="441">
        <f t="shared" si="21"/>
        <v>0</v>
      </c>
      <c r="CB66" s="441">
        <f t="shared" si="21"/>
        <v>0</v>
      </c>
      <c r="CC66" s="441">
        <f t="shared" si="21"/>
        <v>0</v>
      </c>
      <c r="CD66" s="494">
        <f t="shared" si="21"/>
        <v>0</v>
      </c>
      <c r="CE66" s="485"/>
      <c r="CF66" s="498"/>
      <c r="CG66" s="498"/>
      <c r="CH66" s="498"/>
      <c r="CI66" s="498"/>
      <c r="CJ66" s="498"/>
      <c r="CK66" s="498"/>
      <c r="CL66" s="498"/>
      <c r="CM66" s="498"/>
      <c r="CN66" s="498"/>
      <c r="CO66" s="498"/>
    </row>
    <row r="67" spans="2:93" s="324" customFormat="1">
      <c r="B67" s="315"/>
      <c r="C67" s="831"/>
      <c r="D67" s="316"/>
      <c r="E67" s="316"/>
      <c r="F67" s="316"/>
      <c r="G67" s="316"/>
      <c r="H67" s="499"/>
      <c r="I67" s="500"/>
      <c r="J67" s="500"/>
      <c r="K67" s="500"/>
      <c r="L67" s="501"/>
      <c r="M67" s="502"/>
      <c r="N67" s="503"/>
      <c r="O67" s="503"/>
      <c r="P67" s="503"/>
      <c r="Q67" s="504"/>
      <c r="R67" s="499"/>
      <c r="S67" s="500"/>
      <c r="T67" s="500"/>
      <c r="U67" s="500"/>
      <c r="V67" s="501"/>
      <c r="W67" s="502"/>
      <c r="X67" s="503"/>
      <c r="Y67" s="503"/>
      <c r="Z67" s="503"/>
      <c r="AA67" s="504"/>
      <c r="AB67" s="499"/>
      <c r="AC67" s="500"/>
      <c r="AD67" s="500"/>
      <c r="AE67" s="500"/>
      <c r="AF67" s="501"/>
      <c r="AG67" s="502"/>
      <c r="AH67" s="503"/>
      <c r="AI67" s="503"/>
      <c r="AJ67" s="503"/>
      <c r="AK67" s="504"/>
      <c r="AL67" s="499"/>
      <c r="AM67" s="500"/>
      <c r="AN67" s="500"/>
      <c r="AO67" s="500"/>
      <c r="AP67" s="501"/>
      <c r="AQ67" s="502"/>
      <c r="AR67" s="503"/>
      <c r="AS67" s="503"/>
      <c r="AT67" s="503"/>
      <c r="AU67" s="504"/>
      <c r="AV67" s="499"/>
      <c r="AW67" s="500"/>
      <c r="AX67" s="500"/>
      <c r="AY67" s="500"/>
      <c r="AZ67" s="501"/>
      <c r="BA67" s="502"/>
      <c r="BB67" s="503"/>
      <c r="BC67" s="503"/>
      <c r="BD67" s="503"/>
      <c r="BE67" s="504"/>
      <c r="BF67" s="499"/>
      <c r="BG67" s="500"/>
      <c r="BH67" s="500"/>
      <c r="BI67" s="500"/>
      <c r="BJ67" s="501"/>
      <c r="BK67" s="502"/>
      <c r="BL67" s="503"/>
      <c r="BM67" s="503"/>
      <c r="BN67" s="503"/>
      <c r="BO67" s="504"/>
      <c r="BP67" s="499"/>
      <c r="BQ67" s="500"/>
      <c r="BR67" s="500"/>
      <c r="BS67" s="500"/>
      <c r="BT67" s="501"/>
      <c r="BU67" s="502"/>
      <c r="BV67" s="503"/>
      <c r="BW67" s="503"/>
      <c r="BX67" s="503"/>
      <c r="BY67" s="504"/>
      <c r="BZ67" s="499"/>
      <c r="CA67" s="500"/>
      <c r="CB67" s="500"/>
      <c r="CC67" s="500"/>
      <c r="CD67" s="501"/>
      <c r="CE67" s="505"/>
      <c r="CF67" s="506"/>
      <c r="CG67" s="506"/>
      <c r="CH67" s="506"/>
      <c r="CI67" s="506"/>
      <c r="CJ67" s="506"/>
      <c r="CK67" s="506"/>
      <c r="CL67" s="506"/>
      <c r="CM67" s="506"/>
      <c r="CN67" s="506"/>
      <c r="CO67" s="506"/>
    </row>
    <row r="68" spans="2:93" outlineLevel="1">
      <c r="B68" s="379" t="s">
        <v>301</v>
      </c>
      <c r="C68" s="401"/>
      <c r="D68" s="402"/>
      <c r="E68" s="402"/>
      <c r="F68" s="402"/>
      <c r="G68" s="403"/>
      <c r="H68" s="507"/>
      <c r="I68" s="508"/>
      <c r="J68" s="508"/>
      <c r="K68" s="508"/>
      <c r="L68" s="509"/>
      <c r="M68" s="510"/>
      <c r="N68" s="511"/>
      <c r="O68" s="511"/>
      <c r="P68" s="511"/>
      <c r="Q68" s="512"/>
      <c r="R68" s="507"/>
      <c r="S68" s="508"/>
      <c r="T68" s="508"/>
      <c r="U68" s="508"/>
      <c r="V68" s="509"/>
      <c r="W68" s="510"/>
      <c r="X68" s="511"/>
      <c r="Y68" s="511"/>
      <c r="Z68" s="511"/>
      <c r="AA68" s="512"/>
      <c r="AB68" s="507"/>
      <c r="AC68" s="508"/>
      <c r="AD68" s="508"/>
      <c r="AE68" s="508"/>
      <c r="AF68" s="509"/>
      <c r="AG68" s="510"/>
      <c r="AH68" s="511"/>
      <c r="AI68" s="511"/>
      <c r="AJ68" s="511"/>
      <c r="AK68" s="512"/>
      <c r="AL68" s="507"/>
      <c r="AM68" s="508"/>
      <c r="AN68" s="508"/>
      <c r="AO68" s="508"/>
      <c r="AP68" s="509"/>
      <c r="AQ68" s="510"/>
      <c r="AR68" s="511"/>
      <c r="AS68" s="511"/>
      <c r="AT68" s="511"/>
      <c r="AU68" s="512"/>
      <c r="AV68" s="507"/>
      <c r="AW68" s="508"/>
      <c r="AX68" s="508"/>
      <c r="AY68" s="508"/>
      <c r="AZ68" s="509"/>
      <c r="BA68" s="510"/>
      <c r="BB68" s="511"/>
      <c r="BC68" s="511"/>
      <c r="BD68" s="511"/>
      <c r="BE68" s="512"/>
      <c r="BF68" s="507"/>
      <c r="BG68" s="508"/>
      <c r="BH68" s="508"/>
      <c r="BI68" s="508"/>
      <c r="BJ68" s="509"/>
      <c r="BK68" s="510"/>
      <c r="BL68" s="511"/>
      <c r="BM68" s="511"/>
      <c r="BN68" s="511"/>
      <c r="BO68" s="512"/>
      <c r="BP68" s="507"/>
      <c r="BQ68" s="508"/>
      <c r="BR68" s="508"/>
      <c r="BS68" s="508"/>
      <c r="BT68" s="509"/>
      <c r="BU68" s="510"/>
      <c r="BV68" s="511"/>
      <c r="BW68" s="511"/>
      <c r="BX68" s="511"/>
      <c r="BY68" s="512"/>
      <c r="BZ68" s="507"/>
      <c r="CA68" s="508"/>
      <c r="CB68" s="508"/>
      <c r="CC68" s="508"/>
      <c r="CD68" s="509"/>
      <c r="CE68" s="513"/>
    </row>
    <row r="69" spans="2:93" ht="12.75" customHeight="1" outlineLevel="1">
      <c r="B69" s="325" t="s">
        <v>199</v>
      </c>
      <c r="C69" s="394">
        <f>SUMIF($H$3:$CD$3,C$3,$H69:$CD69)</f>
        <v>0</v>
      </c>
      <c r="D69" s="395">
        <f t="shared" ref="C69:F83" si="22">SUMIF($H$3:$CD$3,D$3,$H69:$CD69)</f>
        <v>0</v>
      </c>
      <c r="E69" s="395">
        <f t="shared" si="22"/>
        <v>0</v>
      </c>
      <c r="F69" s="395">
        <f t="shared" si="22"/>
        <v>0</v>
      </c>
      <c r="G69" s="404">
        <f t="shared" ref="G69:G83" si="23">SUM(C69:F69)</f>
        <v>0</v>
      </c>
      <c r="H69" s="472"/>
      <c r="I69" s="472"/>
      <c r="J69" s="472"/>
      <c r="K69" s="472"/>
      <c r="L69" s="473"/>
      <c r="M69" s="475"/>
      <c r="N69" s="475"/>
      <c r="O69" s="475"/>
      <c r="P69" s="475"/>
      <c r="Q69" s="476"/>
      <c r="R69" s="472"/>
      <c r="S69" s="472"/>
      <c r="T69" s="472"/>
      <c r="U69" s="472"/>
      <c r="V69" s="473"/>
      <c r="W69" s="475"/>
      <c r="X69" s="475"/>
      <c r="Y69" s="475"/>
      <c r="Z69" s="475"/>
      <c r="AA69" s="476"/>
      <c r="AB69" s="472"/>
      <c r="AC69" s="472"/>
      <c r="AD69" s="472"/>
      <c r="AE69" s="472"/>
      <c r="AF69" s="473"/>
      <c r="AG69" s="475"/>
      <c r="AH69" s="475"/>
      <c r="AI69" s="475"/>
      <c r="AJ69" s="475"/>
      <c r="AK69" s="476"/>
      <c r="AL69" s="472"/>
      <c r="AM69" s="472"/>
      <c r="AN69" s="472"/>
      <c r="AO69" s="472"/>
      <c r="AP69" s="473"/>
      <c r="AQ69" s="475"/>
      <c r="AR69" s="475"/>
      <c r="AS69" s="475"/>
      <c r="AT69" s="475"/>
      <c r="AU69" s="476"/>
      <c r="AV69" s="507">
        <f>-'8.工资'!B12/10000/C1</f>
        <v>0</v>
      </c>
      <c r="AW69" s="508">
        <f>-'8.工资'!C12/10000/D1</f>
        <v>0</v>
      </c>
      <c r="AX69" s="508">
        <f>-'8.工资'!D12/10000/E1</f>
        <v>0</v>
      </c>
      <c r="AY69" s="508">
        <f>-'8.工资'!E12/10000/F1</f>
        <v>0</v>
      </c>
      <c r="AZ69" s="509">
        <f>SUM(AV69:AY69)</f>
        <v>0</v>
      </c>
      <c r="BA69" s="510">
        <f>-'8.工资'!B13/10000/C1</f>
        <v>0</v>
      </c>
      <c r="BB69" s="511">
        <f>-'8.工资'!C13/10000/D1</f>
        <v>0</v>
      </c>
      <c r="BC69" s="511">
        <f>-'8.工资'!D13/10000/E1</f>
        <v>0</v>
      </c>
      <c r="BD69" s="511">
        <f>-'8.工资'!E13/10000/F1</f>
        <v>0</v>
      </c>
      <c r="BE69" s="512">
        <f>SUM(BA69:BD69)</f>
        <v>0</v>
      </c>
      <c r="BF69" s="507">
        <f>-'8.工资'!B14/10000/C1</f>
        <v>0</v>
      </c>
      <c r="BG69" s="508">
        <f>-'8.工资'!C14/10000/D1</f>
        <v>0</v>
      </c>
      <c r="BH69" s="508">
        <f>-'8.工资'!D14/10000/E1</f>
        <v>0</v>
      </c>
      <c r="BI69" s="508">
        <f>-'8.工资'!E14/10000/F1</f>
        <v>0</v>
      </c>
      <c r="BJ69" s="509">
        <f>SUM(BF69:BI69)</f>
        <v>0</v>
      </c>
      <c r="BK69" s="510">
        <f>-'8.工资'!B16/10000/C1</f>
        <v>0</v>
      </c>
      <c r="BL69" s="511">
        <f>-'8.工资'!C16/10000/D1</f>
        <v>0</v>
      </c>
      <c r="BM69" s="511">
        <f>-'8.工资'!D16/10000/E1</f>
        <v>0</v>
      </c>
      <c r="BN69" s="511">
        <f>-'8.工资'!E16/10000/F1</f>
        <v>0</v>
      </c>
      <c r="BO69" s="512">
        <f>SUM(BK69:BN69)</f>
        <v>0</v>
      </c>
      <c r="BP69" s="472">
        <f>-'8.工资'!B15/10000/C1-'8.工资'!B23/10000/C1</f>
        <v>0</v>
      </c>
      <c r="BQ69" s="472">
        <f>-'8.工资'!C15/10000/D1</f>
        <v>0</v>
      </c>
      <c r="BR69" s="472">
        <f>-'8.工资'!D15/10000/E1</f>
        <v>0</v>
      </c>
      <c r="BS69" s="472">
        <f>-'8.工资'!E15/10000/F1</f>
        <v>0</v>
      </c>
      <c r="BT69" s="473">
        <f>SUM(BP69:BS69)</f>
        <v>0</v>
      </c>
      <c r="BU69" s="510"/>
      <c r="BV69" s="511"/>
      <c r="BW69" s="511"/>
      <c r="BX69" s="511"/>
      <c r="BY69" s="512"/>
      <c r="BZ69" s="472"/>
      <c r="CA69" s="472"/>
      <c r="CB69" s="472"/>
      <c r="CC69" s="472"/>
      <c r="CD69" s="473">
        <f>SUM(BZ69:CC69)</f>
        <v>0</v>
      </c>
      <c r="CE69" s="477"/>
    </row>
    <row r="70" spans="2:93" outlineLevel="1">
      <c r="B70" s="325" t="s">
        <v>200</v>
      </c>
      <c r="C70" s="394">
        <f t="shared" si="22"/>
        <v>0</v>
      </c>
      <c r="D70" s="395">
        <f t="shared" si="22"/>
        <v>0</v>
      </c>
      <c r="E70" s="395">
        <f t="shared" si="22"/>
        <v>0</v>
      </c>
      <c r="F70" s="395">
        <f t="shared" si="22"/>
        <v>0</v>
      </c>
      <c r="G70" s="404">
        <f t="shared" si="23"/>
        <v>0</v>
      </c>
      <c r="H70" s="472"/>
      <c r="I70" s="472"/>
      <c r="J70" s="472"/>
      <c r="K70" s="472"/>
      <c r="L70" s="473"/>
      <c r="M70" s="475"/>
      <c r="N70" s="475"/>
      <c r="O70" s="475"/>
      <c r="P70" s="475"/>
      <c r="Q70" s="476"/>
      <c r="R70" s="472"/>
      <c r="S70" s="472"/>
      <c r="T70" s="472"/>
      <c r="U70" s="472"/>
      <c r="V70" s="473"/>
      <c r="W70" s="475"/>
      <c r="X70" s="475"/>
      <c r="Y70" s="475"/>
      <c r="Z70" s="475"/>
      <c r="AA70" s="476"/>
      <c r="AB70" s="472"/>
      <c r="AC70" s="472"/>
      <c r="AD70" s="472"/>
      <c r="AE70" s="472"/>
      <c r="AF70" s="473"/>
      <c r="AG70" s="475"/>
      <c r="AH70" s="475"/>
      <c r="AI70" s="475"/>
      <c r="AJ70" s="475"/>
      <c r="AK70" s="476"/>
      <c r="AL70" s="472"/>
      <c r="AM70" s="472"/>
      <c r="AN70" s="472"/>
      <c r="AO70" s="472"/>
      <c r="AP70" s="473"/>
      <c r="AQ70" s="475"/>
      <c r="AR70" s="475"/>
      <c r="AS70" s="475"/>
      <c r="AT70" s="475"/>
      <c r="AU70" s="476"/>
      <c r="AV70" s="507">
        <f>-'12.差旅应酬'!B12/10000/C1</f>
        <v>0</v>
      </c>
      <c r="AW70" s="508">
        <f>-'12.差旅应酬'!C12/10000/D1</f>
        <v>0</v>
      </c>
      <c r="AX70" s="508">
        <f>-'12.差旅应酬'!D12/10000/E1</f>
        <v>0</v>
      </c>
      <c r="AY70" s="508">
        <f>-'12.差旅应酬'!E12/10000/F1</f>
        <v>0</v>
      </c>
      <c r="AZ70" s="509">
        <f>SUM(AV70:AY70)</f>
        <v>0</v>
      </c>
      <c r="BA70" s="510">
        <f>-'12.差旅应酬'!B13/10000/C1</f>
        <v>0</v>
      </c>
      <c r="BB70" s="511">
        <f>-'12.差旅应酬'!C13/10000/D1</f>
        <v>0</v>
      </c>
      <c r="BC70" s="511">
        <f>-'12.差旅应酬'!D13/10000/E1</f>
        <v>0</v>
      </c>
      <c r="BD70" s="511">
        <f>-'12.差旅应酬'!E13/10000/F1</f>
        <v>0</v>
      </c>
      <c r="BE70" s="512">
        <f>SUM(BA70:BD70)</f>
        <v>0</v>
      </c>
      <c r="BF70" s="507">
        <f>-'12.差旅应酬'!B14/10000/C1</f>
        <v>0</v>
      </c>
      <c r="BG70" s="508">
        <f>-'12.差旅应酬'!C14/10000/D1</f>
        <v>0</v>
      </c>
      <c r="BH70" s="508">
        <f>-'12.差旅应酬'!D14/10000/E1</f>
        <v>0</v>
      </c>
      <c r="BI70" s="508">
        <f>-'12.差旅应酬'!E14/10000/F1</f>
        <v>0</v>
      </c>
      <c r="BJ70" s="509">
        <f>SUM(BF70:BI70)</f>
        <v>0</v>
      </c>
      <c r="BK70" s="510"/>
      <c r="BL70" s="511"/>
      <c r="BM70" s="511"/>
      <c r="BN70" s="511"/>
      <c r="BO70" s="512"/>
      <c r="BP70" s="472">
        <f>-'12.差旅应酬'!B15/10000/C1</f>
        <v>0</v>
      </c>
      <c r="BQ70" s="472">
        <f>-'12.差旅应酬'!C15/10000/D1</f>
        <v>0</v>
      </c>
      <c r="BR70" s="472">
        <f>-'12.差旅应酬'!D15/10000/E1</f>
        <v>0</v>
      </c>
      <c r="BS70" s="472">
        <f>-'12.差旅应酬'!E15/10000/F1</f>
        <v>0</v>
      </c>
      <c r="BT70" s="473">
        <f>SUM(BP70:BS70)</f>
        <v>0</v>
      </c>
      <c r="BU70" s="510"/>
      <c r="BV70" s="511"/>
      <c r="BW70" s="511"/>
      <c r="BX70" s="511"/>
      <c r="BY70" s="512"/>
      <c r="BZ70" s="472"/>
      <c r="CA70" s="472"/>
      <c r="CB70" s="472"/>
      <c r="CC70" s="472"/>
      <c r="CD70" s="473"/>
      <c r="CE70" s="477"/>
    </row>
    <row r="71" spans="2:93" outlineLevel="1">
      <c r="B71" s="325" t="s">
        <v>282</v>
      </c>
      <c r="C71" s="394">
        <f t="shared" si="22"/>
        <v>0</v>
      </c>
      <c r="D71" s="395">
        <f t="shared" si="22"/>
        <v>0</v>
      </c>
      <c r="E71" s="395">
        <f t="shared" si="22"/>
        <v>0</v>
      </c>
      <c r="F71" s="395">
        <f t="shared" si="22"/>
        <v>0</v>
      </c>
      <c r="G71" s="404">
        <f t="shared" si="23"/>
        <v>0</v>
      </c>
      <c r="H71" s="471"/>
      <c r="I71" s="472"/>
      <c r="J71" s="472"/>
      <c r="K71" s="472"/>
      <c r="L71" s="473"/>
      <c r="M71" s="475"/>
      <c r="N71" s="475"/>
      <c r="O71" s="475"/>
      <c r="P71" s="475"/>
      <c r="Q71" s="476"/>
      <c r="R71" s="471"/>
      <c r="S71" s="472"/>
      <c r="T71" s="472"/>
      <c r="U71" s="472"/>
      <c r="V71" s="473"/>
      <c r="W71" s="475"/>
      <c r="X71" s="475"/>
      <c r="Y71" s="475"/>
      <c r="Z71" s="475"/>
      <c r="AA71" s="476"/>
      <c r="AB71" s="471"/>
      <c r="AC71" s="472"/>
      <c r="AD71" s="472"/>
      <c r="AE71" s="472"/>
      <c r="AF71" s="473"/>
      <c r="AG71" s="475"/>
      <c r="AH71" s="475"/>
      <c r="AI71" s="475"/>
      <c r="AJ71" s="475"/>
      <c r="AK71" s="476"/>
      <c r="AL71" s="471"/>
      <c r="AM71" s="472"/>
      <c r="AN71" s="472"/>
      <c r="AO71" s="472"/>
      <c r="AP71" s="473"/>
      <c r="AQ71" s="475"/>
      <c r="AR71" s="475"/>
      <c r="AS71" s="475"/>
      <c r="AT71" s="475"/>
      <c r="AU71" s="476"/>
      <c r="AV71" s="507">
        <f>-'11.专业服务费'!B66/10000/C1</f>
        <v>0</v>
      </c>
      <c r="AW71" s="508">
        <f>-'11.专业服务费'!C66/10000/D1</f>
        <v>0</v>
      </c>
      <c r="AX71" s="508">
        <f>-'11.专业服务费'!D66/10000/E1</f>
        <v>0</v>
      </c>
      <c r="AY71" s="508">
        <f>-'11.专业服务费'!E66/10000/F1</f>
        <v>0</v>
      </c>
      <c r="AZ71" s="509">
        <f>SUM(AV71:AY71)</f>
        <v>0</v>
      </c>
      <c r="BA71" s="510"/>
      <c r="BB71" s="511"/>
      <c r="BC71" s="511"/>
      <c r="BD71" s="511"/>
      <c r="BE71" s="512"/>
      <c r="BF71" s="507">
        <f>-'11.专业服务费'!B33/10000/C1</f>
        <v>0</v>
      </c>
      <c r="BG71" s="508">
        <f>-'11.专业服务费'!C33/10000/D1</f>
        <v>0</v>
      </c>
      <c r="BH71" s="508">
        <f>-'11.专业服务费'!D33/10000/E1</f>
        <v>0</v>
      </c>
      <c r="BI71" s="508">
        <f>-'11.专业服务费'!E33/10000/F1</f>
        <v>0</v>
      </c>
      <c r="BJ71" s="509">
        <f>SUM(BF71:BI71)</f>
        <v>0</v>
      </c>
      <c r="BK71" s="510">
        <f>-'11.专业服务费'!B63/10000/C1</f>
        <v>0</v>
      </c>
      <c r="BL71" s="511">
        <f>-'11.专业服务费'!C63/10000/D1</f>
        <v>0</v>
      </c>
      <c r="BM71" s="511">
        <f>-'11.专业服务费'!D63/10000/E1</f>
        <v>0</v>
      </c>
      <c r="BN71" s="511">
        <f>-'11.专业服务费'!E63/10000/F1</f>
        <v>0</v>
      </c>
      <c r="BO71" s="512">
        <f>SUM(BK71:BN71)</f>
        <v>0</v>
      </c>
      <c r="BP71" s="471"/>
      <c r="BQ71" s="472"/>
      <c r="BR71" s="472"/>
      <c r="BS71" s="472"/>
      <c r="BT71" s="473"/>
      <c r="BU71" s="510"/>
      <c r="BV71" s="511"/>
      <c r="BW71" s="511"/>
      <c r="BX71" s="511"/>
      <c r="BY71" s="512"/>
      <c r="BZ71" s="471"/>
      <c r="CA71" s="472"/>
      <c r="CB71" s="472"/>
      <c r="CC71" s="472"/>
      <c r="CD71" s="473"/>
      <c r="CE71" s="477"/>
    </row>
    <row r="72" spans="2:93" outlineLevel="1">
      <c r="B72" s="325" t="s">
        <v>283</v>
      </c>
      <c r="C72" s="394">
        <f t="shared" si="22"/>
        <v>0</v>
      </c>
      <c r="D72" s="395">
        <f t="shared" si="22"/>
        <v>0</v>
      </c>
      <c r="E72" s="395">
        <f t="shared" si="22"/>
        <v>0</v>
      </c>
      <c r="F72" s="395">
        <f t="shared" si="22"/>
        <v>0</v>
      </c>
      <c r="G72" s="404">
        <f t="shared" si="23"/>
        <v>0</v>
      </c>
      <c r="H72" s="472"/>
      <c r="I72" s="472"/>
      <c r="J72" s="472"/>
      <c r="K72" s="472"/>
      <c r="L72" s="473"/>
      <c r="M72" s="475"/>
      <c r="N72" s="475"/>
      <c r="O72" s="475"/>
      <c r="P72" s="475"/>
      <c r="Q72" s="476"/>
      <c r="R72" s="472"/>
      <c r="S72" s="472"/>
      <c r="T72" s="472"/>
      <c r="U72" s="472"/>
      <c r="V72" s="473"/>
      <c r="W72" s="475"/>
      <c r="X72" s="475"/>
      <c r="Y72" s="475"/>
      <c r="Z72" s="475"/>
      <c r="AA72" s="476"/>
      <c r="AB72" s="472"/>
      <c r="AC72" s="472"/>
      <c r="AD72" s="472"/>
      <c r="AE72" s="472"/>
      <c r="AF72" s="473"/>
      <c r="AG72" s="475"/>
      <c r="AH72" s="475"/>
      <c r="AI72" s="475"/>
      <c r="AJ72" s="475"/>
      <c r="AK72" s="476"/>
      <c r="AL72" s="472"/>
      <c r="AM72" s="472"/>
      <c r="AN72" s="472"/>
      <c r="AO72" s="472"/>
      <c r="AP72" s="473"/>
      <c r="AQ72" s="475"/>
      <c r="AR72" s="475"/>
      <c r="AS72" s="475"/>
      <c r="AT72" s="475"/>
      <c r="AU72" s="476"/>
      <c r="AV72" s="507"/>
      <c r="AW72" s="508"/>
      <c r="AX72" s="508"/>
      <c r="AY72" s="508"/>
      <c r="AZ72" s="509"/>
      <c r="BA72" s="510"/>
      <c r="BB72" s="511"/>
      <c r="BC72" s="511"/>
      <c r="BD72" s="511"/>
      <c r="BE72" s="512"/>
      <c r="BF72" s="507"/>
      <c r="BG72" s="508"/>
      <c r="BH72" s="508"/>
      <c r="BI72" s="508"/>
      <c r="BJ72" s="509"/>
      <c r="BK72" s="510"/>
      <c r="BL72" s="511"/>
      <c r="BM72" s="511"/>
      <c r="BN72" s="511"/>
      <c r="BO72" s="512"/>
      <c r="BP72" s="472"/>
      <c r="BQ72" s="472"/>
      <c r="BR72" s="472"/>
      <c r="BS72" s="472"/>
      <c r="BT72" s="473"/>
      <c r="BU72" s="510"/>
      <c r="BV72" s="511"/>
      <c r="BW72" s="511"/>
      <c r="BX72" s="511"/>
      <c r="BY72" s="512"/>
      <c r="BZ72" s="472"/>
      <c r="CA72" s="472"/>
      <c r="CB72" s="472"/>
      <c r="CC72" s="472"/>
      <c r="CD72" s="473"/>
      <c r="CE72" s="477"/>
    </row>
    <row r="73" spans="2:93" outlineLevel="1">
      <c r="B73" s="325" t="s">
        <v>203</v>
      </c>
      <c r="C73" s="394">
        <f t="shared" si="22"/>
        <v>0</v>
      </c>
      <c r="D73" s="395">
        <f t="shared" si="22"/>
        <v>0</v>
      </c>
      <c r="E73" s="395">
        <f t="shared" si="22"/>
        <v>0</v>
      </c>
      <c r="F73" s="395">
        <f t="shared" si="22"/>
        <v>0</v>
      </c>
      <c r="G73" s="404">
        <f t="shared" si="23"/>
        <v>0</v>
      </c>
      <c r="H73" s="472"/>
      <c r="I73" s="472"/>
      <c r="J73" s="472"/>
      <c r="K73" s="472"/>
      <c r="L73" s="473"/>
      <c r="M73" s="475"/>
      <c r="N73" s="475"/>
      <c r="O73" s="475"/>
      <c r="P73" s="475"/>
      <c r="Q73" s="476"/>
      <c r="R73" s="472"/>
      <c r="S73" s="472"/>
      <c r="T73" s="472"/>
      <c r="U73" s="472"/>
      <c r="V73" s="473"/>
      <c r="W73" s="475"/>
      <c r="X73" s="475"/>
      <c r="Y73" s="475"/>
      <c r="Z73" s="475"/>
      <c r="AA73" s="476"/>
      <c r="AB73" s="472"/>
      <c r="AC73" s="472"/>
      <c r="AD73" s="472"/>
      <c r="AE73" s="472"/>
      <c r="AF73" s="473"/>
      <c r="AG73" s="475"/>
      <c r="AH73" s="475"/>
      <c r="AI73" s="475"/>
      <c r="AJ73" s="475"/>
      <c r="AK73" s="476"/>
      <c r="AL73" s="472"/>
      <c r="AM73" s="472"/>
      <c r="AN73" s="472"/>
      <c r="AO73" s="472"/>
      <c r="AP73" s="473"/>
      <c r="AQ73" s="475"/>
      <c r="AR73" s="475"/>
      <c r="AS73" s="475"/>
      <c r="AT73" s="475"/>
      <c r="AU73" s="476"/>
      <c r="AV73" s="507"/>
      <c r="AW73" s="508"/>
      <c r="AX73" s="508"/>
      <c r="AY73" s="508"/>
      <c r="AZ73" s="509"/>
      <c r="BA73" s="510"/>
      <c r="BB73" s="511"/>
      <c r="BC73" s="511"/>
      <c r="BD73" s="511"/>
      <c r="BE73" s="512"/>
      <c r="BF73" s="507"/>
      <c r="BG73" s="508"/>
      <c r="BH73" s="508"/>
      <c r="BI73" s="508"/>
      <c r="BJ73" s="509"/>
      <c r="BK73" s="510"/>
      <c r="BL73" s="511"/>
      <c r="BM73" s="511"/>
      <c r="BN73" s="511"/>
      <c r="BO73" s="512"/>
      <c r="BP73" s="472"/>
      <c r="BQ73" s="472"/>
      <c r="BR73" s="472"/>
      <c r="BS73" s="472"/>
      <c r="BT73" s="473"/>
      <c r="BU73" s="510"/>
      <c r="BV73" s="511"/>
      <c r="BW73" s="511"/>
      <c r="BX73" s="511"/>
      <c r="BY73" s="512"/>
      <c r="BZ73" s="472"/>
      <c r="CA73" s="472"/>
      <c r="CB73" s="472"/>
      <c r="CC73" s="472"/>
      <c r="CD73" s="473"/>
      <c r="CE73" s="477"/>
    </row>
    <row r="74" spans="2:93" outlineLevel="1">
      <c r="B74" s="325" t="s">
        <v>204</v>
      </c>
      <c r="C74" s="394">
        <f t="shared" si="22"/>
        <v>0</v>
      </c>
      <c r="D74" s="395">
        <f t="shared" si="22"/>
        <v>0</v>
      </c>
      <c r="E74" s="395">
        <f t="shared" si="22"/>
        <v>0</v>
      </c>
      <c r="F74" s="395">
        <f t="shared" si="22"/>
        <v>0</v>
      </c>
      <c r="G74" s="404">
        <f t="shared" si="23"/>
        <v>0</v>
      </c>
      <c r="H74" s="472"/>
      <c r="I74" s="472"/>
      <c r="J74" s="472"/>
      <c r="K74" s="472"/>
      <c r="L74" s="473"/>
      <c r="M74" s="475"/>
      <c r="N74" s="475"/>
      <c r="O74" s="475"/>
      <c r="P74" s="475"/>
      <c r="Q74" s="476"/>
      <c r="R74" s="472"/>
      <c r="S74" s="472"/>
      <c r="T74" s="472"/>
      <c r="U74" s="472"/>
      <c r="V74" s="473"/>
      <c r="W74" s="475"/>
      <c r="X74" s="475"/>
      <c r="Y74" s="475"/>
      <c r="Z74" s="475"/>
      <c r="AA74" s="476"/>
      <c r="AB74" s="472"/>
      <c r="AC74" s="472"/>
      <c r="AD74" s="472"/>
      <c r="AE74" s="472"/>
      <c r="AF74" s="473"/>
      <c r="AG74" s="475"/>
      <c r="AH74" s="475"/>
      <c r="AI74" s="475"/>
      <c r="AJ74" s="475"/>
      <c r="AK74" s="476"/>
      <c r="AL74" s="472"/>
      <c r="AM74" s="472"/>
      <c r="AN74" s="472"/>
      <c r="AO74" s="472"/>
      <c r="AP74" s="473"/>
      <c r="AQ74" s="475"/>
      <c r="AR74" s="475"/>
      <c r="AS74" s="475"/>
      <c r="AT74" s="475"/>
      <c r="AU74" s="476"/>
      <c r="AV74" s="507"/>
      <c r="AW74" s="508"/>
      <c r="AX74" s="508"/>
      <c r="AY74" s="508"/>
      <c r="AZ74" s="509"/>
      <c r="BA74" s="510"/>
      <c r="BB74" s="511"/>
      <c r="BC74" s="511"/>
      <c r="BD74" s="511"/>
      <c r="BE74" s="512"/>
      <c r="BF74" s="507"/>
      <c r="BG74" s="508"/>
      <c r="BH74" s="508"/>
      <c r="BI74" s="508"/>
      <c r="BJ74" s="509"/>
      <c r="BK74" s="510"/>
      <c r="BL74" s="511"/>
      <c r="BM74" s="511"/>
      <c r="BN74" s="511"/>
      <c r="BO74" s="512"/>
      <c r="BP74" s="472"/>
      <c r="BQ74" s="472"/>
      <c r="BR74" s="472"/>
      <c r="BS74" s="472"/>
      <c r="BT74" s="473"/>
      <c r="BU74" s="510"/>
      <c r="BV74" s="511"/>
      <c r="BW74" s="511"/>
      <c r="BX74" s="511"/>
      <c r="BY74" s="512"/>
      <c r="BZ74" s="472"/>
      <c r="CA74" s="472"/>
      <c r="CB74" s="472"/>
      <c r="CC74" s="472"/>
      <c r="CD74" s="473"/>
      <c r="CE74" s="477"/>
    </row>
    <row r="75" spans="2:93" outlineLevel="1">
      <c r="B75" s="325" t="s">
        <v>284</v>
      </c>
      <c r="C75" s="394">
        <f t="shared" si="22"/>
        <v>0</v>
      </c>
      <c r="D75" s="395">
        <f t="shared" si="22"/>
        <v>0</v>
      </c>
      <c r="E75" s="395">
        <f t="shared" si="22"/>
        <v>0</v>
      </c>
      <c r="F75" s="395">
        <f t="shared" si="22"/>
        <v>0</v>
      </c>
      <c r="G75" s="404">
        <f t="shared" si="23"/>
        <v>0</v>
      </c>
      <c r="H75" s="472"/>
      <c r="I75" s="472"/>
      <c r="J75" s="472"/>
      <c r="K75" s="472"/>
      <c r="L75" s="473"/>
      <c r="M75" s="475"/>
      <c r="N75" s="475"/>
      <c r="O75" s="475"/>
      <c r="P75" s="475"/>
      <c r="Q75" s="476"/>
      <c r="R75" s="472"/>
      <c r="S75" s="472"/>
      <c r="T75" s="472"/>
      <c r="U75" s="472"/>
      <c r="V75" s="473"/>
      <c r="W75" s="475"/>
      <c r="X75" s="475"/>
      <c r="Y75" s="475"/>
      <c r="Z75" s="475"/>
      <c r="AA75" s="476"/>
      <c r="AB75" s="472"/>
      <c r="AC75" s="472"/>
      <c r="AD75" s="472"/>
      <c r="AE75" s="472"/>
      <c r="AF75" s="473"/>
      <c r="AG75" s="475"/>
      <c r="AH75" s="475"/>
      <c r="AI75" s="475"/>
      <c r="AJ75" s="475"/>
      <c r="AK75" s="476"/>
      <c r="AL75" s="472"/>
      <c r="AM75" s="472"/>
      <c r="AN75" s="472"/>
      <c r="AO75" s="472"/>
      <c r="AP75" s="473"/>
      <c r="AQ75" s="475"/>
      <c r="AR75" s="475"/>
      <c r="AS75" s="475"/>
      <c r="AT75" s="475"/>
      <c r="AU75" s="476"/>
      <c r="AV75" s="507"/>
      <c r="AW75" s="508"/>
      <c r="AX75" s="508"/>
      <c r="AY75" s="508"/>
      <c r="AZ75" s="509"/>
      <c r="BA75" s="510"/>
      <c r="BB75" s="511"/>
      <c r="BC75" s="511"/>
      <c r="BD75" s="511"/>
      <c r="BE75" s="512"/>
      <c r="BF75" s="507"/>
      <c r="BG75" s="508"/>
      <c r="BH75" s="508"/>
      <c r="BI75" s="508"/>
      <c r="BJ75" s="509"/>
      <c r="BK75" s="510"/>
      <c r="BL75" s="511"/>
      <c r="BM75" s="511"/>
      <c r="BN75" s="511"/>
      <c r="BO75" s="512"/>
      <c r="BP75" s="472"/>
      <c r="BQ75" s="472"/>
      <c r="BR75" s="472"/>
      <c r="BS75" s="472"/>
      <c r="BT75" s="473"/>
      <c r="BU75" s="510"/>
      <c r="BV75" s="511"/>
      <c r="BW75" s="511"/>
      <c r="BX75" s="511"/>
      <c r="BY75" s="512"/>
      <c r="BZ75" s="472"/>
      <c r="CA75" s="472"/>
      <c r="CB75" s="472"/>
      <c r="CC75" s="472"/>
      <c r="CD75" s="473"/>
      <c r="CE75" s="477"/>
    </row>
    <row r="76" spans="2:93" outlineLevel="1">
      <c r="B76" s="325" t="s">
        <v>205</v>
      </c>
      <c r="C76" s="394">
        <f t="shared" si="22"/>
        <v>0</v>
      </c>
      <c r="D76" s="395">
        <f t="shared" si="22"/>
        <v>0</v>
      </c>
      <c r="E76" s="395">
        <f t="shared" si="22"/>
        <v>0</v>
      </c>
      <c r="F76" s="395">
        <f t="shared" si="22"/>
        <v>0</v>
      </c>
      <c r="G76" s="404">
        <f t="shared" si="23"/>
        <v>0</v>
      </c>
      <c r="H76" s="472"/>
      <c r="I76" s="472"/>
      <c r="J76" s="472"/>
      <c r="K76" s="472"/>
      <c r="L76" s="473"/>
      <c r="M76" s="475"/>
      <c r="N76" s="475"/>
      <c r="O76" s="475"/>
      <c r="P76" s="475"/>
      <c r="Q76" s="476"/>
      <c r="R76" s="472"/>
      <c r="S76" s="472"/>
      <c r="T76" s="472"/>
      <c r="U76" s="472"/>
      <c r="V76" s="473"/>
      <c r="W76" s="475"/>
      <c r="X76" s="475"/>
      <c r="Y76" s="475"/>
      <c r="Z76" s="475"/>
      <c r="AA76" s="476"/>
      <c r="AB76" s="472"/>
      <c r="AC76" s="472"/>
      <c r="AD76" s="472"/>
      <c r="AE76" s="472"/>
      <c r="AF76" s="473"/>
      <c r="AG76" s="475"/>
      <c r="AH76" s="475"/>
      <c r="AI76" s="475"/>
      <c r="AJ76" s="475"/>
      <c r="AK76" s="476"/>
      <c r="AL76" s="472">
        <f>损益表!B80/C1</f>
        <v>0</v>
      </c>
      <c r="AM76" s="472">
        <f>损益表!C80/D1</f>
        <v>0</v>
      </c>
      <c r="AN76" s="472">
        <f>损益表!D80/E1</f>
        <v>0</v>
      </c>
      <c r="AO76" s="472">
        <f>损益表!E80/F1</f>
        <v>0</v>
      </c>
      <c r="AP76" s="473">
        <f>SUM(AL76:AO76)</f>
        <v>0</v>
      </c>
      <c r="AQ76" s="475"/>
      <c r="AR76" s="475"/>
      <c r="AS76" s="475"/>
      <c r="AT76" s="475"/>
      <c r="AU76" s="476"/>
      <c r="AV76" s="507"/>
      <c r="AW76" s="508"/>
      <c r="AX76" s="508"/>
      <c r="AY76" s="508"/>
      <c r="AZ76" s="509"/>
      <c r="BA76" s="510"/>
      <c r="BB76" s="511"/>
      <c r="BC76" s="511"/>
      <c r="BD76" s="511"/>
      <c r="BE76" s="512"/>
      <c r="BF76" s="507"/>
      <c r="BG76" s="508"/>
      <c r="BH76" s="508"/>
      <c r="BI76" s="508"/>
      <c r="BJ76" s="509"/>
      <c r="BK76" s="510"/>
      <c r="BL76" s="511"/>
      <c r="BM76" s="511"/>
      <c r="BN76" s="511"/>
      <c r="BO76" s="512"/>
      <c r="BP76" s="472"/>
      <c r="BQ76" s="472"/>
      <c r="BR76" s="472"/>
      <c r="BS76" s="472"/>
      <c r="BT76" s="473"/>
      <c r="BU76" s="510"/>
      <c r="BV76" s="511"/>
      <c r="BW76" s="511"/>
      <c r="BX76" s="511"/>
      <c r="BY76" s="512"/>
      <c r="BZ76" s="472"/>
      <c r="CA76" s="472"/>
      <c r="CB76" s="472"/>
      <c r="CC76" s="472"/>
      <c r="CD76" s="473"/>
      <c r="CE76" s="477"/>
    </row>
    <row r="77" spans="2:93" outlineLevel="1">
      <c r="B77" s="325" t="s">
        <v>206</v>
      </c>
      <c r="C77" s="394">
        <f t="shared" si="22"/>
        <v>0</v>
      </c>
      <c r="D77" s="395">
        <f t="shared" si="22"/>
        <v>0</v>
      </c>
      <c r="E77" s="395">
        <f t="shared" si="22"/>
        <v>0</v>
      </c>
      <c r="F77" s="395">
        <f t="shared" si="22"/>
        <v>0</v>
      </c>
      <c r="G77" s="404">
        <f t="shared" si="23"/>
        <v>0</v>
      </c>
      <c r="H77" s="472"/>
      <c r="I77" s="472"/>
      <c r="J77" s="472"/>
      <c r="K77" s="472"/>
      <c r="L77" s="473"/>
      <c r="M77" s="475"/>
      <c r="N77" s="475"/>
      <c r="O77" s="475"/>
      <c r="P77" s="475"/>
      <c r="Q77" s="476"/>
      <c r="R77" s="472"/>
      <c r="S77" s="472"/>
      <c r="T77" s="472"/>
      <c r="U77" s="472"/>
      <c r="V77" s="473"/>
      <c r="W77" s="475"/>
      <c r="X77" s="475"/>
      <c r="Y77" s="475"/>
      <c r="Z77" s="475"/>
      <c r="AA77" s="476"/>
      <c r="AB77" s="472"/>
      <c r="AC77" s="472"/>
      <c r="AD77" s="472"/>
      <c r="AE77" s="472"/>
      <c r="AF77" s="473"/>
      <c r="AG77" s="475"/>
      <c r="AH77" s="475"/>
      <c r="AI77" s="475"/>
      <c r="AJ77" s="475"/>
      <c r="AK77" s="476"/>
      <c r="AL77" s="472"/>
      <c r="AM77" s="472"/>
      <c r="AN77" s="472"/>
      <c r="AO77" s="472"/>
      <c r="AP77" s="473"/>
      <c r="AQ77" s="475"/>
      <c r="AR77" s="475"/>
      <c r="AS77" s="475"/>
      <c r="AT77" s="475"/>
      <c r="AU77" s="476"/>
      <c r="AV77" s="507">
        <f>-'9.资产折旧'!B70/10000/C1</f>
        <v>0</v>
      </c>
      <c r="AW77" s="508">
        <f>-'9.资产折旧'!C70/10000/D1</f>
        <v>0</v>
      </c>
      <c r="AX77" s="508">
        <f>-'9.资产折旧'!D70/10000/E1</f>
        <v>0</v>
      </c>
      <c r="AY77" s="508">
        <f>-'9.资产折旧'!E70/10000/F1</f>
        <v>0</v>
      </c>
      <c r="AZ77" s="509">
        <f>SUM(AV77:AY77)</f>
        <v>0</v>
      </c>
      <c r="BA77" s="510">
        <f>-'9.资产折旧'!B71/10000/C1</f>
        <v>0</v>
      </c>
      <c r="BB77" s="511">
        <f>-'9.资产折旧'!C71/10000/D1</f>
        <v>0</v>
      </c>
      <c r="BC77" s="511">
        <f>-'9.资产折旧'!D71/10000/E1</f>
        <v>0</v>
      </c>
      <c r="BD77" s="511">
        <f>-'9.资产折旧'!E71/10000/F1</f>
        <v>0</v>
      </c>
      <c r="BE77" s="512">
        <f>SUM(BA77:BD77)</f>
        <v>0</v>
      </c>
      <c r="BF77" s="507">
        <f>-'9.资产折旧'!B72/10000/C1</f>
        <v>0</v>
      </c>
      <c r="BG77" s="508">
        <f>-'9.资产折旧'!C72/10000/D1</f>
        <v>0</v>
      </c>
      <c r="BH77" s="508">
        <f>-'9.资产折旧'!D72/10000/E1</f>
        <v>0</v>
      </c>
      <c r="BI77" s="508">
        <f>-'9.资产折旧'!E72/10000/F1</f>
        <v>0</v>
      </c>
      <c r="BJ77" s="509">
        <f>SUM(BF77:BI77)</f>
        <v>0</v>
      </c>
      <c r="BK77" s="510"/>
      <c r="BL77" s="511"/>
      <c r="BM77" s="511"/>
      <c r="BN77" s="511"/>
      <c r="BO77" s="512"/>
      <c r="BP77" s="472">
        <f>-'9.资产折旧'!B73/10000/C1</f>
        <v>0</v>
      </c>
      <c r="BQ77" s="472">
        <f>-'9.资产折旧'!C73/10000/D1</f>
        <v>0</v>
      </c>
      <c r="BR77" s="472">
        <f>-'9.资产折旧'!D73/10000/E1</f>
        <v>0</v>
      </c>
      <c r="BS77" s="472">
        <f>-'9.资产折旧'!E73/10000/F1</f>
        <v>0</v>
      </c>
      <c r="BT77" s="473">
        <f>SUM(BP77:BS77)</f>
        <v>0</v>
      </c>
      <c r="BU77" s="510"/>
      <c r="BV77" s="511"/>
      <c r="BW77" s="511"/>
      <c r="BX77" s="511"/>
      <c r="BY77" s="512"/>
      <c r="BZ77" s="472"/>
      <c r="CA77" s="472"/>
      <c r="CB77" s="472"/>
      <c r="CC77" s="472"/>
      <c r="CD77" s="473"/>
      <c r="CE77" s="477"/>
    </row>
    <row r="78" spans="2:93" outlineLevel="1">
      <c r="B78" s="325" t="s">
        <v>285</v>
      </c>
      <c r="C78" s="394">
        <f t="shared" si="22"/>
        <v>0</v>
      </c>
      <c r="D78" s="395">
        <f t="shared" si="22"/>
        <v>0</v>
      </c>
      <c r="E78" s="395">
        <f t="shared" si="22"/>
        <v>0</v>
      </c>
      <c r="F78" s="395">
        <f t="shared" si="22"/>
        <v>0</v>
      </c>
      <c r="G78" s="404">
        <f t="shared" si="23"/>
        <v>0</v>
      </c>
      <c r="H78" s="472"/>
      <c r="I78" s="472"/>
      <c r="J78" s="472"/>
      <c r="K78" s="472"/>
      <c r="L78" s="473"/>
      <c r="M78" s="475"/>
      <c r="N78" s="475"/>
      <c r="O78" s="475"/>
      <c r="P78" s="475"/>
      <c r="Q78" s="476"/>
      <c r="R78" s="472"/>
      <c r="S78" s="472"/>
      <c r="T78" s="472"/>
      <c r="U78" s="472"/>
      <c r="V78" s="473"/>
      <c r="W78" s="475"/>
      <c r="X78" s="475"/>
      <c r="Y78" s="475"/>
      <c r="Z78" s="475"/>
      <c r="AA78" s="476"/>
      <c r="AB78" s="472"/>
      <c r="AC78" s="472"/>
      <c r="AD78" s="472"/>
      <c r="AE78" s="472"/>
      <c r="AF78" s="473"/>
      <c r="AG78" s="475"/>
      <c r="AH78" s="475"/>
      <c r="AI78" s="475"/>
      <c r="AJ78" s="475"/>
      <c r="AK78" s="476"/>
      <c r="AL78" s="472"/>
      <c r="AM78" s="472"/>
      <c r="AN78" s="472"/>
      <c r="AO78" s="472"/>
      <c r="AP78" s="473"/>
      <c r="AQ78" s="475"/>
      <c r="AR78" s="475"/>
      <c r="AS78" s="475"/>
      <c r="AT78" s="475"/>
      <c r="AU78" s="476"/>
      <c r="AV78" s="507"/>
      <c r="AW78" s="508"/>
      <c r="AX78" s="508"/>
      <c r="AY78" s="508"/>
      <c r="AZ78" s="509"/>
      <c r="BA78" s="510"/>
      <c r="BB78" s="511"/>
      <c r="BC78" s="511"/>
      <c r="BD78" s="511"/>
      <c r="BE78" s="512"/>
      <c r="BF78" s="507"/>
      <c r="BG78" s="508"/>
      <c r="BH78" s="508"/>
      <c r="BI78" s="508"/>
      <c r="BJ78" s="509"/>
      <c r="BK78" s="510"/>
      <c r="BL78" s="511"/>
      <c r="BM78" s="511"/>
      <c r="BN78" s="511"/>
      <c r="BO78" s="512"/>
      <c r="BP78" s="472"/>
      <c r="BQ78" s="472"/>
      <c r="BR78" s="472"/>
      <c r="BS78" s="472"/>
      <c r="BT78" s="473"/>
      <c r="BU78" s="510"/>
      <c r="BV78" s="511"/>
      <c r="BW78" s="511"/>
      <c r="BX78" s="511"/>
      <c r="BY78" s="512"/>
      <c r="BZ78" s="472"/>
      <c r="CA78" s="472"/>
      <c r="CB78" s="472"/>
      <c r="CC78" s="472"/>
      <c r="CD78" s="473"/>
      <c r="CE78" s="477"/>
    </row>
    <row r="79" spans="2:93" outlineLevel="1">
      <c r="B79" s="325" t="s">
        <v>286</v>
      </c>
      <c r="C79" s="394">
        <f t="shared" si="22"/>
        <v>0</v>
      </c>
      <c r="D79" s="395">
        <f t="shared" si="22"/>
        <v>0</v>
      </c>
      <c r="E79" s="395">
        <f t="shared" si="22"/>
        <v>0</v>
      </c>
      <c r="F79" s="395">
        <f t="shared" si="22"/>
        <v>0</v>
      </c>
      <c r="G79" s="404">
        <f t="shared" si="23"/>
        <v>0</v>
      </c>
      <c r="H79" s="471"/>
      <c r="I79" s="472"/>
      <c r="J79" s="472"/>
      <c r="K79" s="472"/>
      <c r="L79" s="473"/>
      <c r="M79" s="474"/>
      <c r="N79" s="475"/>
      <c r="O79" s="475"/>
      <c r="P79" s="475"/>
      <c r="Q79" s="476"/>
      <c r="R79" s="471"/>
      <c r="S79" s="472"/>
      <c r="T79" s="472"/>
      <c r="U79" s="472"/>
      <c r="V79" s="473"/>
      <c r="W79" s="474"/>
      <c r="X79" s="475"/>
      <c r="Y79" s="475"/>
      <c r="Z79" s="475"/>
      <c r="AA79" s="476"/>
      <c r="AB79" s="471"/>
      <c r="AC79" s="472"/>
      <c r="AD79" s="472"/>
      <c r="AE79" s="472"/>
      <c r="AF79" s="473"/>
      <c r="AG79" s="474"/>
      <c r="AH79" s="475"/>
      <c r="AI79" s="475"/>
      <c r="AJ79" s="475"/>
      <c r="AK79" s="476"/>
      <c r="AL79" s="471"/>
      <c r="AM79" s="472"/>
      <c r="AN79" s="472"/>
      <c r="AO79" s="472"/>
      <c r="AP79" s="473"/>
      <c r="AQ79" s="474"/>
      <c r="AR79" s="475"/>
      <c r="AS79" s="475"/>
      <c r="AT79" s="475"/>
      <c r="AU79" s="476"/>
      <c r="AV79" s="507">
        <f>-'13.办公费用'!B13/10000/C1</f>
        <v>0</v>
      </c>
      <c r="AW79" s="508">
        <f>-'13.办公费用'!C13/10000/D1</f>
        <v>0</v>
      </c>
      <c r="AX79" s="508">
        <f>-'13.办公费用'!D13/10000/E1</f>
        <v>0</v>
      </c>
      <c r="AY79" s="508">
        <f>-'13.办公费用'!E13/10000/F1</f>
        <v>0</v>
      </c>
      <c r="AZ79" s="509">
        <f>SUM(AV79:AY79)</f>
        <v>0</v>
      </c>
      <c r="BA79" s="510">
        <f>-'13.办公费用'!B14/10000/C1</f>
        <v>0</v>
      </c>
      <c r="BB79" s="511">
        <f>-'13.办公费用'!C14/10000/D1</f>
        <v>0</v>
      </c>
      <c r="BC79" s="511">
        <f>-'13.办公费用'!D14/10000/E1</f>
        <v>0</v>
      </c>
      <c r="BD79" s="511">
        <f>-'13.办公费用'!E14/10000/F1</f>
        <v>0</v>
      </c>
      <c r="BE79" s="512">
        <f>SUM(BA79:BD79)</f>
        <v>0</v>
      </c>
      <c r="BF79" s="507">
        <f>-'13.办公费用'!B15/10000/C1</f>
        <v>0</v>
      </c>
      <c r="BG79" s="508">
        <f>-'13.办公费用'!C15/10000/D1</f>
        <v>0</v>
      </c>
      <c r="BH79" s="508">
        <f>-'13.办公费用'!D15/10000/E1</f>
        <v>0</v>
      </c>
      <c r="BI79" s="508">
        <f>-'13.办公费用'!E15/10000/F1</f>
        <v>0</v>
      </c>
      <c r="BJ79" s="509">
        <f>SUM(BF79:BI79)</f>
        <v>0</v>
      </c>
      <c r="BK79" s="510">
        <f>-'13.办公费用'!B17/10000/C1</f>
        <v>0</v>
      </c>
      <c r="BL79" s="511">
        <f>-'13.办公费用'!C17/10000/D1</f>
        <v>0</v>
      </c>
      <c r="BM79" s="511">
        <f>-'13.办公费用'!D17/10000/E1</f>
        <v>0</v>
      </c>
      <c r="BN79" s="511">
        <f>-'13.办公费用'!E17/10000/F1</f>
        <v>0</v>
      </c>
      <c r="BO79" s="512">
        <f>SUM(BK79:BN79)</f>
        <v>0</v>
      </c>
      <c r="BP79" s="471">
        <f>-'13.办公费用'!B16/10000/C1</f>
        <v>0</v>
      </c>
      <c r="BQ79" s="472">
        <f>-'13.办公费用'!C16/10000/D1</f>
        <v>0</v>
      </c>
      <c r="BR79" s="472">
        <f>-'13.办公费用'!D16/10000/E1</f>
        <v>0</v>
      </c>
      <c r="BS79" s="472">
        <f>-'13.办公费用'!E16/10000/F1</f>
        <v>0</v>
      </c>
      <c r="BT79" s="473">
        <f>SUM(BP79:BS79)</f>
        <v>0</v>
      </c>
      <c r="BU79" s="510"/>
      <c r="BV79" s="511"/>
      <c r="BW79" s="511"/>
      <c r="BX79" s="511"/>
      <c r="BY79" s="512"/>
      <c r="BZ79" s="471"/>
      <c r="CA79" s="472"/>
      <c r="CB79" s="472"/>
      <c r="CC79" s="472"/>
      <c r="CD79" s="473"/>
      <c r="CE79" s="477"/>
    </row>
    <row r="80" spans="2:93" outlineLevel="1">
      <c r="B80" s="325" t="s">
        <v>287</v>
      </c>
      <c r="C80" s="394">
        <f t="shared" si="22"/>
        <v>0</v>
      </c>
      <c r="D80" s="395">
        <f t="shared" si="22"/>
        <v>0</v>
      </c>
      <c r="E80" s="395">
        <f t="shared" si="22"/>
        <v>0</v>
      </c>
      <c r="F80" s="395">
        <f t="shared" si="22"/>
        <v>0</v>
      </c>
      <c r="G80" s="404">
        <f t="shared" si="23"/>
        <v>0</v>
      </c>
      <c r="H80" s="472"/>
      <c r="I80" s="472"/>
      <c r="J80" s="472"/>
      <c r="K80" s="472"/>
      <c r="L80" s="473"/>
      <c r="M80" s="475"/>
      <c r="N80" s="475"/>
      <c r="O80" s="475"/>
      <c r="P80" s="475"/>
      <c r="Q80" s="476"/>
      <c r="R80" s="472"/>
      <c r="S80" s="472"/>
      <c r="T80" s="472"/>
      <c r="U80" s="472"/>
      <c r="V80" s="473"/>
      <c r="W80" s="475"/>
      <c r="X80" s="475"/>
      <c r="Y80" s="475"/>
      <c r="Z80" s="475"/>
      <c r="AA80" s="476"/>
      <c r="AB80" s="472"/>
      <c r="AC80" s="472"/>
      <c r="AD80" s="472"/>
      <c r="AE80" s="472"/>
      <c r="AF80" s="473"/>
      <c r="AG80" s="475"/>
      <c r="AH80" s="475"/>
      <c r="AI80" s="475"/>
      <c r="AJ80" s="475"/>
      <c r="AK80" s="476"/>
      <c r="AL80" s="472"/>
      <c r="AM80" s="472"/>
      <c r="AN80" s="472"/>
      <c r="AO80" s="472"/>
      <c r="AP80" s="473"/>
      <c r="AQ80" s="475"/>
      <c r="AR80" s="475"/>
      <c r="AS80" s="475"/>
      <c r="AT80" s="475"/>
      <c r="AU80" s="476"/>
      <c r="AV80" s="507">
        <f>-'10.房租物业'!B54/10000/C1</f>
        <v>0</v>
      </c>
      <c r="AW80" s="508">
        <f>-'10.房租物业'!C54/10000/D1</f>
        <v>0</v>
      </c>
      <c r="AX80" s="508">
        <f>-'10.房租物业'!D54/10000/E1</f>
        <v>0</v>
      </c>
      <c r="AY80" s="508">
        <f>-'10.房租物业'!E54/10000/F1</f>
        <v>0</v>
      </c>
      <c r="AZ80" s="509">
        <f>SUM(AV80:AY80)</f>
        <v>0</v>
      </c>
      <c r="BA80" s="510">
        <f>-'10.房租物业'!B55/10000/C1</f>
        <v>0</v>
      </c>
      <c r="BB80" s="511">
        <f>-'10.房租物业'!C55/10000/D1</f>
        <v>0</v>
      </c>
      <c r="BC80" s="511">
        <f>-'10.房租物业'!D55/10000/E1</f>
        <v>0</v>
      </c>
      <c r="BD80" s="511">
        <f>-'10.房租物业'!E55/10000/F1</f>
        <v>0</v>
      </c>
      <c r="BE80" s="512">
        <f>SUM(BA80:BD80)</f>
        <v>0</v>
      </c>
      <c r="BF80" s="507">
        <f>-'10.房租物业'!B56/10000/C1</f>
        <v>0</v>
      </c>
      <c r="BG80" s="508">
        <f>-'10.房租物业'!C56/10000/D1</f>
        <v>0</v>
      </c>
      <c r="BH80" s="508">
        <f>-'10.房租物业'!D56/10000/E1</f>
        <v>0</v>
      </c>
      <c r="BI80" s="508">
        <f>-'10.房租物业'!E56/10000/F1</f>
        <v>0</v>
      </c>
      <c r="BJ80" s="509">
        <f>SUM(BF80:BI80)</f>
        <v>0</v>
      </c>
      <c r="BK80" s="510"/>
      <c r="BL80" s="511"/>
      <c r="BM80" s="511"/>
      <c r="BN80" s="511"/>
      <c r="BO80" s="512"/>
      <c r="BP80" s="472">
        <f>-'10.房租物业'!B57/10000/C1</f>
        <v>0</v>
      </c>
      <c r="BQ80" s="472">
        <f>-'10.房租物业'!C57/10000/D1</f>
        <v>0</v>
      </c>
      <c r="BR80" s="472">
        <f>-'10.房租物业'!D57/10000/E1</f>
        <v>0</v>
      </c>
      <c r="BS80" s="472">
        <f>-'10.房租物业'!E57/10000/F1</f>
        <v>0</v>
      </c>
      <c r="BT80" s="473">
        <f>SUM(BP80:BS80)</f>
        <v>0</v>
      </c>
      <c r="BU80" s="510"/>
      <c r="BV80" s="511"/>
      <c r="BW80" s="511"/>
      <c r="BX80" s="511"/>
      <c r="BY80" s="512"/>
      <c r="BZ80" s="472"/>
      <c r="CA80" s="472"/>
      <c r="CB80" s="472"/>
      <c r="CC80" s="472"/>
      <c r="CD80" s="473"/>
      <c r="CE80" s="477"/>
    </row>
    <row r="81" spans="2:93" outlineLevel="1">
      <c r="B81" s="325" t="s">
        <v>288</v>
      </c>
      <c r="C81" s="394">
        <f t="shared" si="22"/>
        <v>0</v>
      </c>
      <c r="D81" s="395">
        <f t="shared" si="22"/>
        <v>0</v>
      </c>
      <c r="E81" s="395">
        <f t="shared" si="22"/>
        <v>0</v>
      </c>
      <c r="F81" s="395">
        <f t="shared" si="22"/>
        <v>0</v>
      </c>
      <c r="G81" s="404">
        <f t="shared" si="23"/>
        <v>0</v>
      </c>
      <c r="H81" s="472"/>
      <c r="I81" s="472"/>
      <c r="J81" s="472"/>
      <c r="K81" s="472"/>
      <c r="L81" s="473"/>
      <c r="M81" s="475"/>
      <c r="N81" s="475"/>
      <c r="O81" s="475"/>
      <c r="P81" s="475"/>
      <c r="Q81" s="476"/>
      <c r="R81" s="472"/>
      <c r="S81" s="472"/>
      <c r="T81" s="472"/>
      <c r="U81" s="472"/>
      <c r="V81" s="473"/>
      <c r="W81" s="475"/>
      <c r="X81" s="475"/>
      <c r="Y81" s="475"/>
      <c r="Z81" s="475"/>
      <c r="AA81" s="476"/>
      <c r="AB81" s="472"/>
      <c r="AC81" s="472"/>
      <c r="AD81" s="472"/>
      <c r="AE81" s="472"/>
      <c r="AF81" s="473"/>
      <c r="AG81" s="475"/>
      <c r="AH81" s="475"/>
      <c r="AI81" s="475"/>
      <c r="AJ81" s="475"/>
      <c r="AK81" s="476"/>
      <c r="AL81" s="472"/>
      <c r="AM81" s="472"/>
      <c r="AN81" s="472"/>
      <c r="AO81" s="472"/>
      <c r="AP81" s="473"/>
      <c r="AQ81" s="475"/>
      <c r="AR81" s="475"/>
      <c r="AS81" s="475"/>
      <c r="AT81" s="475"/>
      <c r="AU81" s="476"/>
      <c r="AV81" s="507"/>
      <c r="AW81" s="508"/>
      <c r="AX81" s="508"/>
      <c r="AY81" s="508"/>
      <c r="AZ81" s="509"/>
      <c r="BA81" s="510"/>
      <c r="BB81" s="511"/>
      <c r="BC81" s="511"/>
      <c r="BD81" s="511"/>
      <c r="BE81" s="512"/>
      <c r="BF81" s="507"/>
      <c r="BG81" s="508"/>
      <c r="BH81" s="508"/>
      <c r="BI81" s="508"/>
      <c r="BJ81" s="509"/>
      <c r="BK81" s="510"/>
      <c r="BL81" s="511"/>
      <c r="BM81" s="511"/>
      <c r="BN81" s="511"/>
      <c r="BO81" s="512"/>
      <c r="BP81" s="472"/>
      <c r="BQ81" s="472"/>
      <c r="BR81" s="472"/>
      <c r="BS81" s="472"/>
      <c r="BT81" s="473"/>
      <c r="BU81" s="510"/>
      <c r="BV81" s="511"/>
      <c r="BW81" s="511"/>
      <c r="BX81" s="511"/>
      <c r="BY81" s="512"/>
      <c r="BZ81" s="472"/>
      <c r="CA81" s="472"/>
      <c r="CB81" s="472"/>
      <c r="CC81" s="472"/>
      <c r="CD81" s="473"/>
      <c r="CE81" s="477"/>
    </row>
    <row r="82" spans="2:93" outlineLevel="1">
      <c r="B82" s="325" t="s">
        <v>289</v>
      </c>
      <c r="C82" s="394">
        <f t="shared" si="22"/>
        <v>0</v>
      </c>
      <c r="D82" s="395">
        <f t="shared" si="22"/>
        <v>0</v>
      </c>
      <c r="E82" s="395">
        <f t="shared" si="22"/>
        <v>0</v>
      </c>
      <c r="F82" s="395">
        <f t="shared" si="22"/>
        <v>0</v>
      </c>
      <c r="G82" s="404">
        <f t="shared" si="23"/>
        <v>0</v>
      </c>
      <c r="H82" s="472"/>
      <c r="I82" s="472"/>
      <c r="J82" s="472"/>
      <c r="K82" s="472"/>
      <c r="L82" s="473"/>
      <c r="M82" s="475"/>
      <c r="N82" s="475"/>
      <c r="O82" s="475"/>
      <c r="P82" s="475"/>
      <c r="Q82" s="476"/>
      <c r="R82" s="472"/>
      <c r="S82" s="472"/>
      <c r="T82" s="472"/>
      <c r="U82" s="472"/>
      <c r="V82" s="473"/>
      <c r="W82" s="475"/>
      <c r="X82" s="475"/>
      <c r="Y82" s="475"/>
      <c r="Z82" s="475"/>
      <c r="AA82" s="476"/>
      <c r="AB82" s="472"/>
      <c r="AC82" s="472"/>
      <c r="AD82" s="472"/>
      <c r="AE82" s="472"/>
      <c r="AF82" s="473"/>
      <c r="AG82" s="475"/>
      <c r="AH82" s="475"/>
      <c r="AI82" s="475"/>
      <c r="AJ82" s="475"/>
      <c r="AK82" s="476"/>
      <c r="AL82" s="472"/>
      <c r="AM82" s="472"/>
      <c r="AN82" s="472"/>
      <c r="AO82" s="472"/>
      <c r="AP82" s="473"/>
      <c r="AQ82" s="475"/>
      <c r="AR82" s="475"/>
      <c r="AS82" s="475"/>
      <c r="AT82" s="475"/>
      <c r="AU82" s="476"/>
      <c r="AV82" s="507"/>
      <c r="AW82" s="508"/>
      <c r="AX82" s="508"/>
      <c r="AY82" s="508"/>
      <c r="AZ82" s="509"/>
      <c r="BA82" s="510"/>
      <c r="BB82" s="511"/>
      <c r="BC82" s="511"/>
      <c r="BD82" s="511"/>
      <c r="BE82" s="512"/>
      <c r="BF82" s="507"/>
      <c r="BG82" s="508"/>
      <c r="BH82" s="508"/>
      <c r="BI82" s="508"/>
      <c r="BJ82" s="509"/>
      <c r="BK82" s="510"/>
      <c r="BL82" s="511"/>
      <c r="BM82" s="511"/>
      <c r="BN82" s="511"/>
      <c r="BO82" s="512"/>
      <c r="BP82" s="472"/>
      <c r="BQ82" s="472"/>
      <c r="BR82" s="472"/>
      <c r="BS82" s="472"/>
      <c r="BT82" s="473"/>
      <c r="BU82" s="510"/>
      <c r="BV82" s="511"/>
      <c r="BW82" s="511"/>
      <c r="BX82" s="511"/>
      <c r="BY82" s="512"/>
      <c r="BZ82" s="472"/>
      <c r="CA82" s="472"/>
      <c r="CB82" s="472"/>
      <c r="CC82" s="472"/>
      <c r="CD82" s="473"/>
      <c r="CE82" s="477"/>
    </row>
    <row r="83" spans="2:93" outlineLevel="1">
      <c r="B83" s="326" t="s">
        <v>209</v>
      </c>
      <c r="C83" s="394">
        <f t="shared" si="22"/>
        <v>0</v>
      </c>
      <c r="D83" s="395">
        <f t="shared" si="22"/>
        <v>0</v>
      </c>
      <c r="E83" s="395">
        <f t="shared" si="22"/>
        <v>0</v>
      </c>
      <c r="F83" s="395">
        <f t="shared" si="22"/>
        <v>0</v>
      </c>
      <c r="G83" s="404">
        <f t="shared" si="23"/>
        <v>0</v>
      </c>
      <c r="H83" s="472"/>
      <c r="I83" s="472"/>
      <c r="J83" s="472"/>
      <c r="K83" s="472"/>
      <c r="L83" s="473"/>
      <c r="M83" s="475"/>
      <c r="N83" s="475"/>
      <c r="O83" s="475"/>
      <c r="P83" s="475"/>
      <c r="Q83" s="476"/>
      <c r="R83" s="472"/>
      <c r="S83" s="472"/>
      <c r="T83" s="472"/>
      <c r="U83" s="472"/>
      <c r="V83" s="473"/>
      <c r="W83" s="475"/>
      <c r="X83" s="475"/>
      <c r="Y83" s="475"/>
      <c r="Z83" s="475"/>
      <c r="AA83" s="476"/>
      <c r="AB83" s="472"/>
      <c r="AC83" s="472"/>
      <c r="AD83" s="472"/>
      <c r="AE83" s="472"/>
      <c r="AF83" s="473"/>
      <c r="AG83" s="475"/>
      <c r="AH83" s="475"/>
      <c r="AI83" s="475"/>
      <c r="AJ83" s="475"/>
      <c r="AK83" s="476"/>
      <c r="AL83" s="472"/>
      <c r="AM83" s="472"/>
      <c r="AN83" s="472"/>
      <c r="AO83" s="472"/>
      <c r="AP83" s="473"/>
      <c r="AQ83" s="475"/>
      <c r="AR83" s="475"/>
      <c r="AS83" s="475"/>
      <c r="AT83" s="475"/>
      <c r="AU83" s="476"/>
      <c r="AV83" s="507">
        <f>-'14.集团费用分摊'!B13/10000/C1</f>
        <v>0</v>
      </c>
      <c r="AW83" s="508">
        <f>-'14.集团费用分摊'!C13/10000/D1</f>
        <v>0</v>
      </c>
      <c r="AX83" s="508">
        <f>-'14.集团费用分摊'!D13/10000/E1</f>
        <v>0</v>
      </c>
      <c r="AY83" s="508">
        <f>-'14.集团费用分摊'!E13/10000/F1</f>
        <v>0</v>
      </c>
      <c r="AZ83" s="509">
        <f>SUM(AV83:AY83)</f>
        <v>0</v>
      </c>
      <c r="BA83" s="510">
        <f>-'14.集团费用分摊'!B14/10000/C1</f>
        <v>0</v>
      </c>
      <c r="BB83" s="511">
        <f>-'14.集团费用分摊'!C14/10000/D1</f>
        <v>0</v>
      </c>
      <c r="BC83" s="511">
        <f>-'14.集团费用分摊'!D14/10000/E1</f>
        <v>0</v>
      </c>
      <c r="BD83" s="511">
        <f>-'14.集团费用分摊'!E14/10000/F1</f>
        <v>0</v>
      </c>
      <c r="BE83" s="512">
        <f>SUM(BA83:BD83)</f>
        <v>0</v>
      </c>
      <c r="BF83" s="507">
        <f>-'14.集团费用分摊'!B15/10000/C1</f>
        <v>0</v>
      </c>
      <c r="BG83" s="508">
        <f>-'14.集团费用分摊'!C15/10000/D1</f>
        <v>0</v>
      </c>
      <c r="BH83" s="508">
        <f>-'14.集团费用分摊'!D15/10000/E1</f>
        <v>0</v>
      </c>
      <c r="BI83" s="508">
        <f>-'14.集团费用分摊'!E15/10000/F1</f>
        <v>0</v>
      </c>
      <c r="BJ83" s="509">
        <f>SUM(BF83:BI83)</f>
        <v>0</v>
      </c>
      <c r="BK83" s="510">
        <f>-'14.集团费用分摊'!B17/10000/C1</f>
        <v>0</v>
      </c>
      <c r="BL83" s="511">
        <f>-'14.集团费用分摊'!C17/10000/D1</f>
        <v>0</v>
      </c>
      <c r="BM83" s="511">
        <f>-'14.集团费用分摊'!D17/10000/E1</f>
        <v>0</v>
      </c>
      <c r="BN83" s="511">
        <f>-'14.集团费用分摊'!E17/10000/F1</f>
        <v>0</v>
      </c>
      <c r="BO83" s="512">
        <f>SUM(BK83:BN83)</f>
        <v>0</v>
      </c>
      <c r="BP83" s="472">
        <f>-'14.集团费用分摊'!B16/10000/C1</f>
        <v>0</v>
      </c>
      <c r="BQ83" s="472">
        <f>-'14.集团费用分摊'!C16/10000/D1</f>
        <v>0</v>
      </c>
      <c r="BR83" s="472">
        <f>-'14.集团费用分摊'!D16/10000/E1</f>
        <v>0</v>
      </c>
      <c r="BS83" s="472">
        <f>-'14.集团费用分摊'!E16/10000/F1</f>
        <v>0</v>
      </c>
      <c r="BT83" s="473">
        <f>SUM(BP83:BS83)</f>
        <v>0</v>
      </c>
      <c r="BU83" s="510"/>
      <c r="BV83" s="511"/>
      <c r="BW83" s="511"/>
      <c r="BX83" s="511"/>
      <c r="BY83" s="512"/>
      <c r="BZ83" s="472"/>
      <c r="CA83" s="472"/>
      <c r="CB83" s="472"/>
      <c r="CC83" s="472"/>
      <c r="CD83" s="473"/>
      <c r="CE83" s="477"/>
    </row>
    <row r="84" spans="2:93" s="317" customFormat="1">
      <c r="B84" s="379" t="s">
        <v>575</v>
      </c>
      <c r="C84" s="901">
        <f t="shared" ref="C84:AH84" si="24">SUM(C69:C83)</f>
        <v>0</v>
      </c>
      <c r="D84" s="902">
        <f t="shared" si="24"/>
        <v>0</v>
      </c>
      <c r="E84" s="902">
        <f t="shared" si="24"/>
        <v>0</v>
      </c>
      <c r="F84" s="902">
        <f t="shared" si="24"/>
        <v>0</v>
      </c>
      <c r="G84" s="903">
        <f t="shared" si="24"/>
        <v>0</v>
      </c>
      <c r="H84" s="441">
        <f t="shared" si="24"/>
        <v>0</v>
      </c>
      <c r="I84" s="441">
        <f t="shared" si="24"/>
        <v>0</v>
      </c>
      <c r="J84" s="441">
        <f t="shared" si="24"/>
        <v>0</v>
      </c>
      <c r="K84" s="441">
        <f t="shared" si="24"/>
        <v>0</v>
      </c>
      <c r="L84" s="494">
        <f t="shared" si="24"/>
        <v>0</v>
      </c>
      <c r="M84" s="496">
        <f t="shared" si="24"/>
        <v>0</v>
      </c>
      <c r="N84" s="496">
        <f t="shared" si="24"/>
        <v>0</v>
      </c>
      <c r="O84" s="496">
        <f t="shared" si="24"/>
        <v>0</v>
      </c>
      <c r="P84" s="496">
        <f t="shared" si="24"/>
        <v>0</v>
      </c>
      <c r="Q84" s="497">
        <f t="shared" si="24"/>
        <v>0</v>
      </c>
      <c r="R84" s="441">
        <f t="shared" si="24"/>
        <v>0</v>
      </c>
      <c r="S84" s="441">
        <f t="shared" si="24"/>
        <v>0</v>
      </c>
      <c r="T84" s="441">
        <f t="shared" si="24"/>
        <v>0</v>
      </c>
      <c r="U84" s="441">
        <f t="shared" si="24"/>
        <v>0</v>
      </c>
      <c r="V84" s="494">
        <f t="shared" si="24"/>
        <v>0</v>
      </c>
      <c r="W84" s="496">
        <f t="shared" si="24"/>
        <v>0</v>
      </c>
      <c r="X84" s="496">
        <f t="shared" si="24"/>
        <v>0</v>
      </c>
      <c r="Y84" s="496">
        <f t="shared" si="24"/>
        <v>0</v>
      </c>
      <c r="Z84" s="496">
        <f t="shared" si="24"/>
        <v>0</v>
      </c>
      <c r="AA84" s="497">
        <f t="shared" si="24"/>
        <v>0</v>
      </c>
      <c r="AB84" s="441">
        <f t="shared" si="24"/>
        <v>0</v>
      </c>
      <c r="AC84" s="441">
        <f t="shared" si="24"/>
        <v>0</v>
      </c>
      <c r="AD84" s="441">
        <f t="shared" si="24"/>
        <v>0</v>
      </c>
      <c r="AE84" s="441">
        <f t="shared" si="24"/>
        <v>0</v>
      </c>
      <c r="AF84" s="494">
        <f t="shared" si="24"/>
        <v>0</v>
      </c>
      <c r="AG84" s="496">
        <f t="shared" si="24"/>
        <v>0</v>
      </c>
      <c r="AH84" s="496">
        <f t="shared" si="24"/>
        <v>0</v>
      </c>
      <c r="AI84" s="496">
        <f t="shared" ref="AI84:BI84" si="25">SUM(AI69:AI83)</f>
        <v>0</v>
      </c>
      <c r="AJ84" s="496">
        <f t="shared" si="25"/>
        <v>0</v>
      </c>
      <c r="AK84" s="497">
        <f t="shared" si="25"/>
        <v>0</v>
      </c>
      <c r="AL84" s="441">
        <f t="shared" si="25"/>
        <v>0</v>
      </c>
      <c r="AM84" s="441">
        <f t="shared" si="25"/>
        <v>0</v>
      </c>
      <c r="AN84" s="441">
        <f t="shared" si="25"/>
        <v>0</v>
      </c>
      <c r="AO84" s="441">
        <f t="shared" si="25"/>
        <v>0</v>
      </c>
      <c r="AP84" s="494">
        <f t="shared" si="25"/>
        <v>0</v>
      </c>
      <c r="AQ84" s="496">
        <f t="shared" si="25"/>
        <v>0</v>
      </c>
      <c r="AR84" s="496">
        <f t="shared" si="25"/>
        <v>0</v>
      </c>
      <c r="AS84" s="496">
        <f t="shared" si="25"/>
        <v>0</v>
      </c>
      <c r="AT84" s="496">
        <f t="shared" si="25"/>
        <v>0</v>
      </c>
      <c r="AU84" s="497">
        <f t="shared" si="25"/>
        <v>0</v>
      </c>
      <c r="AV84" s="441">
        <f t="shared" si="25"/>
        <v>0</v>
      </c>
      <c r="AW84" s="441">
        <f t="shared" si="25"/>
        <v>0</v>
      </c>
      <c r="AX84" s="441">
        <f t="shared" si="25"/>
        <v>0</v>
      </c>
      <c r="AY84" s="441">
        <f t="shared" si="25"/>
        <v>0</v>
      </c>
      <c r="AZ84" s="494">
        <f t="shared" si="25"/>
        <v>0</v>
      </c>
      <c r="BA84" s="496">
        <f t="shared" si="25"/>
        <v>0</v>
      </c>
      <c r="BB84" s="496">
        <f t="shared" si="25"/>
        <v>0</v>
      </c>
      <c r="BC84" s="496">
        <f t="shared" si="25"/>
        <v>0</v>
      </c>
      <c r="BD84" s="496">
        <f t="shared" si="25"/>
        <v>0</v>
      </c>
      <c r="BE84" s="497">
        <f t="shared" si="25"/>
        <v>0</v>
      </c>
      <c r="BF84" s="441">
        <f t="shared" si="25"/>
        <v>0</v>
      </c>
      <c r="BG84" s="441">
        <f t="shared" si="25"/>
        <v>0</v>
      </c>
      <c r="BH84" s="441">
        <f t="shared" si="25"/>
        <v>0</v>
      </c>
      <c r="BI84" s="441">
        <f t="shared" si="25"/>
        <v>0</v>
      </c>
      <c r="BJ84" s="494">
        <f t="shared" ref="BJ84:CD84" si="26">SUM(BJ69:BJ83)</f>
        <v>0</v>
      </c>
      <c r="BK84" s="496">
        <f t="shared" si="26"/>
        <v>0</v>
      </c>
      <c r="BL84" s="496">
        <f t="shared" si="26"/>
        <v>0</v>
      </c>
      <c r="BM84" s="496">
        <f t="shared" si="26"/>
        <v>0</v>
      </c>
      <c r="BN84" s="496">
        <f t="shared" si="26"/>
        <v>0</v>
      </c>
      <c r="BO84" s="497">
        <f t="shared" si="26"/>
        <v>0</v>
      </c>
      <c r="BP84" s="441">
        <f>SUM(BP69:BP83)</f>
        <v>0</v>
      </c>
      <c r="BQ84" s="441">
        <f t="shared" si="26"/>
        <v>0</v>
      </c>
      <c r="BR84" s="441">
        <f t="shared" si="26"/>
        <v>0</v>
      </c>
      <c r="BS84" s="441">
        <f t="shared" si="26"/>
        <v>0</v>
      </c>
      <c r="BT84" s="494">
        <f t="shared" si="26"/>
        <v>0</v>
      </c>
      <c r="BU84" s="496">
        <f t="shared" si="26"/>
        <v>0</v>
      </c>
      <c r="BV84" s="496">
        <f t="shared" si="26"/>
        <v>0</v>
      </c>
      <c r="BW84" s="496">
        <f t="shared" si="26"/>
        <v>0</v>
      </c>
      <c r="BX84" s="496">
        <f t="shared" si="26"/>
        <v>0</v>
      </c>
      <c r="BY84" s="497">
        <f t="shared" si="26"/>
        <v>0</v>
      </c>
      <c r="BZ84" s="441">
        <f t="shared" si="26"/>
        <v>0</v>
      </c>
      <c r="CA84" s="441">
        <f t="shared" si="26"/>
        <v>0</v>
      </c>
      <c r="CB84" s="441">
        <f t="shared" si="26"/>
        <v>0</v>
      </c>
      <c r="CC84" s="441">
        <f t="shared" si="26"/>
        <v>0</v>
      </c>
      <c r="CD84" s="494">
        <f t="shared" si="26"/>
        <v>0</v>
      </c>
      <c r="CE84" s="485"/>
      <c r="CF84" s="498"/>
      <c r="CG84" s="498"/>
      <c r="CH84" s="498"/>
      <c r="CI84" s="498"/>
      <c r="CJ84" s="498"/>
      <c r="CK84" s="498"/>
      <c r="CL84" s="498"/>
      <c r="CM84" s="498"/>
      <c r="CN84" s="498"/>
      <c r="CO84" s="498"/>
    </row>
    <row r="85" spans="2:93">
      <c r="B85" s="327"/>
      <c r="C85" s="405"/>
      <c r="D85" s="406"/>
      <c r="E85" s="406"/>
      <c r="F85" s="406"/>
      <c r="G85" s="407"/>
      <c r="H85" s="514"/>
      <c r="I85" s="515"/>
      <c r="J85" s="515"/>
      <c r="K85" s="515"/>
      <c r="L85" s="516"/>
      <c r="M85" s="517"/>
      <c r="N85" s="518"/>
      <c r="O85" s="518"/>
      <c r="P85" s="518"/>
      <c r="Q85" s="519"/>
      <c r="R85" s="514"/>
      <c r="S85" s="515"/>
      <c r="T85" s="515"/>
      <c r="U85" s="515"/>
      <c r="V85" s="516"/>
      <c r="W85" s="517"/>
      <c r="X85" s="518"/>
      <c r="Y85" s="518"/>
      <c r="Z85" s="518"/>
      <c r="AA85" s="519"/>
      <c r="AB85" s="514"/>
      <c r="AC85" s="515"/>
      <c r="AD85" s="515"/>
      <c r="AE85" s="515"/>
      <c r="AF85" s="516"/>
      <c r="AG85" s="517"/>
      <c r="AH85" s="518"/>
      <c r="AI85" s="518"/>
      <c r="AJ85" s="518"/>
      <c r="AK85" s="519"/>
      <c r="AL85" s="514"/>
      <c r="AM85" s="515"/>
      <c r="AN85" s="515"/>
      <c r="AO85" s="515"/>
      <c r="AP85" s="516"/>
      <c r="AQ85" s="517"/>
      <c r="AR85" s="518"/>
      <c r="AS85" s="518"/>
      <c r="AT85" s="518"/>
      <c r="AU85" s="519"/>
      <c r="AV85" s="514"/>
      <c r="AW85" s="515"/>
      <c r="AX85" s="515"/>
      <c r="AY85" s="515"/>
      <c r="AZ85" s="516"/>
      <c r="BA85" s="517"/>
      <c r="BB85" s="518"/>
      <c r="BC85" s="518"/>
      <c r="BD85" s="518"/>
      <c r="BE85" s="519"/>
      <c r="BF85" s="514"/>
      <c r="BG85" s="515"/>
      <c r="BH85" s="515"/>
      <c r="BI85" s="515"/>
      <c r="BJ85" s="516"/>
      <c r="BK85" s="517"/>
      <c r="BL85" s="518"/>
      <c r="BM85" s="518"/>
      <c r="BN85" s="518"/>
      <c r="BO85" s="519"/>
      <c r="BP85" s="514"/>
      <c r="BQ85" s="515"/>
      <c r="BR85" s="515"/>
      <c r="BS85" s="515"/>
      <c r="BT85" s="516"/>
      <c r="BU85" s="517"/>
      <c r="BV85" s="518"/>
      <c r="BW85" s="518"/>
      <c r="BX85" s="518"/>
      <c r="BY85" s="519"/>
      <c r="BZ85" s="514"/>
      <c r="CA85" s="515"/>
      <c r="CB85" s="515"/>
      <c r="CC85" s="515"/>
      <c r="CD85" s="516"/>
      <c r="CE85" s="477"/>
    </row>
    <row r="86" spans="2:93" s="317" customFormat="1">
      <c r="B86" s="312" t="s">
        <v>302</v>
      </c>
      <c r="C86" s="408" t="e">
        <f>C30+C48+C66+C84</f>
        <v>#VALUE!</v>
      </c>
      <c r="D86" s="409">
        <f t="shared" ref="D86:BT86" si="27">D30+D48+D66+D84</f>
        <v>0</v>
      </c>
      <c r="E86" s="409">
        <f>E30+E48+E66+E84</f>
        <v>0</v>
      </c>
      <c r="F86" s="409">
        <f>F30+F48+F66+F84</f>
        <v>0</v>
      </c>
      <c r="G86" s="410" t="e">
        <f t="shared" si="27"/>
        <v>#VALUE!</v>
      </c>
      <c r="H86" s="520" t="e">
        <f t="shared" si="27"/>
        <v>#VALUE!</v>
      </c>
      <c r="I86" s="521">
        <f t="shared" si="27"/>
        <v>0</v>
      </c>
      <c r="J86" s="521">
        <f t="shared" si="27"/>
        <v>0</v>
      </c>
      <c r="K86" s="521">
        <f t="shared" si="27"/>
        <v>0</v>
      </c>
      <c r="L86" s="522" t="e">
        <f t="shared" si="27"/>
        <v>#VALUE!</v>
      </c>
      <c r="M86" s="523">
        <f t="shared" si="27"/>
        <v>0</v>
      </c>
      <c r="N86" s="524">
        <f t="shared" si="27"/>
        <v>0</v>
      </c>
      <c r="O86" s="524">
        <f t="shared" si="27"/>
        <v>0</v>
      </c>
      <c r="P86" s="524">
        <f t="shared" si="27"/>
        <v>0</v>
      </c>
      <c r="Q86" s="525">
        <f t="shared" si="27"/>
        <v>0</v>
      </c>
      <c r="R86" s="520">
        <f t="shared" si="27"/>
        <v>0</v>
      </c>
      <c r="S86" s="521">
        <f t="shared" si="27"/>
        <v>0</v>
      </c>
      <c r="T86" s="521">
        <f t="shared" si="27"/>
        <v>0</v>
      </c>
      <c r="U86" s="521">
        <f t="shared" si="27"/>
        <v>0</v>
      </c>
      <c r="V86" s="522">
        <f t="shared" si="27"/>
        <v>0</v>
      </c>
      <c r="W86" s="523">
        <f t="shared" si="27"/>
        <v>0</v>
      </c>
      <c r="X86" s="524">
        <f t="shared" si="27"/>
        <v>0</v>
      </c>
      <c r="Y86" s="524">
        <f t="shared" si="27"/>
        <v>0</v>
      </c>
      <c r="Z86" s="524">
        <f t="shared" si="27"/>
        <v>0</v>
      </c>
      <c r="AA86" s="525">
        <f t="shared" si="27"/>
        <v>0</v>
      </c>
      <c r="AB86" s="520">
        <f t="shared" si="27"/>
        <v>0</v>
      </c>
      <c r="AC86" s="521">
        <f t="shared" si="27"/>
        <v>0</v>
      </c>
      <c r="AD86" s="521">
        <f t="shared" si="27"/>
        <v>0</v>
      </c>
      <c r="AE86" s="521">
        <f t="shared" si="27"/>
        <v>0</v>
      </c>
      <c r="AF86" s="522">
        <f t="shared" si="27"/>
        <v>0</v>
      </c>
      <c r="AG86" s="523">
        <f t="shared" si="27"/>
        <v>0</v>
      </c>
      <c r="AH86" s="524">
        <f t="shared" si="27"/>
        <v>0</v>
      </c>
      <c r="AI86" s="524">
        <f t="shared" si="27"/>
        <v>0</v>
      </c>
      <c r="AJ86" s="524">
        <f t="shared" si="27"/>
        <v>0</v>
      </c>
      <c r="AK86" s="525">
        <f t="shared" si="27"/>
        <v>0</v>
      </c>
      <c r="AL86" s="520">
        <f t="shared" si="27"/>
        <v>0</v>
      </c>
      <c r="AM86" s="521">
        <f t="shared" si="27"/>
        <v>0</v>
      </c>
      <c r="AN86" s="521">
        <f t="shared" si="27"/>
        <v>0</v>
      </c>
      <c r="AO86" s="521">
        <f t="shared" si="27"/>
        <v>0</v>
      </c>
      <c r="AP86" s="522">
        <f t="shared" si="27"/>
        <v>0</v>
      </c>
      <c r="AQ86" s="523">
        <f t="shared" si="27"/>
        <v>0</v>
      </c>
      <c r="AR86" s="524">
        <f t="shared" si="27"/>
        <v>0</v>
      </c>
      <c r="AS86" s="524">
        <f t="shared" si="27"/>
        <v>0</v>
      </c>
      <c r="AT86" s="524">
        <f t="shared" si="27"/>
        <v>0</v>
      </c>
      <c r="AU86" s="525">
        <f t="shared" si="27"/>
        <v>0</v>
      </c>
      <c r="AV86" s="520">
        <f t="shared" si="27"/>
        <v>0</v>
      </c>
      <c r="AW86" s="521">
        <f t="shared" si="27"/>
        <v>0</v>
      </c>
      <c r="AX86" s="521">
        <f t="shared" si="27"/>
        <v>0</v>
      </c>
      <c r="AY86" s="521">
        <f t="shared" si="27"/>
        <v>0</v>
      </c>
      <c r="AZ86" s="522">
        <f t="shared" si="27"/>
        <v>0</v>
      </c>
      <c r="BA86" s="523">
        <f t="shared" si="27"/>
        <v>0</v>
      </c>
      <c r="BB86" s="524">
        <f t="shared" si="27"/>
        <v>0</v>
      </c>
      <c r="BC86" s="524">
        <f t="shared" si="27"/>
        <v>0</v>
      </c>
      <c r="BD86" s="524">
        <f t="shared" si="27"/>
        <v>0</v>
      </c>
      <c r="BE86" s="525">
        <f t="shared" si="27"/>
        <v>0</v>
      </c>
      <c r="BF86" s="520">
        <f t="shared" si="27"/>
        <v>0</v>
      </c>
      <c r="BG86" s="521">
        <f t="shared" si="27"/>
        <v>0</v>
      </c>
      <c r="BH86" s="521">
        <f t="shared" si="27"/>
        <v>0</v>
      </c>
      <c r="BI86" s="521">
        <f t="shared" si="27"/>
        <v>0</v>
      </c>
      <c r="BJ86" s="522">
        <f t="shared" si="27"/>
        <v>0</v>
      </c>
      <c r="BK86" s="523">
        <f t="shared" si="27"/>
        <v>0</v>
      </c>
      <c r="BL86" s="524">
        <f t="shared" si="27"/>
        <v>0</v>
      </c>
      <c r="BM86" s="524">
        <f t="shared" si="27"/>
        <v>0</v>
      </c>
      <c r="BN86" s="524">
        <f t="shared" si="27"/>
        <v>0</v>
      </c>
      <c r="BO86" s="525">
        <f t="shared" si="27"/>
        <v>0</v>
      </c>
      <c r="BP86" s="520">
        <f t="shared" si="27"/>
        <v>0</v>
      </c>
      <c r="BQ86" s="521">
        <f t="shared" si="27"/>
        <v>0</v>
      </c>
      <c r="BR86" s="521">
        <f t="shared" si="27"/>
        <v>0</v>
      </c>
      <c r="BS86" s="521">
        <f t="shared" si="27"/>
        <v>0</v>
      </c>
      <c r="BT86" s="522">
        <f t="shared" si="27"/>
        <v>0</v>
      </c>
      <c r="BU86" s="523">
        <f t="shared" ref="BU86:CD86" si="28">BU30+BU48+BU66+BU84</f>
        <v>0</v>
      </c>
      <c r="BV86" s="524">
        <f t="shared" si="28"/>
        <v>0</v>
      </c>
      <c r="BW86" s="524">
        <f t="shared" si="28"/>
        <v>0</v>
      </c>
      <c r="BX86" s="524">
        <f t="shared" si="28"/>
        <v>0</v>
      </c>
      <c r="BY86" s="525">
        <f t="shared" si="28"/>
        <v>0</v>
      </c>
      <c r="BZ86" s="520">
        <f t="shared" si="28"/>
        <v>0</v>
      </c>
      <c r="CA86" s="521">
        <f t="shared" si="28"/>
        <v>0</v>
      </c>
      <c r="CB86" s="521">
        <f t="shared" si="28"/>
        <v>0</v>
      </c>
      <c r="CC86" s="521">
        <f t="shared" si="28"/>
        <v>0</v>
      </c>
      <c r="CD86" s="522">
        <f t="shared" si="28"/>
        <v>0</v>
      </c>
      <c r="CE86" s="526"/>
      <c r="CF86" s="498"/>
      <c r="CG86" s="498"/>
      <c r="CH86" s="498"/>
      <c r="CI86" s="498"/>
      <c r="CJ86" s="498"/>
      <c r="CK86" s="498"/>
      <c r="CL86" s="498"/>
      <c r="CM86" s="498"/>
      <c r="CN86" s="498"/>
      <c r="CO86" s="498"/>
    </row>
    <row r="87" spans="2:93" s="317" customFormat="1">
      <c r="B87" s="318" t="s">
        <v>570</v>
      </c>
      <c r="C87" s="408"/>
      <c r="D87" s="409"/>
      <c r="E87" s="409"/>
      <c r="F87" s="409"/>
      <c r="G87" s="410"/>
      <c r="H87" s="520"/>
      <c r="I87" s="521"/>
      <c r="J87" s="521"/>
      <c r="K87" s="521"/>
      <c r="L87" s="522"/>
      <c r="M87" s="523"/>
      <c r="N87" s="524"/>
      <c r="O87" s="524"/>
      <c r="P87" s="524"/>
      <c r="Q87" s="525"/>
      <c r="R87" s="520"/>
      <c r="S87" s="521"/>
      <c r="T87" s="521"/>
      <c r="U87" s="521"/>
      <c r="V87" s="522"/>
      <c r="W87" s="523"/>
      <c r="X87" s="524"/>
      <c r="Y87" s="524"/>
      <c r="Z87" s="524"/>
      <c r="AA87" s="525"/>
      <c r="AB87" s="520"/>
      <c r="AC87" s="521"/>
      <c r="AD87" s="521"/>
      <c r="AE87" s="521"/>
      <c r="AF87" s="522"/>
      <c r="AG87" s="523"/>
      <c r="AH87" s="524"/>
      <c r="AI87" s="524"/>
      <c r="AJ87" s="524"/>
      <c r="AK87" s="525"/>
      <c r="AL87" s="520"/>
      <c r="AM87" s="521"/>
      <c r="AN87" s="521"/>
      <c r="AO87" s="521"/>
      <c r="AP87" s="522"/>
      <c r="AQ87" s="523"/>
      <c r="AR87" s="524"/>
      <c r="AS87" s="524"/>
      <c r="AT87" s="524"/>
      <c r="AU87" s="525"/>
      <c r="AV87" s="520"/>
      <c r="AW87" s="521"/>
      <c r="AX87" s="521"/>
      <c r="AY87" s="521"/>
      <c r="AZ87" s="522"/>
      <c r="BA87" s="523"/>
      <c r="BB87" s="524"/>
      <c r="BC87" s="524"/>
      <c r="BD87" s="524"/>
      <c r="BE87" s="525"/>
      <c r="BF87" s="520"/>
      <c r="BG87" s="521"/>
      <c r="BH87" s="521"/>
      <c r="BI87" s="521"/>
      <c r="BJ87" s="522"/>
      <c r="BK87" s="523"/>
      <c r="BL87" s="524"/>
      <c r="BM87" s="524"/>
      <c r="BN87" s="524"/>
      <c r="BO87" s="525"/>
      <c r="BP87" s="520"/>
      <c r="BQ87" s="521"/>
      <c r="BR87" s="521"/>
      <c r="BS87" s="521"/>
      <c r="BT87" s="522"/>
      <c r="BU87" s="523"/>
      <c r="BV87" s="524"/>
      <c r="BW87" s="524"/>
      <c r="BX87" s="524"/>
      <c r="BY87" s="525"/>
      <c r="BZ87" s="520"/>
      <c r="CA87" s="521"/>
      <c r="CB87" s="521"/>
      <c r="CC87" s="521"/>
      <c r="CD87" s="522"/>
      <c r="CE87" s="526"/>
      <c r="CF87" s="498"/>
      <c r="CG87" s="498"/>
      <c r="CH87" s="498"/>
      <c r="CI87" s="498"/>
      <c r="CJ87" s="498"/>
      <c r="CK87" s="498"/>
      <c r="CL87" s="498"/>
      <c r="CM87" s="498"/>
      <c r="CN87" s="498"/>
      <c r="CO87" s="498"/>
    </row>
    <row r="88" spans="2:93">
      <c r="B88" s="312" t="s">
        <v>290</v>
      </c>
      <c r="C88" s="401"/>
      <c r="D88" s="402"/>
      <c r="E88" s="402"/>
      <c r="F88" s="402"/>
      <c r="G88" s="403"/>
      <c r="H88" s="507"/>
      <c r="I88" s="508"/>
      <c r="J88" s="508"/>
      <c r="K88" s="508"/>
      <c r="L88" s="509"/>
      <c r="M88" s="510"/>
      <c r="N88" s="511"/>
      <c r="O88" s="511"/>
      <c r="P88" s="511"/>
      <c r="Q88" s="512"/>
      <c r="R88" s="507"/>
      <c r="S88" s="508"/>
      <c r="T88" s="508"/>
      <c r="U88" s="508"/>
      <c r="V88" s="509"/>
      <c r="W88" s="510"/>
      <c r="X88" s="511"/>
      <c r="Y88" s="511"/>
      <c r="Z88" s="511"/>
      <c r="AA88" s="512"/>
      <c r="AB88" s="507"/>
      <c r="AC88" s="508"/>
      <c r="AD88" s="508"/>
      <c r="AE88" s="508"/>
      <c r="AF88" s="509"/>
      <c r="AG88" s="510"/>
      <c r="AH88" s="511"/>
      <c r="AI88" s="511"/>
      <c r="AJ88" s="511"/>
      <c r="AK88" s="512"/>
      <c r="AL88" s="507"/>
      <c r="AM88" s="508"/>
      <c r="AN88" s="508"/>
      <c r="AO88" s="508"/>
      <c r="AP88" s="509"/>
      <c r="AQ88" s="510"/>
      <c r="AR88" s="511"/>
      <c r="AS88" s="511"/>
      <c r="AT88" s="511"/>
      <c r="AU88" s="512"/>
      <c r="AV88" s="507"/>
      <c r="AW88" s="508"/>
      <c r="AX88" s="508"/>
      <c r="AY88" s="508"/>
      <c r="AZ88" s="509"/>
      <c r="BA88" s="510"/>
      <c r="BB88" s="511"/>
      <c r="BC88" s="511"/>
      <c r="BD88" s="511"/>
      <c r="BE88" s="512"/>
      <c r="BF88" s="507"/>
      <c r="BG88" s="508"/>
      <c r="BH88" s="508"/>
      <c r="BI88" s="508"/>
      <c r="BJ88" s="509"/>
      <c r="BK88" s="510"/>
      <c r="BL88" s="511"/>
      <c r="BM88" s="511"/>
      <c r="BN88" s="511"/>
      <c r="BO88" s="512"/>
      <c r="BP88" s="507"/>
      <c r="BQ88" s="508"/>
      <c r="BR88" s="508"/>
      <c r="BS88" s="508"/>
      <c r="BT88" s="509"/>
      <c r="BU88" s="510"/>
      <c r="BV88" s="511"/>
      <c r="BW88" s="511"/>
      <c r="BX88" s="511"/>
      <c r="BY88" s="512"/>
      <c r="BZ88" s="507"/>
      <c r="CA88" s="508"/>
      <c r="CB88" s="508"/>
      <c r="CC88" s="508"/>
      <c r="CD88" s="509"/>
      <c r="CE88" s="513"/>
    </row>
    <row r="89" spans="2:93">
      <c r="B89" s="328" t="s">
        <v>210</v>
      </c>
      <c r="C89" s="394">
        <f t="shared" ref="C89:F91" si="29">SUMIF($H$3:$CD$3,C$3,$H89:$CD89)</f>
        <v>0</v>
      </c>
      <c r="D89" s="395">
        <f t="shared" si="29"/>
        <v>0</v>
      </c>
      <c r="E89" s="395">
        <f t="shared" si="29"/>
        <v>0</v>
      </c>
      <c r="F89" s="395">
        <f t="shared" si="29"/>
        <v>0</v>
      </c>
      <c r="G89" s="396">
        <f>SUM(C89:F89)</f>
        <v>0</v>
      </c>
      <c r="H89" s="471"/>
      <c r="I89" s="472"/>
      <c r="J89" s="472"/>
      <c r="K89" s="472"/>
      <c r="L89" s="473"/>
      <c r="M89" s="474"/>
      <c r="N89" s="475"/>
      <c r="O89" s="475"/>
      <c r="P89" s="475"/>
      <c r="Q89" s="476">
        <f>SUM(M89:P89)</f>
        <v>0</v>
      </c>
      <c r="R89" s="471"/>
      <c r="S89" s="472"/>
      <c r="T89" s="472"/>
      <c r="U89" s="472"/>
      <c r="V89" s="473">
        <f>SUM(R89:U89)</f>
        <v>0</v>
      </c>
      <c r="W89" s="474"/>
      <c r="X89" s="475"/>
      <c r="Y89" s="475"/>
      <c r="Z89" s="475"/>
      <c r="AA89" s="476">
        <f>SUM(W89:Z89)</f>
        <v>0</v>
      </c>
      <c r="AB89" s="471"/>
      <c r="AC89" s="472"/>
      <c r="AD89" s="472"/>
      <c r="AE89" s="472"/>
      <c r="AF89" s="473">
        <f>SUM(AB89:AE89)</f>
        <v>0</v>
      </c>
      <c r="AG89" s="474"/>
      <c r="AH89" s="475"/>
      <c r="AI89" s="475"/>
      <c r="AJ89" s="475"/>
      <c r="AK89" s="476">
        <f>SUM(AG89:AJ89)</f>
        <v>0</v>
      </c>
      <c r="AL89" s="471"/>
      <c r="AM89" s="472"/>
      <c r="AN89" s="472"/>
      <c r="AO89" s="472"/>
      <c r="AP89" s="473">
        <f>SUM(AL89:AO89)</f>
        <v>0</v>
      </c>
      <c r="AQ89" s="474"/>
      <c r="AR89" s="475"/>
      <c r="AS89" s="475"/>
      <c r="AT89" s="475"/>
      <c r="AU89" s="476">
        <f>SUM(AQ89:AT89)</f>
        <v>0</v>
      </c>
      <c r="AV89" s="471"/>
      <c r="AW89" s="472"/>
      <c r="AX89" s="472"/>
      <c r="AY89" s="472"/>
      <c r="AZ89" s="473">
        <f>SUM(AV89:AY89)</f>
        <v>0</v>
      </c>
      <c r="BA89" s="474"/>
      <c r="BB89" s="475"/>
      <c r="BC89" s="475"/>
      <c r="BD89" s="475"/>
      <c r="BE89" s="476">
        <f>SUM(BA89:BD89)</f>
        <v>0</v>
      </c>
      <c r="BF89" s="471"/>
      <c r="BG89" s="472"/>
      <c r="BH89" s="472"/>
      <c r="BI89" s="472"/>
      <c r="BJ89" s="473">
        <f>SUM(BF89:BI89)</f>
        <v>0</v>
      </c>
      <c r="BK89" s="474"/>
      <c r="BL89" s="475"/>
      <c r="BM89" s="475"/>
      <c r="BN89" s="475"/>
      <c r="BO89" s="476"/>
      <c r="BP89" s="471"/>
      <c r="BQ89" s="472"/>
      <c r="BR89" s="472"/>
      <c r="BS89" s="472"/>
      <c r="BT89" s="473"/>
      <c r="BU89" s="474"/>
      <c r="BV89" s="475"/>
      <c r="BW89" s="475"/>
      <c r="BX89" s="475"/>
      <c r="BY89" s="476">
        <f>SUM(BU89:BX89)</f>
        <v>0</v>
      </c>
      <c r="BZ89" s="471"/>
      <c r="CA89" s="472"/>
      <c r="CB89" s="472"/>
      <c r="CC89" s="472"/>
      <c r="CD89" s="473"/>
      <c r="CE89" s="477"/>
    </row>
    <row r="90" spans="2:93">
      <c r="B90" s="328" t="s">
        <v>211</v>
      </c>
      <c r="C90" s="394">
        <f t="shared" si="29"/>
        <v>0</v>
      </c>
      <c r="D90" s="395">
        <f t="shared" si="29"/>
        <v>0</v>
      </c>
      <c r="E90" s="395">
        <f t="shared" si="29"/>
        <v>0</v>
      </c>
      <c r="F90" s="395">
        <f t="shared" si="29"/>
        <v>0</v>
      </c>
      <c r="G90" s="396">
        <f>SUM(C90:F90)</f>
        <v>0</v>
      </c>
      <c r="H90" s="471"/>
      <c r="I90" s="472"/>
      <c r="J90" s="472"/>
      <c r="K90" s="472"/>
      <c r="L90" s="473"/>
      <c r="M90" s="474"/>
      <c r="N90" s="475"/>
      <c r="O90" s="475"/>
      <c r="P90" s="475"/>
      <c r="Q90" s="476">
        <f>SUM(M90:P90)</f>
        <v>0</v>
      </c>
      <c r="R90" s="471"/>
      <c r="S90" s="472"/>
      <c r="T90" s="472"/>
      <c r="U90" s="472"/>
      <c r="V90" s="473">
        <f>SUM(R90:U90)</f>
        <v>0</v>
      </c>
      <c r="W90" s="474"/>
      <c r="X90" s="475"/>
      <c r="Y90" s="475"/>
      <c r="Z90" s="475"/>
      <c r="AA90" s="476">
        <f>SUM(W90:Z90)</f>
        <v>0</v>
      </c>
      <c r="AB90" s="471"/>
      <c r="AC90" s="472"/>
      <c r="AD90" s="472"/>
      <c r="AE90" s="472"/>
      <c r="AF90" s="473">
        <f>SUM(AB90:AE90)</f>
        <v>0</v>
      </c>
      <c r="AG90" s="474"/>
      <c r="AH90" s="475"/>
      <c r="AI90" s="475"/>
      <c r="AJ90" s="475"/>
      <c r="AK90" s="476">
        <f>SUM(AG90:AJ90)</f>
        <v>0</v>
      </c>
      <c r="AL90" s="471"/>
      <c r="AM90" s="472"/>
      <c r="AN90" s="472"/>
      <c r="AO90" s="472"/>
      <c r="AP90" s="473">
        <f>SUM(AL90:AO90)</f>
        <v>0</v>
      </c>
      <c r="AQ90" s="474"/>
      <c r="AR90" s="475"/>
      <c r="AS90" s="475"/>
      <c r="AT90" s="475"/>
      <c r="AU90" s="476">
        <f>SUM(AQ90:AT90)</f>
        <v>0</v>
      </c>
      <c r="AV90" s="471"/>
      <c r="AW90" s="472"/>
      <c r="AX90" s="472"/>
      <c r="AY90" s="472"/>
      <c r="AZ90" s="473">
        <f>SUM(AV90:AY90)</f>
        <v>0</v>
      </c>
      <c r="BA90" s="474"/>
      <c r="BB90" s="475"/>
      <c r="BC90" s="475"/>
      <c r="BD90" s="475"/>
      <c r="BE90" s="476">
        <f>SUM(BA90:BD90)</f>
        <v>0</v>
      </c>
      <c r="BF90" s="471"/>
      <c r="BG90" s="472"/>
      <c r="BH90" s="472"/>
      <c r="BI90" s="472"/>
      <c r="BJ90" s="473">
        <f>SUM(BF90:BI90)</f>
        <v>0</v>
      </c>
      <c r="BK90" s="474"/>
      <c r="BL90" s="475"/>
      <c r="BM90" s="475"/>
      <c r="BN90" s="475"/>
      <c r="BO90" s="476"/>
      <c r="BP90" s="471"/>
      <c r="BQ90" s="472"/>
      <c r="BR90" s="472"/>
      <c r="BS90" s="472"/>
      <c r="BT90" s="473"/>
      <c r="BU90" s="474"/>
      <c r="BV90" s="475"/>
      <c r="BW90" s="475"/>
      <c r="BX90" s="475"/>
      <c r="BY90" s="476">
        <f>SUM(BU90:BX90)</f>
        <v>0</v>
      </c>
      <c r="BZ90" s="471"/>
      <c r="CA90" s="472"/>
      <c r="CB90" s="472"/>
      <c r="CC90" s="472"/>
      <c r="CD90" s="473"/>
      <c r="CE90" s="477"/>
    </row>
    <row r="91" spans="2:93">
      <c r="B91" s="328" t="s">
        <v>212</v>
      </c>
      <c r="C91" s="394">
        <f t="shared" si="29"/>
        <v>0</v>
      </c>
      <c r="D91" s="395">
        <f t="shared" si="29"/>
        <v>0</v>
      </c>
      <c r="E91" s="395">
        <f t="shared" si="29"/>
        <v>0</v>
      </c>
      <c r="F91" s="395">
        <f t="shared" si="29"/>
        <v>0</v>
      </c>
      <c r="G91" s="396">
        <f>SUM(C91:F91)</f>
        <v>0</v>
      </c>
      <c r="H91" s="471"/>
      <c r="I91" s="472"/>
      <c r="J91" s="472"/>
      <c r="K91" s="472"/>
      <c r="L91" s="473"/>
      <c r="M91" s="474"/>
      <c r="N91" s="475"/>
      <c r="O91" s="475"/>
      <c r="P91" s="475"/>
      <c r="Q91" s="476"/>
      <c r="R91" s="471"/>
      <c r="S91" s="472"/>
      <c r="T91" s="472"/>
      <c r="U91" s="472"/>
      <c r="V91" s="473"/>
      <c r="W91" s="474"/>
      <c r="X91" s="475"/>
      <c r="Y91" s="475"/>
      <c r="Z91" s="475"/>
      <c r="AA91" s="476"/>
      <c r="AB91" s="471"/>
      <c r="AC91" s="472"/>
      <c r="AD91" s="472"/>
      <c r="AE91" s="472"/>
      <c r="AF91" s="473"/>
      <c r="AG91" s="474"/>
      <c r="AH91" s="475"/>
      <c r="AI91" s="475"/>
      <c r="AJ91" s="475"/>
      <c r="AK91" s="476"/>
      <c r="AL91" s="471"/>
      <c r="AM91" s="472"/>
      <c r="AN91" s="472"/>
      <c r="AO91" s="472"/>
      <c r="AP91" s="473"/>
      <c r="AQ91" s="474"/>
      <c r="AR91" s="475"/>
      <c r="AS91" s="475"/>
      <c r="AT91" s="475"/>
      <c r="AU91" s="476"/>
      <c r="AV91" s="471"/>
      <c r="AW91" s="472"/>
      <c r="AX91" s="472"/>
      <c r="AY91" s="472"/>
      <c r="AZ91" s="473"/>
      <c r="BA91" s="474"/>
      <c r="BB91" s="475"/>
      <c r="BC91" s="475"/>
      <c r="BD91" s="475"/>
      <c r="BE91" s="476"/>
      <c r="BF91" s="471"/>
      <c r="BG91" s="472"/>
      <c r="BH91" s="472"/>
      <c r="BI91" s="472"/>
      <c r="BJ91" s="473"/>
      <c r="BK91" s="474"/>
      <c r="BL91" s="475"/>
      <c r="BM91" s="475"/>
      <c r="BN91" s="475"/>
      <c r="BO91" s="476"/>
      <c r="BP91" s="471"/>
      <c r="BQ91" s="472"/>
      <c r="BR91" s="472"/>
      <c r="BS91" s="472"/>
      <c r="BT91" s="473"/>
      <c r="BU91" s="474"/>
      <c r="BV91" s="475"/>
      <c r="BW91" s="475"/>
      <c r="BX91" s="475"/>
      <c r="BY91" s="476"/>
      <c r="BZ91" s="471"/>
      <c r="CA91" s="472"/>
      <c r="CB91" s="472"/>
      <c r="CC91" s="472"/>
      <c r="CD91" s="473"/>
      <c r="CE91" s="477"/>
    </row>
    <row r="92" spans="2:93">
      <c r="B92" s="312" t="s">
        <v>291</v>
      </c>
      <c r="C92" s="411">
        <f>SUM(C89:C91)</f>
        <v>0</v>
      </c>
      <c r="D92" s="412">
        <f>SUM(D89:D91)</f>
        <v>0</v>
      </c>
      <c r="E92" s="412">
        <f>SUM(E89:E91)</f>
        <v>0</v>
      </c>
      <c r="F92" s="412">
        <f>SUM(F89:F91)</f>
        <v>0</v>
      </c>
      <c r="G92" s="413">
        <f>SUM(C92:F92)</f>
        <v>0</v>
      </c>
      <c r="H92" s="527">
        <f>SUM(H89:H91)</f>
        <v>0</v>
      </c>
      <c r="I92" s="528">
        <f>SUM(I89:I91)</f>
        <v>0</v>
      </c>
      <c r="J92" s="528">
        <f>SUM(J89:J91)</f>
        <v>0</v>
      </c>
      <c r="K92" s="528">
        <f>SUM(K89:K91)</f>
        <v>0</v>
      </c>
      <c r="L92" s="529">
        <f>SUM(H92:K92)</f>
        <v>0</v>
      </c>
      <c r="M92" s="530">
        <f>SUM(M89:M91)</f>
        <v>0</v>
      </c>
      <c r="N92" s="531">
        <f>SUM(N89:N91)</f>
        <v>0</v>
      </c>
      <c r="O92" s="531">
        <f>SUM(O89:O91)</f>
        <v>0</v>
      </c>
      <c r="P92" s="531">
        <f>SUM(P89:P91)</f>
        <v>0</v>
      </c>
      <c r="Q92" s="532">
        <f>SUM(M92:P92)</f>
        <v>0</v>
      </c>
      <c r="R92" s="527">
        <f>SUM(R89:R91)</f>
        <v>0</v>
      </c>
      <c r="S92" s="528">
        <f>SUM(S89:S91)</f>
        <v>0</v>
      </c>
      <c r="T92" s="528">
        <f>SUM(T89:T91)</f>
        <v>0</v>
      </c>
      <c r="U92" s="528">
        <f>SUM(U89:U91)</f>
        <v>0</v>
      </c>
      <c r="V92" s="529">
        <f>SUM(R92:U92)</f>
        <v>0</v>
      </c>
      <c r="W92" s="530">
        <f>SUM(W89:W91)</f>
        <v>0</v>
      </c>
      <c r="X92" s="531">
        <f>SUM(X89:X91)</f>
        <v>0</v>
      </c>
      <c r="Y92" s="531">
        <f>SUM(Y89:Y91)</f>
        <v>0</v>
      </c>
      <c r="Z92" s="531">
        <f>SUM(Z89:Z91)</f>
        <v>0</v>
      </c>
      <c r="AA92" s="532">
        <f>SUM(W92:Z92)</f>
        <v>0</v>
      </c>
      <c r="AB92" s="527">
        <f>SUM(AB89:AB91)</f>
        <v>0</v>
      </c>
      <c r="AC92" s="528">
        <f>SUM(AC89:AC91)</f>
        <v>0</v>
      </c>
      <c r="AD92" s="528">
        <f>SUM(AD89:AD91)</f>
        <v>0</v>
      </c>
      <c r="AE92" s="528">
        <f>SUM(AE89:AE91)</f>
        <v>0</v>
      </c>
      <c r="AF92" s="529">
        <f>SUM(AB92:AE92)</f>
        <v>0</v>
      </c>
      <c r="AG92" s="530">
        <f>SUM(AG89:AG91)</f>
        <v>0</v>
      </c>
      <c r="AH92" s="531">
        <f>SUM(AH89:AH91)</f>
        <v>0</v>
      </c>
      <c r="AI92" s="531">
        <f>SUM(AI89:AI91)</f>
        <v>0</v>
      </c>
      <c r="AJ92" s="531">
        <f>SUM(AJ89:AJ91)</f>
        <v>0</v>
      </c>
      <c r="AK92" s="532">
        <f>SUM(AG92:AJ92)</f>
        <v>0</v>
      </c>
      <c r="AL92" s="527">
        <f>SUM(AL89:AL91)</f>
        <v>0</v>
      </c>
      <c r="AM92" s="528">
        <f>SUM(AM89:AM91)</f>
        <v>0</v>
      </c>
      <c r="AN92" s="528">
        <f>SUM(AN89:AN91)</f>
        <v>0</v>
      </c>
      <c r="AO92" s="528">
        <f>SUM(AO89:AO91)</f>
        <v>0</v>
      </c>
      <c r="AP92" s="529">
        <f>SUM(AL92:AO92)</f>
        <v>0</v>
      </c>
      <c r="AQ92" s="530">
        <f>SUM(AQ89:AQ91)</f>
        <v>0</v>
      </c>
      <c r="AR92" s="531">
        <f>SUM(AR89:AR91)</f>
        <v>0</v>
      </c>
      <c r="AS92" s="531">
        <f>SUM(AS89:AS91)</f>
        <v>0</v>
      </c>
      <c r="AT92" s="531">
        <f>SUM(AT89:AT91)</f>
        <v>0</v>
      </c>
      <c r="AU92" s="532">
        <f>SUM(AQ92:AT92)</f>
        <v>0</v>
      </c>
      <c r="AV92" s="527">
        <f>SUM(AV89:AV91)</f>
        <v>0</v>
      </c>
      <c r="AW92" s="528">
        <f>SUM(AW89:AW91)</f>
        <v>0</v>
      </c>
      <c r="AX92" s="528">
        <f>SUM(AX89:AX91)</f>
        <v>0</v>
      </c>
      <c r="AY92" s="528">
        <f>SUM(AY89:AY91)</f>
        <v>0</v>
      </c>
      <c r="AZ92" s="529">
        <f>SUM(AV92:AY92)</f>
        <v>0</v>
      </c>
      <c r="BA92" s="530">
        <f>SUM(BA89:BA91)</f>
        <v>0</v>
      </c>
      <c r="BB92" s="531">
        <f>SUM(BB89:BB91)</f>
        <v>0</v>
      </c>
      <c r="BC92" s="531">
        <f>SUM(BC89:BC91)</f>
        <v>0</v>
      </c>
      <c r="BD92" s="531">
        <f>SUM(BD89:BD91)</f>
        <v>0</v>
      </c>
      <c r="BE92" s="532">
        <f>SUM(BA92:BD92)</f>
        <v>0</v>
      </c>
      <c r="BF92" s="527">
        <f>SUM(BF89:BF91)</f>
        <v>0</v>
      </c>
      <c r="BG92" s="528">
        <f>SUM(BG89:BG91)</f>
        <v>0</v>
      </c>
      <c r="BH92" s="528">
        <f>SUM(BH89:BH91)</f>
        <v>0</v>
      </c>
      <c r="BI92" s="528">
        <f>SUM(BI89:BI91)</f>
        <v>0</v>
      </c>
      <c r="BJ92" s="529">
        <f>SUM(BF92:BI92)</f>
        <v>0</v>
      </c>
      <c r="BK92" s="530">
        <f>SUM(BK89:BK91)</f>
        <v>0</v>
      </c>
      <c r="BL92" s="531">
        <f>SUM(BL89:BL91)</f>
        <v>0</v>
      </c>
      <c r="BM92" s="531">
        <f>SUM(BM89:BM91)</f>
        <v>0</v>
      </c>
      <c r="BN92" s="531">
        <f>SUM(BN89:BN91)</f>
        <v>0</v>
      </c>
      <c r="BO92" s="532">
        <f>SUM(BK92:BN92)</f>
        <v>0</v>
      </c>
      <c r="BP92" s="527"/>
      <c r="BQ92" s="528"/>
      <c r="BR92" s="528"/>
      <c r="BS92" s="528"/>
      <c r="BT92" s="529"/>
      <c r="BU92" s="530">
        <f>SUM(BU89:BU91)</f>
        <v>0</v>
      </c>
      <c r="BV92" s="531">
        <f>SUM(BV89:BV91)</f>
        <v>0</v>
      </c>
      <c r="BW92" s="531">
        <f>SUM(BW89:BW91)</f>
        <v>0</v>
      </c>
      <c r="BX92" s="531">
        <f>SUM(BX89:BX91)</f>
        <v>0</v>
      </c>
      <c r="BY92" s="532">
        <f>SUM(BU92:BX92)</f>
        <v>0</v>
      </c>
      <c r="BZ92" s="527">
        <f>SUM(BZ89:BZ91)</f>
        <v>0</v>
      </c>
      <c r="CA92" s="528">
        <f>SUM(CA89:CA91)</f>
        <v>0</v>
      </c>
      <c r="CB92" s="528">
        <f>SUM(CB89:CB91)</f>
        <v>0</v>
      </c>
      <c r="CC92" s="528">
        <f>SUM(CC89:CC91)</f>
        <v>0</v>
      </c>
      <c r="CD92" s="529">
        <f>SUM(BZ92:CC92)</f>
        <v>0</v>
      </c>
      <c r="CE92" s="477"/>
    </row>
    <row r="93" spans="2:93">
      <c r="B93" s="327"/>
      <c r="C93" s="394"/>
      <c r="D93" s="395"/>
      <c r="E93" s="395"/>
      <c r="F93" s="395"/>
      <c r="G93" s="396"/>
      <c r="H93" s="471"/>
      <c r="I93" s="472"/>
      <c r="J93" s="472"/>
      <c r="K93" s="472"/>
      <c r="L93" s="473"/>
      <c r="M93" s="474"/>
      <c r="N93" s="475"/>
      <c r="O93" s="475"/>
      <c r="P93" s="475"/>
      <c r="Q93" s="476"/>
      <c r="R93" s="471"/>
      <c r="S93" s="472"/>
      <c r="T93" s="472"/>
      <c r="U93" s="472"/>
      <c r="V93" s="473"/>
      <c r="W93" s="474"/>
      <c r="X93" s="475"/>
      <c r="Y93" s="475"/>
      <c r="Z93" s="475"/>
      <c r="AA93" s="476"/>
      <c r="AB93" s="471"/>
      <c r="AC93" s="472"/>
      <c r="AD93" s="472"/>
      <c r="AE93" s="472"/>
      <c r="AF93" s="473"/>
      <c r="AG93" s="474"/>
      <c r="AH93" s="475"/>
      <c r="AI93" s="475"/>
      <c r="AJ93" s="475"/>
      <c r="AK93" s="476"/>
      <c r="AL93" s="471"/>
      <c r="AM93" s="472"/>
      <c r="AN93" s="472"/>
      <c r="AO93" s="472"/>
      <c r="AP93" s="473"/>
      <c r="AQ93" s="474"/>
      <c r="AR93" s="475"/>
      <c r="AS93" s="475"/>
      <c r="AT93" s="475"/>
      <c r="AU93" s="476"/>
      <c r="AV93" s="471"/>
      <c r="AW93" s="472"/>
      <c r="AX93" s="472"/>
      <c r="AY93" s="472"/>
      <c r="AZ93" s="473"/>
      <c r="BA93" s="474"/>
      <c r="BB93" s="475"/>
      <c r="BC93" s="475"/>
      <c r="BD93" s="475"/>
      <c r="BE93" s="476"/>
      <c r="BF93" s="471"/>
      <c r="BG93" s="472"/>
      <c r="BH93" s="472"/>
      <c r="BI93" s="472"/>
      <c r="BJ93" s="473"/>
      <c r="BK93" s="474"/>
      <c r="BL93" s="475"/>
      <c r="BM93" s="475"/>
      <c r="BN93" s="475"/>
      <c r="BO93" s="476"/>
      <c r="BP93" s="471"/>
      <c r="BQ93" s="472"/>
      <c r="BR93" s="472"/>
      <c r="BS93" s="472"/>
      <c r="BT93" s="473"/>
      <c r="BU93" s="474"/>
      <c r="BV93" s="475"/>
      <c r="BW93" s="475"/>
      <c r="BX93" s="475"/>
      <c r="BY93" s="476"/>
      <c r="BZ93" s="471"/>
      <c r="CA93" s="472"/>
      <c r="CB93" s="472"/>
      <c r="CC93" s="472"/>
      <c r="CD93" s="473"/>
      <c r="CE93" s="477"/>
    </row>
    <row r="94" spans="2:93">
      <c r="B94" s="312" t="s">
        <v>213</v>
      </c>
      <c r="C94" s="394">
        <f t="shared" ref="C94:F98" si="30">SUMIF($H$3:$CD$3,C$3,$H94:$CD94)</f>
        <v>0</v>
      </c>
      <c r="D94" s="395">
        <f t="shared" si="30"/>
        <v>0</v>
      </c>
      <c r="E94" s="395">
        <f t="shared" si="30"/>
        <v>0</v>
      </c>
      <c r="F94" s="395">
        <f t="shared" si="30"/>
        <v>0</v>
      </c>
      <c r="G94" s="396">
        <f>SUM(C94:F94)</f>
        <v>0</v>
      </c>
      <c r="H94" s="471"/>
      <c r="I94" s="472"/>
      <c r="J94" s="472"/>
      <c r="K94" s="472"/>
      <c r="L94" s="473">
        <f>SUM(H94:K94)</f>
        <v>0</v>
      </c>
      <c r="M94" s="474"/>
      <c r="N94" s="475"/>
      <c r="O94" s="475"/>
      <c r="P94" s="475"/>
      <c r="Q94" s="476">
        <f>SUM(M94:P94)</f>
        <v>0</v>
      </c>
      <c r="R94" s="471"/>
      <c r="S94" s="472"/>
      <c r="T94" s="472"/>
      <c r="U94" s="472"/>
      <c r="V94" s="473">
        <f>SUM(R94:U94)</f>
        <v>0</v>
      </c>
      <c r="W94" s="474"/>
      <c r="X94" s="475"/>
      <c r="Y94" s="475"/>
      <c r="Z94" s="475"/>
      <c r="AA94" s="476">
        <f>SUM(W94:Z94)</f>
        <v>0</v>
      </c>
      <c r="AB94" s="471"/>
      <c r="AC94" s="472"/>
      <c r="AD94" s="472"/>
      <c r="AE94" s="472"/>
      <c r="AF94" s="473">
        <f>SUM(AB94:AE94)</f>
        <v>0</v>
      </c>
      <c r="AG94" s="474"/>
      <c r="AH94" s="475"/>
      <c r="AI94" s="475"/>
      <c r="AJ94" s="475"/>
      <c r="AK94" s="476">
        <f>SUM(AG94:AJ94)</f>
        <v>0</v>
      </c>
      <c r="AL94" s="471"/>
      <c r="AM94" s="472"/>
      <c r="AN94" s="472"/>
      <c r="AO94" s="472"/>
      <c r="AP94" s="473"/>
      <c r="AQ94" s="474"/>
      <c r="AR94" s="475"/>
      <c r="AS94" s="475"/>
      <c r="AT94" s="475"/>
      <c r="AU94" s="476"/>
      <c r="AV94" s="471"/>
      <c r="AW94" s="472"/>
      <c r="AX94" s="472"/>
      <c r="AY94" s="472"/>
      <c r="AZ94" s="473">
        <f>SUM(AV94:AY94)</f>
        <v>0</v>
      </c>
      <c r="BA94" s="474"/>
      <c r="BB94" s="475"/>
      <c r="BC94" s="475"/>
      <c r="BD94" s="475"/>
      <c r="BE94" s="476"/>
      <c r="BF94" s="471"/>
      <c r="BG94" s="472"/>
      <c r="BH94" s="472"/>
      <c r="BI94" s="472"/>
      <c r="BJ94" s="473">
        <f>SUM(BF94:BI94)</f>
        <v>0</v>
      </c>
      <c r="BK94" s="474"/>
      <c r="BL94" s="475"/>
      <c r="BM94" s="475"/>
      <c r="BN94" s="475"/>
      <c r="BO94" s="476"/>
      <c r="BP94" s="471"/>
      <c r="BQ94" s="472"/>
      <c r="BR94" s="472"/>
      <c r="BS94" s="472"/>
      <c r="BT94" s="473"/>
      <c r="BU94" s="474"/>
      <c r="BV94" s="475"/>
      <c r="BW94" s="475"/>
      <c r="BX94" s="475"/>
      <c r="BY94" s="476"/>
      <c r="BZ94" s="471"/>
      <c r="CA94" s="472"/>
      <c r="CB94" s="472"/>
      <c r="CC94" s="472"/>
      <c r="CD94" s="473"/>
      <c r="CE94" s="477"/>
    </row>
    <row r="95" spans="2:93">
      <c r="B95" s="312" t="s">
        <v>292</v>
      </c>
      <c r="C95" s="394">
        <f t="shared" si="30"/>
        <v>0</v>
      </c>
      <c r="D95" s="395">
        <f t="shared" si="30"/>
        <v>0</v>
      </c>
      <c r="E95" s="395">
        <f t="shared" si="30"/>
        <v>0</v>
      </c>
      <c r="F95" s="395">
        <f t="shared" si="30"/>
        <v>0</v>
      </c>
      <c r="G95" s="396">
        <f>SUM(C95:F95)</f>
        <v>0</v>
      </c>
      <c r="H95" s="471"/>
      <c r="I95" s="472"/>
      <c r="J95" s="472"/>
      <c r="K95" s="472"/>
      <c r="L95" s="473">
        <f>SUM(H95:K95)</f>
        <v>0</v>
      </c>
      <c r="M95" s="474"/>
      <c r="N95" s="475"/>
      <c r="O95" s="475"/>
      <c r="P95" s="475"/>
      <c r="Q95" s="476">
        <f>SUM(M95:P95)</f>
        <v>0</v>
      </c>
      <c r="R95" s="471"/>
      <c r="S95" s="472"/>
      <c r="T95" s="472"/>
      <c r="U95" s="472"/>
      <c r="V95" s="473">
        <f>SUM(R95:U95)</f>
        <v>0</v>
      </c>
      <c r="W95" s="474"/>
      <c r="X95" s="475"/>
      <c r="Y95" s="475"/>
      <c r="Z95" s="475"/>
      <c r="AA95" s="476">
        <f>SUM(W95:Z95)</f>
        <v>0</v>
      </c>
      <c r="AB95" s="471"/>
      <c r="AC95" s="472"/>
      <c r="AD95" s="472"/>
      <c r="AE95" s="472"/>
      <c r="AF95" s="473">
        <f>SUM(AB95:AE95)</f>
        <v>0</v>
      </c>
      <c r="AG95" s="474"/>
      <c r="AH95" s="475"/>
      <c r="AI95" s="475"/>
      <c r="AJ95" s="475"/>
      <c r="AK95" s="476">
        <f>SUM(AG95:AJ95)</f>
        <v>0</v>
      </c>
      <c r="AL95" s="471"/>
      <c r="AM95" s="472"/>
      <c r="AN95" s="472"/>
      <c r="AO95" s="472"/>
      <c r="AP95" s="473"/>
      <c r="AQ95" s="474"/>
      <c r="AR95" s="475"/>
      <c r="AS95" s="475"/>
      <c r="AT95" s="475"/>
      <c r="AU95" s="476"/>
      <c r="AV95" s="471"/>
      <c r="AW95" s="472"/>
      <c r="AX95" s="472"/>
      <c r="AY95" s="472"/>
      <c r="AZ95" s="473">
        <f>SUM(AV95:AY95)</f>
        <v>0</v>
      </c>
      <c r="BA95" s="474"/>
      <c r="BB95" s="475"/>
      <c r="BC95" s="475"/>
      <c r="BD95" s="475"/>
      <c r="BE95" s="476"/>
      <c r="BF95" s="471"/>
      <c r="BG95" s="472"/>
      <c r="BH95" s="472"/>
      <c r="BI95" s="472"/>
      <c r="BJ95" s="473">
        <f>SUM(BF95:BI95)</f>
        <v>0</v>
      </c>
      <c r="BK95" s="474"/>
      <c r="BL95" s="475"/>
      <c r="BM95" s="475"/>
      <c r="BN95" s="475"/>
      <c r="BO95" s="476"/>
      <c r="BP95" s="471">
        <f>损益表!B90/C1</f>
        <v>0</v>
      </c>
      <c r="BQ95" s="472">
        <f>损益表!C90/D1</f>
        <v>0</v>
      </c>
      <c r="BR95" s="472">
        <f>损益表!D90/E1</f>
        <v>0</v>
      </c>
      <c r="BS95" s="472">
        <f>损益表!E90/F1</f>
        <v>0</v>
      </c>
      <c r="BT95" s="473">
        <f>SUM(BP95:BS95)</f>
        <v>0</v>
      </c>
      <c r="BU95" s="474"/>
      <c r="BV95" s="475"/>
      <c r="BW95" s="475"/>
      <c r="BX95" s="475"/>
      <c r="BY95" s="476"/>
      <c r="BZ95" s="471"/>
      <c r="CA95" s="472"/>
      <c r="CB95" s="472"/>
      <c r="CC95" s="472"/>
      <c r="CD95" s="473"/>
      <c r="CE95" s="477"/>
    </row>
    <row r="96" spans="2:93">
      <c r="B96" s="312" t="s">
        <v>293</v>
      </c>
      <c r="C96" s="394">
        <f t="shared" si="30"/>
        <v>0</v>
      </c>
      <c r="D96" s="395">
        <f t="shared" si="30"/>
        <v>0</v>
      </c>
      <c r="E96" s="395">
        <f t="shared" si="30"/>
        <v>0</v>
      </c>
      <c r="F96" s="395">
        <f t="shared" si="30"/>
        <v>0</v>
      </c>
      <c r="G96" s="396">
        <f>SUM(C96:F96)</f>
        <v>0</v>
      </c>
      <c r="H96" s="471"/>
      <c r="I96" s="472"/>
      <c r="J96" s="472"/>
      <c r="K96" s="472"/>
      <c r="L96" s="473">
        <f>SUM(H96:K96)</f>
        <v>0</v>
      </c>
      <c r="M96" s="474"/>
      <c r="N96" s="475"/>
      <c r="O96" s="475"/>
      <c r="P96" s="475"/>
      <c r="Q96" s="476">
        <f>SUM(M96:P96)</f>
        <v>0</v>
      </c>
      <c r="R96" s="471"/>
      <c r="S96" s="472"/>
      <c r="T96" s="472"/>
      <c r="U96" s="472"/>
      <c r="V96" s="473">
        <f>SUM(R96:U96)</f>
        <v>0</v>
      </c>
      <c r="W96" s="474"/>
      <c r="X96" s="475"/>
      <c r="Y96" s="475"/>
      <c r="Z96" s="475"/>
      <c r="AA96" s="476">
        <f>SUM(W96:Z96)</f>
        <v>0</v>
      </c>
      <c r="AB96" s="471"/>
      <c r="AC96" s="472"/>
      <c r="AD96" s="472"/>
      <c r="AE96" s="472"/>
      <c r="AF96" s="473">
        <f>SUM(AB96:AE96)</f>
        <v>0</v>
      </c>
      <c r="AG96" s="474"/>
      <c r="AH96" s="475"/>
      <c r="AI96" s="475"/>
      <c r="AJ96" s="475"/>
      <c r="AK96" s="476">
        <f>SUM(AG96:AJ96)</f>
        <v>0</v>
      </c>
      <c r="AL96" s="471"/>
      <c r="AM96" s="472"/>
      <c r="AN96" s="472"/>
      <c r="AO96" s="472"/>
      <c r="AP96" s="473"/>
      <c r="AQ96" s="474"/>
      <c r="AR96" s="475"/>
      <c r="AS96" s="475"/>
      <c r="AT96" s="475"/>
      <c r="AU96" s="476"/>
      <c r="AV96" s="471"/>
      <c r="AW96" s="472"/>
      <c r="AX96" s="472"/>
      <c r="AY96" s="472"/>
      <c r="AZ96" s="473">
        <f>SUM(AV96:AY96)</f>
        <v>0</v>
      </c>
      <c r="BA96" s="474"/>
      <c r="BB96" s="475"/>
      <c r="BC96" s="475"/>
      <c r="BD96" s="475"/>
      <c r="BE96" s="476"/>
      <c r="BF96" s="471"/>
      <c r="BG96" s="472"/>
      <c r="BH96" s="472"/>
      <c r="BI96" s="472"/>
      <c r="BJ96" s="473">
        <f>SUM(BF96:BI96)</f>
        <v>0</v>
      </c>
      <c r="BK96" s="474"/>
      <c r="BL96" s="475"/>
      <c r="BM96" s="475"/>
      <c r="BN96" s="475"/>
      <c r="BO96" s="476"/>
      <c r="BP96" s="471"/>
      <c r="BQ96" s="472"/>
      <c r="BR96" s="472"/>
      <c r="BS96" s="472"/>
      <c r="BT96" s="473"/>
      <c r="BU96" s="474"/>
      <c r="BV96" s="475"/>
      <c r="BW96" s="475"/>
      <c r="BX96" s="475"/>
      <c r="BY96" s="476"/>
      <c r="BZ96" s="471"/>
      <c r="CA96" s="472"/>
      <c r="CB96" s="472"/>
      <c r="CC96" s="472"/>
      <c r="CD96" s="473"/>
      <c r="CE96" s="477"/>
    </row>
    <row r="97" spans="2:93">
      <c r="B97" s="312" t="s">
        <v>294</v>
      </c>
      <c r="C97" s="394">
        <f t="shared" si="30"/>
        <v>0</v>
      </c>
      <c r="D97" s="395">
        <f t="shared" si="30"/>
        <v>0</v>
      </c>
      <c r="E97" s="395">
        <f t="shared" si="30"/>
        <v>0</v>
      </c>
      <c r="F97" s="395">
        <f t="shared" si="30"/>
        <v>0</v>
      </c>
      <c r="G97" s="396">
        <f>SUM(C97:F97)</f>
        <v>0</v>
      </c>
      <c r="H97" s="471"/>
      <c r="I97" s="472"/>
      <c r="J97" s="472"/>
      <c r="K97" s="472"/>
      <c r="L97" s="473">
        <f>SUM(H97:K97)</f>
        <v>0</v>
      </c>
      <c r="M97" s="474"/>
      <c r="N97" s="475"/>
      <c r="O97" s="475"/>
      <c r="P97" s="475"/>
      <c r="Q97" s="476">
        <f>SUM(M97:P97)</f>
        <v>0</v>
      </c>
      <c r="R97" s="471"/>
      <c r="S97" s="472"/>
      <c r="T97" s="472"/>
      <c r="U97" s="472"/>
      <c r="V97" s="473">
        <f>SUM(R97:U97)</f>
        <v>0</v>
      </c>
      <c r="W97" s="474"/>
      <c r="X97" s="475"/>
      <c r="Y97" s="475"/>
      <c r="Z97" s="475"/>
      <c r="AA97" s="476">
        <f>SUM(W97:Z97)</f>
        <v>0</v>
      </c>
      <c r="AB97" s="471"/>
      <c r="AC97" s="472"/>
      <c r="AD97" s="472"/>
      <c r="AE97" s="472"/>
      <c r="AF97" s="473">
        <f>SUM(AB97:AE97)</f>
        <v>0</v>
      </c>
      <c r="AG97" s="474"/>
      <c r="AH97" s="475"/>
      <c r="AI97" s="475"/>
      <c r="AJ97" s="475"/>
      <c r="AK97" s="476">
        <f>SUM(AG97:AJ97)</f>
        <v>0</v>
      </c>
      <c r="AL97" s="471"/>
      <c r="AM97" s="472"/>
      <c r="AN97" s="472"/>
      <c r="AO97" s="472"/>
      <c r="AP97" s="473"/>
      <c r="AQ97" s="474"/>
      <c r="AR97" s="475"/>
      <c r="AS97" s="475"/>
      <c r="AT97" s="475"/>
      <c r="AU97" s="476"/>
      <c r="AV97" s="471"/>
      <c r="AW97" s="472"/>
      <c r="AX97" s="472"/>
      <c r="AY97" s="472"/>
      <c r="AZ97" s="473">
        <f>SUM(AV97:AY97)</f>
        <v>0</v>
      </c>
      <c r="BA97" s="474"/>
      <c r="BB97" s="475"/>
      <c r="BC97" s="475"/>
      <c r="BD97" s="475"/>
      <c r="BE97" s="476"/>
      <c r="BF97" s="471"/>
      <c r="BG97" s="472"/>
      <c r="BH97" s="472"/>
      <c r="BI97" s="472"/>
      <c r="BJ97" s="473">
        <f>SUM(BF97:BI97)</f>
        <v>0</v>
      </c>
      <c r="BK97" s="474"/>
      <c r="BL97" s="475"/>
      <c r="BM97" s="475"/>
      <c r="BN97" s="475"/>
      <c r="BO97" s="476"/>
      <c r="BP97" s="471"/>
      <c r="BQ97" s="472"/>
      <c r="BR97" s="472"/>
      <c r="BS97" s="472"/>
      <c r="BT97" s="473"/>
      <c r="BU97" s="474"/>
      <c r="BV97" s="475"/>
      <c r="BW97" s="475"/>
      <c r="BX97" s="475"/>
      <c r="BY97" s="476"/>
      <c r="BZ97" s="471"/>
      <c r="CA97" s="472"/>
      <c r="CB97" s="472"/>
      <c r="CC97" s="472"/>
      <c r="CD97" s="473"/>
      <c r="CE97" s="477"/>
    </row>
    <row r="98" spans="2:93">
      <c r="B98" s="312" t="s">
        <v>214</v>
      </c>
      <c r="C98" s="414">
        <f t="shared" si="30"/>
        <v>0</v>
      </c>
      <c r="D98" s="406">
        <f t="shared" si="30"/>
        <v>0</v>
      </c>
      <c r="E98" s="406">
        <f t="shared" si="30"/>
        <v>0</v>
      </c>
      <c r="F98" s="406">
        <f t="shared" si="30"/>
        <v>0</v>
      </c>
      <c r="G98" s="407">
        <f>SUM(C98:F98)</f>
        <v>0</v>
      </c>
      <c r="H98" s="533"/>
      <c r="I98" s="515"/>
      <c r="J98" s="515"/>
      <c r="K98" s="515"/>
      <c r="L98" s="516">
        <f>SUM(H98:K98)</f>
        <v>0</v>
      </c>
      <c r="M98" s="534"/>
      <c r="N98" s="518"/>
      <c r="O98" s="518"/>
      <c r="P98" s="518"/>
      <c r="Q98" s="519">
        <f>SUM(M98:P98)</f>
        <v>0</v>
      </c>
      <c r="R98" s="533"/>
      <c r="S98" s="515"/>
      <c r="T98" s="515"/>
      <c r="U98" s="515"/>
      <c r="V98" s="516">
        <f>SUM(R98:U98)</f>
        <v>0</v>
      </c>
      <c r="W98" s="534"/>
      <c r="X98" s="518"/>
      <c r="Y98" s="518"/>
      <c r="Z98" s="518"/>
      <c r="AA98" s="519">
        <f>SUM(W98:Z98)</f>
        <v>0</v>
      </c>
      <c r="AB98" s="533"/>
      <c r="AC98" s="515"/>
      <c r="AD98" s="515"/>
      <c r="AE98" s="515"/>
      <c r="AF98" s="516">
        <f>SUM(AB98:AE98)</f>
        <v>0</v>
      </c>
      <c r="AG98" s="534"/>
      <c r="AH98" s="518"/>
      <c r="AI98" s="518"/>
      <c r="AJ98" s="518"/>
      <c r="AK98" s="519">
        <f>SUM(AG98:AJ98)</f>
        <v>0</v>
      </c>
      <c r="AL98" s="533"/>
      <c r="AM98" s="515"/>
      <c r="AN98" s="515"/>
      <c r="AO98" s="515"/>
      <c r="AP98" s="516"/>
      <c r="AQ98" s="534"/>
      <c r="AR98" s="518"/>
      <c r="AS98" s="518"/>
      <c r="AT98" s="518"/>
      <c r="AU98" s="519"/>
      <c r="AV98" s="533"/>
      <c r="AW98" s="515"/>
      <c r="AX98" s="515"/>
      <c r="AY98" s="515"/>
      <c r="AZ98" s="516">
        <f>SUM(AV98:AY98)</f>
        <v>0</v>
      </c>
      <c r="BA98" s="534"/>
      <c r="BB98" s="518"/>
      <c r="BC98" s="518"/>
      <c r="BD98" s="518"/>
      <c r="BE98" s="519"/>
      <c r="BF98" s="533"/>
      <c r="BG98" s="515"/>
      <c r="BH98" s="515"/>
      <c r="BI98" s="515"/>
      <c r="BJ98" s="516">
        <f>SUM(BF98:BI98)</f>
        <v>0</v>
      </c>
      <c r="BK98" s="534"/>
      <c r="BL98" s="518"/>
      <c r="BM98" s="518"/>
      <c r="BN98" s="518"/>
      <c r="BO98" s="519"/>
      <c r="BP98" s="533"/>
      <c r="BQ98" s="515"/>
      <c r="BR98" s="515"/>
      <c r="BS98" s="515"/>
      <c r="BT98" s="516"/>
      <c r="BU98" s="534"/>
      <c r="BV98" s="518"/>
      <c r="BW98" s="518"/>
      <c r="BX98" s="518"/>
      <c r="BY98" s="519"/>
      <c r="BZ98" s="533"/>
      <c r="CA98" s="515"/>
      <c r="CB98" s="515"/>
      <c r="CC98" s="515"/>
      <c r="CD98" s="516"/>
      <c r="CE98" s="477"/>
    </row>
    <row r="99" spans="2:93">
      <c r="B99" s="327"/>
      <c r="C99" s="394"/>
      <c r="D99" s="395"/>
      <c r="E99" s="395"/>
      <c r="F99" s="395"/>
      <c r="G99" s="396"/>
      <c r="H99" s="471"/>
      <c r="I99" s="472"/>
      <c r="J99" s="472"/>
      <c r="K99" s="472"/>
      <c r="L99" s="473"/>
      <c r="M99" s="474"/>
      <c r="N99" s="475"/>
      <c r="O99" s="475"/>
      <c r="P99" s="475"/>
      <c r="Q99" s="476"/>
      <c r="R99" s="471"/>
      <c r="S99" s="472"/>
      <c r="T99" s="472"/>
      <c r="U99" s="472"/>
      <c r="V99" s="473"/>
      <c r="W99" s="474"/>
      <c r="X99" s="475"/>
      <c r="Y99" s="475"/>
      <c r="Z99" s="475"/>
      <c r="AA99" s="476"/>
      <c r="AB99" s="471"/>
      <c r="AC99" s="472"/>
      <c r="AD99" s="472"/>
      <c r="AE99" s="472"/>
      <c r="AF99" s="473"/>
      <c r="AG99" s="474"/>
      <c r="AH99" s="475"/>
      <c r="AI99" s="475"/>
      <c r="AJ99" s="475"/>
      <c r="AK99" s="476"/>
      <c r="AL99" s="471"/>
      <c r="AM99" s="472"/>
      <c r="AN99" s="472"/>
      <c r="AO99" s="472"/>
      <c r="AP99" s="473"/>
      <c r="AQ99" s="474"/>
      <c r="AR99" s="475"/>
      <c r="AS99" s="475"/>
      <c r="AT99" s="475"/>
      <c r="AU99" s="476"/>
      <c r="AV99" s="471"/>
      <c r="AW99" s="472"/>
      <c r="AX99" s="472"/>
      <c r="AY99" s="472"/>
      <c r="AZ99" s="473"/>
      <c r="BA99" s="474"/>
      <c r="BB99" s="475"/>
      <c r="BC99" s="475"/>
      <c r="BD99" s="475"/>
      <c r="BE99" s="476"/>
      <c r="BF99" s="471"/>
      <c r="BG99" s="472"/>
      <c r="BH99" s="472"/>
      <c r="BI99" s="472"/>
      <c r="BJ99" s="473"/>
      <c r="BK99" s="474"/>
      <c r="BL99" s="475"/>
      <c r="BM99" s="475"/>
      <c r="BN99" s="475"/>
      <c r="BO99" s="476"/>
      <c r="BP99" s="471"/>
      <c r="BQ99" s="472"/>
      <c r="BR99" s="472"/>
      <c r="BS99" s="472"/>
      <c r="BT99" s="473"/>
      <c r="BU99" s="474"/>
      <c r="BV99" s="475"/>
      <c r="BW99" s="475"/>
      <c r="BX99" s="475"/>
      <c r="BY99" s="476"/>
      <c r="BZ99" s="471"/>
      <c r="CA99" s="472"/>
      <c r="CB99" s="472"/>
      <c r="CC99" s="472"/>
      <c r="CD99" s="473"/>
      <c r="CE99" s="477"/>
    </row>
    <row r="100" spans="2:93" s="317" customFormat="1" ht="12.75" thickBot="1">
      <c r="B100" s="329" t="s">
        <v>845</v>
      </c>
      <c r="C100" s="415" t="e">
        <f>C86+C12+C10</f>
        <v>#VALUE!</v>
      </c>
      <c r="D100" s="416">
        <f>D86+D12+D10</f>
        <v>0</v>
      </c>
      <c r="E100" s="416">
        <f>E86+E12+E10</f>
        <v>0</v>
      </c>
      <c r="F100" s="416">
        <f>F86+F12+F10</f>
        <v>0</v>
      </c>
      <c r="G100" s="417" t="e">
        <f>SUM(C100:F100)</f>
        <v>#VALUE!</v>
      </c>
      <c r="H100" s="535" t="e">
        <f t="shared" ref="H100:BT100" si="31">H10+H12+H86+H92+H94+H95+H96+H97+H98</f>
        <v>#VALUE!</v>
      </c>
      <c r="I100" s="536">
        <f t="shared" si="31"/>
        <v>0</v>
      </c>
      <c r="J100" s="536">
        <f t="shared" si="31"/>
        <v>0</v>
      </c>
      <c r="K100" s="536">
        <f t="shared" si="31"/>
        <v>0</v>
      </c>
      <c r="L100" s="537" t="e">
        <f t="shared" si="31"/>
        <v>#VALUE!</v>
      </c>
      <c r="M100" s="538">
        <f t="shared" si="31"/>
        <v>0</v>
      </c>
      <c r="N100" s="539">
        <f t="shared" si="31"/>
        <v>0</v>
      </c>
      <c r="O100" s="539">
        <f t="shared" si="31"/>
        <v>0</v>
      </c>
      <c r="P100" s="539">
        <f t="shared" si="31"/>
        <v>0</v>
      </c>
      <c r="Q100" s="540">
        <f t="shared" si="31"/>
        <v>0</v>
      </c>
      <c r="R100" s="535">
        <f t="shared" si="31"/>
        <v>0</v>
      </c>
      <c r="S100" s="536">
        <f t="shared" si="31"/>
        <v>0</v>
      </c>
      <c r="T100" s="536">
        <f t="shared" si="31"/>
        <v>0</v>
      </c>
      <c r="U100" s="536">
        <f t="shared" si="31"/>
        <v>0</v>
      </c>
      <c r="V100" s="537">
        <f t="shared" si="31"/>
        <v>0</v>
      </c>
      <c r="W100" s="538">
        <f t="shared" si="31"/>
        <v>0</v>
      </c>
      <c r="X100" s="539">
        <f t="shared" si="31"/>
        <v>0</v>
      </c>
      <c r="Y100" s="539">
        <f t="shared" si="31"/>
        <v>0</v>
      </c>
      <c r="Z100" s="539">
        <f t="shared" si="31"/>
        <v>0</v>
      </c>
      <c r="AA100" s="540">
        <f t="shared" si="31"/>
        <v>0</v>
      </c>
      <c r="AB100" s="535">
        <f t="shared" si="31"/>
        <v>0</v>
      </c>
      <c r="AC100" s="536">
        <f t="shared" si="31"/>
        <v>0</v>
      </c>
      <c r="AD100" s="536">
        <f t="shared" si="31"/>
        <v>0</v>
      </c>
      <c r="AE100" s="536">
        <f t="shared" si="31"/>
        <v>0</v>
      </c>
      <c r="AF100" s="537">
        <f t="shared" si="31"/>
        <v>0</v>
      </c>
      <c r="AG100" s="538">
        <f t="shared" si="31"/>
        <v>0</v>
      </c>
      <c r="AH100" s="539">
        <f t="shared" si="31"/>
        <v>0</v>
      </c>
      <c r="AI100" s="539">
        <f t="shared" si="31"/>
        <v>0</v>
      </c>
      <c r="AJ100" s="539">
        <f t="shared" si="31"/>
        <v>0</v>
      </c>
      <c r="AK100" s="540">
        <f t="shared" si="31"/>
        <v>0</v>
      </c>
      <c r="AL100" s="535">
        <f t="shared" si="31"/>
        <v>0</v>
      </c>
      <c r="AM100" s="536">
        <f t="shared" si="31"/>
        <v>0</v>
      </c>
      <c r="AN100" s="536">
        <f t="shared" si="31"/>
        <v>0</v>
      </c>
      <c r="AO100" s="536">
        <f t="shared" si="31"/>
        <v>0</v>
      </c>
      <c r="AP100" s="537">
        <f t="shared" si="31"/>
        <v>0</v>
      </c>
      <c r="AQ100" s="538">
        <f t="shared" si="31"/>
        <v>0</v>
      </c>
      <c r="AR100" s="539">
        <f t="shared" si="31"/>
        <v>0</v>
      </c>
      <c r="AS100" s="539">
        <f t="shared" si="31"/>
        <v>0</v>
      </c>
      <c r="AT100" s="539">
        <f t="shared" si="31"/>
        <v>0</v>
      </c>
      <c r="AU100" s="540">
        <f t="shared" si="31"/>
        <v>0</v>
      </c>
      <c r="AV100" s="535">
        <f t="shared" si="31"/>
        <v>0</v>
      </c>
      <c r="AW100" s="536">
        <f t="shared" si="31"/>
        <v>0</v>
      </c>
      <c r="AX100" s="536">
        <f t="shared" si="31"/>
        <v>0</v>
      </c>
      <c r="AY100" s="536">
        <f t="shared" si="31"/>
        <v>0</v>
      </c>
      <c r="AZ100" s="537">
        <f t="shared" si="31"/>
        <v>0</v>
      </c>
      <c r="BA100" s="538">
        <f t="shared" si="31"/>
        <v>0</v>
      </c>
      <c r="BB100" s="539">
        <f t="shared" si="31"/>
        <v>0</v>
      </c>
      <c r="BC100" s="539">
        <f t="shared" si="31"/>
        <v>0</v>
      </c>
      <c r="BD100" s="539">
        <f t="shared" si="31"/>
        <v>0</v>
      </c>
      <c r="BE100" s="540">
        <f t="shared" si="31"/>
        <v>0</v>
      </c>
      <c r="BF100" s="535">
        <f t="shared" si="31"/>
        <v>0</v>
      </c>
      <c r="BG100" s="536">
        <f t="shared" si="31"/>
        <v>0</v>
      </c>
      <c r="BH100" s="536">
        <f t="shared" si="31"/>
        <v>0</v>
      </c>
      <c r="BI100" s="536">
        <f t="shared" si="31"/>
        <v>0</v>
      </c>
      <c r="BJ100" s="537">
        <f t="shared" si="31"/>
        <v>0</v>
      </c>
      <c r="BK100" s="538">
        <f t="shared" si="31"/>
        <v>0</v>
      </c>
      <c r="BL100" s="539">
        <f t="shared" si="31"/>
        <v>0</v>
      </c>
      <c r="BM100" s="539">
        <f t="shared" si="31"/>
        <v>0</v>
      </c>
      <c r="BN100" s="539">
        <f t="shared" si="31"/>
        <v>0</v>
      </c>
      <c r="BO100" s="540">
        <f t="shared" si="31"/>
        <v>0</v>
      </c>
      <c r="BP100" s="535">
        <f t="shared" si="31"/>
        <v>0</v>
      </c>
      <c r="BQ100" s="536">
        <f t="shared" si="31"/>
        <v>0</v>
      </c>
      <c r="BR100" s="536">
        <f t="shared" si="31"/>
        <v>0</v>
      </c>
      <c r="BS100" s="536">
        <f t="shared" si="31"/>
        <v>0</v>
      </c>
      <c r="BT100" s="537">
        <f t="shared" si="31"/>
        <v>0</v>
      </c>
      <c r="BU100" s="538">
        <f t="shared" ref="BU100:CD100" si="32">BU10+BU12+BU86+BU92+BU94+BU95+BU96+BU97+BU98</f>
        <v>0</v>
      </c>
      <c r="BV100" s="539">
        <f t="shared" si="32"/>
        <v>0</v>
      </c>
      <c r="BW100" s="539">
        <f t="shared" si="32"/>
        <v>0</v>
      </c>
      <c r="BX100" s="539">
        <f t="shared" si="32"/>
        <v>0</v>
      </c>
      <c r="BY100" s="540">
        <f t="shared" si="32"/>
        <v>0</v>
      </c>
      <c r="BZ100" s="535">
        <f t="shared" si="32"/>
        <v>0</v>
      </c>
      <c r="CA100" s="536">
        <f t="shared" si="32"/>
        <v>0</v>
      </c>
      <c r="CB100" s="536">
        <f t="shared" si="32"/>
        <v>0</v>
      </c>
      <c r="CC100" s="536">
        <f t="shared" si="32"/>
        <v>0</v>
      </c>
      <c r="CD100" s="537">
        <f t="shared" si="32"/>
        <v>0</v>
      </c>
      <c r="CE100" s="526"/>
      <c r="CF100" s="498"/>
      <c r="CG100" s="498"/>
      <c r="CH100" s="498"/>
      <c r="CI100" s="498"/>
      <c r="CJ100" s="498"/>
      <c r="CK100" s="498"/>
      <c r="CL100" s="498"/>
      <c r="CM100" s="498"/>
      <c r="CN100" s="498"/>
      <c r="CO100" s="498"/>
    </row>
    <row r="101" spans="2:93" s="330" customFormat="1" ht="12.75" thickTop="1">
      <c r="B101" s="318" t="s">
        <v>422</v>
      </c>
      <c r="C101" s="319" t="e">
        <f>损益表!B93-C100</f>
        <v>#VALUE!</v>
      </c>
      <c r="D101" s="320">
        <f>损益表!C93-D100</f>
        <v>0</v>
      </c>
      <c r="E101" s="320">
        <f>损益表!D93-E100</f>
        <v>0</v>
      </c>
      <c r="F101" s="1647">
        <f>损益表!E93-F100</f>
        <v>0</v>
      </c>
      <c r="G101" s="1648" t="e">
        <f>SUM(C101:F101)</f>
        <v>#VALUE!</v>
      </c>
      <c r="H101" s="541"/>
      <c r="I101" s="542"/>
      <c r="J101" s="542"/>
      <c r="K101" s="542"/>
      <c r="L101" s="543"/>
      <c r="M101" s="544"/>
      <c r="N101" s="545"/>
      <c r="O101" s="545"/>
      <c r="P101" s="545"/>
      <c r="Q101" s="546"/>
      <c r="R101" s="541"/>
      <c r="S101" s="542"/>
      <c r="T101" s="542"/>
      <c r="U101" s="542"/>
      <c r="V101" s="543"/>
      <c r="W101" s="544"/>
      <c r="X101" s="545"/>
      <c r="Y101" s="545"/>
      <c r="Z101" s="545"/>
      <c r="AA101" s="546"/>
      <c r="AB101" s="541"/>
      <c r="AC101" s="542"/>
      <c r="AD101" s="542"/>
      <c r="AE101" s="542"/>
      <c r="AF101" s="543"/>
      <c r="AG101" s="544"/>
      <c r="AH101" s="545"/>
      <c r="AI101" s="545"/>
      <c r="AJ101" s="545"/>
      <c r="AK101" s="546"/>
      <c r="AL101" s="541"/>
      <c r="AM101" s="542"/>
      <c r="AN101" s="542"/>
      <c r="AO101" s="542"/>
      <c r="AP101" s="543"/>
      <c r="AQ101" s="544"/>
      <c r="AR101" s="545"/>
      <c r="AS101" s="545"/>
      <c r="AT101" s="545"/>
      <c r="AU101" s="546"/>
      <c r="AV101" s="541"/>
      <c r="AW101" s="542"/>
      <c r="AX101" s="542"/>
      <c r="AY101" s="542"/>
      <c r="AZ101" s="543"/>
      <c r="BA101" s="544"/>
      <c r="BB101" s="545"/>
      <c r="BC101" s="545"/>
      <c r="BD101" s="545"/>
      <c r="BE101" s="546"/>
      <c r="BF101" s="541"/>
      <c r="BG101" s="542"/>
      <c r="BH101" s="542"/>
      <c r="BI101" s="542"/>
      <c r="BJ101" s="543"/>
      <c r="BK101" s="544"/>
      <c r="BL101" s="545"/>
      <c r="BM101" s="545"/>
      <c r="BN101" s="545"/>
      <c r="BO101" s="546"/>
      <c r="BP101" s="541"/>
      <c r="BQ101" s="542"/>
      <c r="BR101" s="542"/>
      <c r="BS101" s="542"/>
      <c r="BT101" s="543"/>
      <c r="BU101" s="544"/>
      <c r="BV101" s="545"/>
      <c r="BW101" s="545"/>
      <c r="BX101" s="545"/>
      <c r="BY101" s="546"/>
      <c r="BZ101" s="541"/>
      <c r="CA101" s="542"/>
      <c r="CB101" s="542"/>
      <c r="CC101" s="542"/>
      <c r="CD101" s="543"/>
      <c r="CE101" s="547"/>
      <c r="CF101" s="548"/>
      <c r="CG101" s="548"/>
      <c r="CH101" s="548"/>
      <c r="CI101" s="548"/>
      <c r="CJ101" s="548"/>
      <c r="CK101" s="548"/>
      <c r="CL101" s="548"/>
      <c r="CM101" s="548"/>
      <c r="CN101" s="548"/>
      <c r="CO101" s="548"/>
    </row>
    <row r="102" spans="2:93" s="330" customFormat="1" ht="4.5" customHeight="1">
      <c r="B102" s="318"/>
      <c r="C102" s="319"/>
      <c r="D102" s="320"/>
      <c r="E102" s="320"/>
      <c r="F102" s="320"/>
      <c r="G102" s="1296"/>
      <c r="H102" s="541"/>
      <c r="I102" s="542"/>
      <c r="J102" s="542"/>
      <c r="K102" s="542"/>
      <c r="L102" s="543"/>
      <c r="M102" s="544"/>
      <c r="N102" s="545"/>
      <c r="O102" s="545"/>
      <c r="P102" s="545"/>
      <c r="Q102" s="546"/>
      <c r="R102" s="541"/>
      <c r="S102" s="542"/>
      <c r="T102" s="542"/>
      <c r="U102" s="542"/>
      <c r="V102" s="543"/>
      <c r="W102" s="544"/>
      <c r="X102" s="545"/>
      <c r="Y102" s="545"/>
      <c r="Z102" s="545"/>
      <c r="AA102" s="546"/>
      <c r="AB102" s="541"/>
      <c r="AC102" s="542"/>
      <c r="AD102" s="542"/>
      <c r="AE102" s="542"/>
      <c r="AF102" s="543"/>
      <c r="AG102" s="544"/>
      <c r="AH102" s="545"/>
      <c r="AI102" s="545"/>
      <c r="AJ102" s="545"/>
      <c r="AK102" s="546"/>
      <c r="AL102" s="541"/>
      <c r="AM102" s="542"/>
      <c r="AN102" s="542"/>
      <c r="AO102" s="542"/>
      <c r="AP102" s="543"/>
      <c r="AQ102" s="544"/>
      <c r="AR102" s="545"/>
      <c r="AS102" s="545"/>
      <c r="AT102" s="545"/>
      <c r="AU102" s="546"/>
      <c r="AV102" s="541"/>
      <c r="AW102" s="542"/>
      <c r="AX102" s="542"/>
      <c r="AY102" s="542"/>
      <c r="AZ102" s="543"/>
      <c r="BA102" s="544"/>
      <c r="BB102" s="545"/>
      <c r="BC102" s="545"/>
      <c r="BD102" s="545"/>
      <c r="BE102" s="546"/>
      <c r="BF102" s="541"/>
      <c r="BG102" s="542"/>
      <c r="BH102" s="542"/>
      <c r="BI102" s="542"/>
      <c r="BJ102" s="543"/>
      <c r="BK102" s="544"/>
      <c r="BL102" s="545"/>
      <c r="BM102" s="545"/>
      <c r="BN102" s="545"/>
      <c r="BO102" s="546"/>
      <c r="BP102" s="541"/>
      <c r="BQ102" s="542"/>
      <c r="BR102" s="542"/>
      <c r="BS102" s="542"/>
      <c r="BT102" s="543"/>
      <c r="BU102" s="544"/>
      <c r="BV102" s="545"/>
      <c r="BW102" s="545"/>
      <c r="BX102" s="545"/>
      <c r="BY102" s="546"/>
      <c r="BZ102" s="541"/>
      <c r="CA102" s="542"/>
      <c r="CB102" s="542"/>
      <c r="CC102" s="542"/>
      <c r="CD102" s="543"/>
      <c r="CE102" s="547"/>
      <c r="CF102" s="548"/>
      <c r="CG102" s="548"/>
      <c r="CH102" s="548"/>
      <c r="CI102" s="548"/>
      <c r="CJ102" s="548"/>
      <c r="CK102" s="548"/>
      <c r="CL102" s="548"/>
      <c r="CM102" s="548"/>
      <c r="CN102" s="548"/>
      <c r="CO102" s="548"/>
    </row>
    <row r="103" spans="2:93">
      <c r="B103" s="312" t="s">
        <v>844</v>
      </c>
      <c r="C103" s="394"/>
      <c r="D103" s="395">
        <f>'损益表-USD'!D91+'损益表-USD'!D92</f>
        <v>0</v>
      </c>
      <c r="E103" s="395">
        <f>'损益表-USD'!E91+'损益表-USD'!E92</f>
        <v>0</v>
      </c>
      <c r="F103" s="395"/>
      <c r="G103" s="396">
        <f>SUM(C103:F103)</f>
        <v>0</v>
      </c>
      <c r="H103" s="471"/>
      <c r="I103" s="472"/>
      <c r="J103" s="472"/>
      <c r="K103" s="472"/>
      <c r="L103" s="473"/>
      <c r="M103" s="474"/>
      <c r="N103" s="475"/>
      <c r="O103" s="475"/>
      <c r="P103" s="475"/>
      <c r="Q103" s="476"/>
      <c r="R103" s="471"/>
      <c r="S103" s="472"/>
      <c r="T103" s="472"/>
      <c r="U103" s="472"/>
      <c r="V103" s="473"/>
      <c r="W103" s="474"/>
      <c r="X103" s="475"/>
      <c r="Y103" s="475"/>
      <c r="Z103" s="475"/>
      <c r="AA103" s="476"/>
      <c r="AB103" s="471"/>
      <c r="AC103" s="472"/>
      <c r="AD103" s="472"/>
      <c r="AE103" s="472"/>
      <c r="AF103" s="473"/>
      <c r="AG103" s="474"/>
      <c r="AH103" s="475"/>
      <c r="AI103" s="475"/>
      <c r="AJ103" s="475"/>
      <c r="AK103" s="476"/>
      <c r="AL103" s="471"/>
      <c r="AM103" s="472"/>
      <c r="AN103" s="472"/>
      <c r="AO103" s="472"/>
      <c r="AP103" s="473"/>
      <c r="AQ103" s="474"/>
      <c r="AR103" s="475"/>
      <c r="AS103" s="475"/>
      <c r="AT103" s="475"/>
      <c r="AU103" s="476"/>
      <c r="AV103" s="471"/>
      <c r="AW103" s="472"/>
      <c r="AX103" s="472"/>
      <c r="AY103" s="472"/>
      <c r="AZ103" s="473"/>
      <c r="BA103" s="474"/>
      <c r="BB103" s="475"/>
      <c r="BC103" s="475"/>
      <c r="BD103" s="475"/>
      <c r="BE103" s="476"/>
      <c r="BF103" s="471"/>
      <c r="BG103" s="472"/>
      <c r="BH103" s="472"/>
      <c r="BI103" s="472"/>
      <c r="BJ103" s="473"/>
      <c r="BK103" s="474"/>
      <c r="BL103" s="475"/>
      <c r="BM103" s="475"/>
      <c r="BN103" s="475"/>
      <c r="BO103" s="476"/>
      <c r="BP103" s="471"/>
      <c r="BQ103" s="472"/>
      <c r="BR103" s="472"/>
      <c r="BS103" s="472"/>
      <c r="BT103" s="473"/>
      <c r="BU103" s="474"/>
      <c r="BV103" s="475"/>
      <c r="BW103" s="475"/>
      <c r="BX103" s="475"/>
      <c r="BY103" s="476"/>
      <c r="BZ103" s="471"/>
      <c r="CA103" s="472"/>
      <c r="CB103" s="472"/>
      <c r="CC103" s="472"/>
      <c r="CD103" s="473"/>
      <c r="CE103" s="477"/>
    </row>
    <row r="104" spans="2:93" s="330" customFormat="1" ht="4.5" customHeight="1">
      <c r="B104" s="312"/>
      <c r="C104" s="319"/>
      <c r="D104" s="320"/>
      <c r="E104" s="320"/>
      <c r="F104" s="320"/>
      <c r="G104" s="1296"/>
      <c r="H104" s="541"/>
      <c r="I104" s="542"/>
      <c r="J104" s="542"/>
      <c r="K104" s="542"/>
      <c r="L104" s="543"/>
      <c r="M104" s="544"/>
      <c r="N104" s="545"/>
      <c r="O104" s="545"/>
      <c r="P104" s="545"/>
      <c r="Q104" s="546"/>
      <c r="R104" s="541"/>
      <c r="S104" s="542"/>
      <c r="T104" s="542"/>
      <c r="U104" s="542"/>
      <c r="V104" s="543"/>
      <c r="W104" s="544"/>
      <c r="X104" s="545"/>
      <c r="Y104" s="545"/>
      <c r="Z104" s="545"/>
      <c r="AA104" s="546"/>
      <c r="AB104" s="541"/>
      <c r="AC104" s="542"/>
      <c r="AD104" s="542"/>
      <c r="AE104" s="542"/>
      <c r="AF104" s="543"/>
      <c r="AG104" s="544"/>
      <c r="AH104" s="545"/>
      <c r="AI104" s="545"/>
      <c r="AJ104" s="545"/>
      <c r="AK104" s="546"/>
      <c r="AL104" s="541"/>
      <c r="AM104" s="542"/>
      <c r="AN104" s="542"/>
      <c r="AO104" s="542"/>
      <c r="AP104" s="543"/>
      <c r="AQ104" s="544"/>
      <c r="AR104" s="545"/>
      <c r="AS104" s="545"/>
      <c r="AT104" s="545"/>
      <c r="AU104" s="546"/>
      <c r="AV104" s="541"/>
      <c r="AW104" s="542"/>
      <c r="AX104" s="542"/>
      <c r="AY104" s="542"/>
      <c r="AZ104" s="543"/>
      <c r="BA104" s="544"/>
      <c r="BB104" s="545"/>
      <c r="BC104" s="545"/>
      <c r="BD104" s="545"/>
      <c r="BE104" s="546"/>
      <c r="BF104" s="541"/>
      <c r="BG104" s="542"/>
      <c r="BH104" s="542"/>
      <c r="BI104" s="542"/>
      <c r="BJ104" s="543"/>
      <c r="BK104" s="544"/>
      <c r="BL104" s="545"/>
      <c r="BM104" s="545"/>
      <c r="BN104" s="545"/>
      <c r="BO104" s="546"/>
      <c r="BP104" s="541"/>
      <c r="BQ104" s="542"/>
      <c r="BR104" s="542"/>
      <c r="BS104" s="542"/>
      <c r="BT104" s="543"/>
      <c r="BU104" s="544"/>
      <c r="BV104" s="545"/>
      <c r="BW104" s="545"/>
      <c r="BX104" s="545"/>
      <c r="BY104" s="546"/>
      <c r="BZ104" s="541"/>
      <c r="CA104" s="542"/>
      <c r="CB104" s="542"/>
      <c r="CC104" s="542"/>
      <c r="CD104" s="543"/>
      <c r="CE104" s="547"/>
      <c r="CF104" s="548"/>
      <c r="CG104" s="548"/>
      <c r="CH104" s="548"/>
      <c r="CI104" s="548"/>
      <c r="CJ104" s="548"/>
      <c r="CK104" s="548"/>
      <c r="CL104" s="548"/>
      <c r="CM104" s="548"/>
      <c r="CN104" s="548"/>
      <c r="CO104" s="548"/>
    </row>
    <row r="105" spans="2:93" s="317" customFormat="1" ht="12.75" thickBot="1">
      <c r="B105" s="329" t="s">
        <v>846</v>
      </c>
      <c r="C105" s="415" t="e">
        <f>C100+C103</f>
        <v>#VALUE!</v>
      </c>
      <c r="D105" s="416">
        <f>D100+D103</f>
        <v>0</v>
      </c>
      <c r="E105" s="416">
        <f>E100+E103</f>
        <v>0</v>
      </c>
      <c r="F105" s="416">
        <f>F100+F103</f>
        <v>0</v>
      </c>
      <c r="G105" s="417" t="e">
        <f>G100+G103</f>
        <v>#VALUE!</v>
      </c>
      <c r="H105" s="535"/>
      <c r="I105" s="536"/>
      <c r="J105" s="536"/>
      <c r="K105" s="536"/>
      <c r="L105" s="537"/>
      <c r="M105" s="538"/>
      <c r="N105" s="539"/>
      <c r="O105" s="539"/>
      <c r="P105" s="539"/>
      <c r="Q105" s="540"/>
      <c r="R105" s="535"/>
      <c r="S105" s="536"/>
      <c r="T105" s="536"/>
      <c r="U105" s="536"/>
      <c r="V105" s="537"/>
      <c r="W105" s="538"/>
      <c r="X105" s="539"/>
      <c r="Y105" s="539"/>
      <c r="Z105" s="539"/>
      <c r="AA105" s="540"/>
      <c r="AB105" s="535"/>
      <c r="AC105" s="536"/>
      <c r="AD105" s="536"/>
      <c r="AE105" s="536"/>
      <c r="AF105" s="537"/>
      <c r="AG105" s="538"/>
      <c r="AH105" s="539"/>
      <c r="AI105" s="539"/>
      <c r="AJ105" s="539"/>
      <c r="AK105" s="540"/>
      <c r="AL105" s="535"/>
      <c r="AM105" s="536"/>
      <c r="AN105" s="536"/>
      <c r="AO105" s="536"/>
      <c r="AP105" s="537"/>
      <c r="AQ105" s="538"/>
      <c r="AR105" s="539"/>
      <c r="AS105" s="539"/>
      <c r="AT105" s="539"/>
      <c r="AU105" s="540"/>
      <c r="AV105" s="535"/>
      <c r="AW105" s="536"/>
      <c r="AX105" s="536"/>
      <c r="AY105" s="536"/>
      <c r="AZ105" s="537"/>
      <c r="BA105" s="538"/>
      <c r="BB105" s="539"/>
      <c r="BC105" s="539"/>
      <c r="BD105" s="539"/>
      <c r="BE105" s="540"/>
      <c r="BF105" s="535"/>
      <c r="BG105" s="536"/>
      <c r="BH105" s="536"/>
      <c r="BI105" s="536"/>
      <c r="BJ105" s="537"/>
      <c r="BK105" s="538"/>
      <c r="BL105" s="539"/>
      <c r="BM105" s="539"/>
      <c r="BN105" s="539"/>
      <c r="BO105" s="540"/>
      <c r="BP105" s="535"/>
      <c r="BQ105" s="536"/>
      <c r="BR105" s="536"/>
      <c r="BS105" s="536"/>
      <c r="BT105" s="537"/>
      <c r="BU105" s="538"/>
      <c r="BV105" s="539"/>
      <c r="BW105" s="539"/>
      <c r="BX105" s="539"/>
      <c r="BY105" s="540"/>
      <c r="BZ105" s="535"/>
      <c r="CA105" s="536"/>
      <c r="CB105" s="536"/>
      <c r="CC105" s="536"/>
      <c r="CD105" s="537"/>
      <c r="CE105" s="526"/>
      <c r="CF105" s="498"/>
      <c r="CG105" s="498"/>
      <c r="CH105" s="498"/>
      <c r="CI105" s="498"/>
      <c r="CJ105" s="498"/>
      <c r="CK105" s="498"/>
      <c r="CL105" s="498"/>
      <c r="CM105" s="498"/>
      <c r="CN105" s="498"/>
      <c r="CO105" s="498"/>
    </row>
    <row r="106" spans="2:93" s="330" customFormat="1" ht="12.75" thickTop="1">
      <c r="B106" s="318" t="s">
        <v>847</v>
      </c>
      <c r="C106" s="319" t="e">
        <f>损益表!B99-四大费用!C105</f>
        <v>#VALUE!</v>
      </c>
      <c r="D106" s="320">
        <f>损益表!C99-四大费用!D105</f>
        <v>0</v>
      </c>
      <c r="E106" s="320">
        <f>损益表!D99-四大费用!E105</f>
        <v>0</v>
      </c>
      <c r="F106" s="1647">
        <f>损益表!E99-四大费用!F105</f>
        <v>0</v>
      </c>
      <c r="G106" s="418" t="e">
        <f>损益表!F99-四大费用!G105</f>
        <v>#VALUE!</v>
      </c>
      <c r="H106" s="541"/>
      <c r="I106" s="542"/>
      <c r="J106" s="542"/>
      <c r="K106" s="542"/>
      <c r="L106" s="543"/>
      <c r="M106" s="544"/>
      <c r="N106" s="545"/>
      <c r="O106" s="545"/>
      <c r="P106" s="545"/>
      <c r="Q106" s="546"/>
      <c r="R106" s="541"/>
      <c r="S106" s="542"/>
      <c r="T106" s="542"/>
      <c r="U106" s="542"/>
      <c r="V106" s="543"/>
      <c r="W106" s="544"/>
      <c r="X106" s="545"/>
      <c r="Y106" s="545"/>
      <c r="Z106" s="545"/>
      <c r="AA106" s="546"/>
      <c r="AB106" s="541"/>
      <c r="AC106" s="542"/>
      <c r="AD106" s="542"/>
      <c r="AE106" s="542"/>
      <c r="AF106" s="543"/>
      <c r="AG106" s="544"/>
      <c r="AH106" s="545"/>
      <c r="AI106" s="545"/>
      <c r="AJ106" s="545"/>
      <c r="AK106" s="546"/>
      <c r="AL106" s="541"/>
      <c r="AM106" s="542"/>
      <c r="AN106" s="542"/>
      <c r="AO106" s="542"/>
      <c r="AP106" s="543"/>
      <c r="AQ106" s="544"/>
      <c r="AR106" s="545"/>
      <c r="AS106" s="545"/>
      <c r="AT106" s="545"/>
      <c r="AU106" s="546"/>
      <c r="AV106" s="541"/>
      <c r="AW106" s="542"/>
      <c r="AX106" s="542"/>
      <c r="AY106" s="542"/>
      <c r="AZ106" s="543"/>
      <c r="BA106" s="544"/>
      <c r="BB106" s="545"/>
      <c r="BC106" s="545"/>
      <c r="BD106" s="545"/>
      <c r="BE106" s="546"/>
      <c r="BF106" s="541"/>
      <c r="BG106" s="542"/>
      <c r="BH106" s="542"/>
      <c r="BI106" s="542"/>
      <c r="BJ106" s="543"/>
      <c r="BK106" s="544"/>
      <c r="BL106" s="545"/>
      <c r="BM106" s="545"/>
      <c r="BN106" s="545"/>
      <c r="BO106" s="546"/>
      <c r="BP106" s="541"/>
      <c r="BQ106" s="542"/>
      <c r="BR106" s="542"/>
      <c r="BS106" s="542"/>
      <c r="BT106" s="543"/>
      <c r="BU106" s="544"/>
      <c r="BV106" s="545"/>
      <c r="BW106" s="545"/>
      <c r="BX106" s="545"/>
      <c r="BY106" s="546"/>
      <c r="BZ106" s="541"/>
      <c r="CA106" s="542"/>
      <c r="CB106" s="542"/>
      <c r="CC106" s="542"/>
      <c r="CD106" s="543"/>
      <c r="CE106" s="547"/>
      <c r="CF106" s="548"/>
      <c r="CG106" s="548"/>
      <c r="CH106" s="548"/>
      <c r="CI106" s="548"/>
      <c r="CJ106" s="548"/>
      <c r="CK106" s="548"/>
      <c r="CL106" s="548"/>
      <c r="CM106" s="548"/>
      <c r="CN106" s="548"/>
      <c r="CO106" s="548"/>
    </row>
    <row r="107" spans="2:93" s="330" customFormat="1">
      <c r="B107" s="331"/>
      <c r="C107" s="419"/>
      <c r="D107" s="420"/>
      <c r="E107" s="420"/>
      <c r="F107" s="1445"/>
      <c r="G107" s="421"/>
      <c r="H107" s="549"/>
      <c r="I107" s="550"/>
      <c r="J107" s="550"/>
      <c r="K107" s="550"/>
      <c r="L107" s="551"/>
      <c r="M107" s="552"/>
      <c r="N107" s="553"/>
      <c r="O107" s="553"/>
      <c r="P107" s="553"/>
      <c r="Q107" s="554"/>
      <c r="R107" s="549"/>
      <c r="S107" s="550"/>
      <c r="T107" s="550"/>
      <c r="U107" s="550"/>
      <c r="V107" s="551"/>
      <c r="W107" s="552"/>
      <c r="X107" s="553"/>
      <c r="Y107" s="553"/>
      <c r="Z107" s="553"/>
      <c r="AA107" s="554"/>
      <c r="AB107" s="549"/>
      <c r="AC107" s="550"/>
      <c r="AD107" s="550"/>
      <c r="AE107" s="550"/>
      <c r="AF107" s="551"/>
      <c r="AG107" s="552"/>
      <c r="AH107" s="553"/>
      <c r="AI107" s="553"/>
      <c r="AJ107" s="553"/>
      <c r="AK107" s="554"/>
      <c r="AL107" s="549"/>
      <c r="AM107" s="550"/>
      <c r="AN107" s="550"/>
      <c r="AO107" s="550"/>
      <c r="AP107" s="551"/>
      <c r="AQ107" s="552"/>
      <c r="AR107" s="553"/>
      <c r="AS107" s="553"/>
      <c r="AT107" s="553"/>
      <c r="AU107" s="554"/>
      <c r="AV107" s="549"/>
      <c r="AW107" s="550"/>
      <c r="AX107" s="550"/>
      <c r="AY107" s="550"/>
      <c r="AZ107" s="551"/>
      <c r="BA107" s="552"/>
      <c r="BB107" s="553"/>
      <c r="BC107" s="553"/>
      <c r="BD107" s="553"/>
      <c r="BE107" s="554"/>
      <c r="BF107" s="549"/>
      <c r="BG107" s="550"/>
      <c r="BH107" s="550"/>
      <c r="BI107" s="550"/>
      <c r="BJ107" s="551"/>
      <c r="BK107" s="552"/>
      <c r="BL107" s="553"/>
      <c r="BM107" s="553"/>
      <c r="BN107" s="553"/>
      <c r="BO107" s="554"/>
      <c r="BP107" s="549"/>
      <c r="BQ107" s="550"/>
      <c r="BR107" s="550"/>
      <c r="BS107" s="550"/>
      <c r="BT107" s="551"/>
      <c r="BU107" s="552"/>
      <c r="BV107" s="553"/>
      <c r="BW107" s="553"/>
      <c r="BX107" s="553"/>
      <c r="BY107" s="554"/>
      <c r="BZ107" s="549"/>
      <c r="CA107" s="550"/>
      <c r="CB107" s="550"/>
      <c r="CC107" s="550"/>
      <c r="CD107" s="551"/>
      <c r="CE107" s="555"/>
      <c r="CF107" s="548"/>
      <c r="CG107" s="548"/>
      <c r="CH107" s="548"/>
      <c r="CI107" s="548"/>
      <c r="CJ107" s="548"/>
      <c r="CK107" s="548"/>
      <c r="CL107" s="548"/>
      <c r="CM107" s="548"/>
      <c r="CN107" s="548"/>
      <c r="CO107" s="548"/>
    </row>
    <row r="108" spans="2:93" s="333" customFormat="1">
      <c r="B108" s="332" t="s">
        <v>215</v>
      </c>
      <c r="C108" s="422">
        <f>SUMIF(M3:CD3,C3,H108:CD108)</f>
        <v>0</v>
      </c>
      <c r="D108" s="423">
        <f>SUMIF(M3:CD3,D3,H108:CD108)</f>
        <v>0</v>
      </c>
      <c r="E108" s="423">
        <f>SUMIF(M3:CD3,E3,H108:CD108)</f>
        <v>0</v>
      </c>
      <c r="F108" s="423">
        <f>SUMIF(M3:CD3,F3,H108:CD108)</f>
        <v>0</v>
      </c>
      <c r="G108" s="424">
        <f>SUMIF(M3:CD3,G3,H108:CD108)</f>
        <v>0</v>
      </c>
      <c r="H108" s="556"/>
      <c r="I108" s="556"/>
      <c r="J108" s="556"/>
      <c r="K108" s="556"/>
      <c r="L108" s="557"/>
      <c r="M108" s="558"/>
      <c r="N108" s="558"/>
      <c r="O108" s="558"/>
      <c r="P108" s="558"/>
      <c r="Q108" s="559"/>
      <c r="R108" s="556"/>
      <c r="S108" s="556"/>
      <c r="T108" s="556"/>
      <c r="U108" s="556"/>
      <c r="V108" s="557"/>
      <c r="W108" s="558"/>
      <c r="X108" s="558"/>
      <c r="Y108" s="558"/>
      <c r="Z108" s="558"/>
      <c r="AA108" s="559"/>
      <c r="AB108" s="556"/>
      <c r="AC108" s="556"/>
      <c r="AD108" s="556"/>
      <c r="AE108" s="556"/>
      <c r="AF108" s="557"/>
      <c r="AG108" s="558"/>
      <c r="AH108" s="558"/>
      <c r="AI108" s="558"/>
      <c r="AJ108" s="558"/>
      <c r="AK108" s="559"/>
      <c r="AL108" s="556"/>
      <c r="AM108" s="556"/>
      <c r="AN108" s="556"/>
      <c r="AO108" s="556"/>
      <c r="AP108" s="557"/>
      <c r="AQ108" s="558"/>
      <c r="AR108" s="558"/>
      <c r="AS108" s="558"/>
      <c r="AT108" s="558"/>
      <c r="AU108" s="559"/>
      <c r="AV108" s="556"/>
      <c r="AW108" s="556"/>
      <c r="AX108" s="556"/>
      <c r="AY108" s="556"/>
      <c r="AZ108" s="557"/>
      <c r="BA108" s="558"/>
      <c r="BB108" s="558"/>
      <c r="BC108" s="558"/>
      <c r="BD108" s="558"/>
      <c r="BE108" s="559"/>
      <c r="BF108" s="556"/>
      <c r="BG108" s="556"/>
      <c r="BH108" s="556"/>
      <c r="BI108" s="556"/>
      <c r="BJ108" s="557"/>
      <c r="BK108" s="558"/>
      <c r="BL108" s="558"/>
      <c r="BM108" s="558"/>
      <c r="BN108" s="558"/>
      <c r="BO108" s="559"/>
      <c r="BP108" s="556"/>
      <c r="BQ108" s="556"/>
      <c r="BR108" s="556"/>
      <c r="BS108" s="556"/>
      <c r="BT108" s="557"/>
      <c r="BU108" s="558"/>
      <c r="BV108" s="558"/>
      <c r="BW108" s="558"/>
      <c r="BX108" s="558"/>
      <c r="BY108" s="559"/>
      <c r="BZ108" s="556"/>
      <c r="CA108" s="556"/>
      <c r="CB108" s="556"/>
      <c r="CC108" s="556"/>
      <c r="CD108" s="557"/>
      <c r="CE108" s="560"/>
      <c r="CF108" s="561"/>
      <c r="CG108" s="561"/>
      <c r="CH108" s="561"/>
      <c r="CI108" s="561"/>
      <c r="CJ108" s="561"/>
      <c r="CK108" s="561"/>
      <c r="CL108" s="561"/>
      <c r="CM108" s="561"/>
      <c r="CN108" s="561"/>
      <c r="CO108" s="561"/>
    </row>
    <row r="109" spans="2:93" s="317" customFormat="1">
      <c r="B109" s="334" t="s">
        <v>216</v>
      </c>
      <c r="C109" s="425">
        <f>SUM(C110:C112)</f>
        <v>0</v>
      </c>
      <c r="D109" s="385">
        <f>SUM(D110:D112)</f>
        <v>0</v>
      </c>
      <c r="E109" s="385">
        <f>SUM(E110:E112)</f>
        <v>0</v>
      </c>
      <c r="F109" s="385">
        <f>SUM(F110:F112)</f>
        <v>0</v>
      </c>
      <c r="G109" s="426">
        <f>SUM(C109:F109)</f>
        <v>0</v>
      </c>
      <c r="H109" s="562"/>
      <c r="I109" s="447"/>
      <c r="J109" s="447"/>
      <c r="K109" s="447"/>
      <c r="L109" s="563"/>
      <c r="M109" s="564">
        <f>SUM(M110:M112)</f>
        <v>0</v>
      </c>
      <c r="N109" s="451">
        <f>SUM(N110:N112)</f>
        <v>0</v>
      </c>
      <c r="O109" s="451">
        <f>SUM(O110:O112)</f>
        <v>0</v>
      </c>
      <c r="P109" s="451">
        <f>SUM(P110:P112)</f>
        <v>0</v>
      </c>
      <c r="Q109" s="565">
        <f>SUM(M109:P109)</f>
        <v>0</v>
      </c>
      <c r="R109" s="562"/>
      <c r="S109" s="447"/>
      <c r="T109" s="447"/>
      <c r="U109" s="447"/>
      <c r="V109" s="563"/>
      <c r="W109" s="564"/>
      <c r="X109" s="451"/>
      <c r="Y109" s="451"/>
      <c r="Z109" s="451"/>
      <c r="AA109" s="565"/>
      <c r="AB109" s="562">
        <f>SUM(AB110:AB112)</f>
        <v>0</v>
      </c>
      <c r="AC109" s="447">
        <f>SUM(AC110:AC112)</f>
        <v>0</v>
      </c>
      <c r="AD109" s="447">
        <f>SUM(AD110:AD112)</f>
        <v>0</v>
      </c>
      <c r="AE109" s="447">
        <f>SUM(AE110:AE112)</f>
        <v>0</v>
      </c>
      <c r="AF109" s="563">
        <f>SUM(AB109:AE109)</f>
        <v>0</v>
      </c>
      <c r="AG109" s="564">
        <f>SUM(AG110:AG112)</f>
        <v>0</v>
      </c>
      <c r="AH109" s="451">
        <f>SUM(AH110:AH112)</f>
        <v>0</v>
      </c>
      <c r="AI109" s="451">
        <f>SUM(AI110:AI112)</f>
        <v>0</v>
      </c>
      <c r="AJ109" s="451">
        <f>SUM(AJ110:AJ112)</f>
        <v>0</v>
      </c>
      <c r="AK109" s="565">
        <f>SUM(AG109:AJ109)</f>
        <v>0</v>
      </c>
      <c r="AL109" s="562"/>
      <c r="AM109" s="447"/>
      <c r="AN109" s="447"/>
      <c r="AO109" s="447"/>
      <c r="AP109" s="563"/>
      <c r="AQ109" s="564"/>
      <c r="AR109" s="451"/>
      <c r="AS109" s="451"/>
      <c r="AT109" s="451"/>
      <c r="AU109" s="565"/>
      <c r="AV109" s="562">
        <f>SUM(AV110:AV112)</f>
        <v>0</v>
      </c>
      <c r="AW109" s="447">
        <f>SUM(AW110:AW112)</f>
        <v>0</v>
      </c>
      <c r="AX109" s="447">
        <f>SUM(AX110:AX112)</f>
        <v>0</v>
      </c>
      <c r="AY109" s="447">
        <f>SUM(AY110:AY112)</f>
        <v>0</v>
      </c>
      <c r="AZ109" s="563">
        <f>SUM(AV109:AY109)</f>
        <v>0</v>
      </c>
      <c r="BA109" s="564"/>
      <c r="BB109" s="451"/>
      <c r="BC109" s="451"/>
      <c r="BD109" s="451"/>
      <c r="BE109" s="565"/>
      <c r="BF109" s="562">
        <f>SUM(BF110:BF112)</f>
        <v>0</v>
      </c>
      <c r="BG109" s="447">
        <f>SUM(BG110:BG112)</f>
        <v>0</v>
      </c>
      <c r="BH109" s="447">
        <f>SUM(BH110:BH112)</f>
        <v>0</v>
      </c>
      <c r="BI109" s="447">
        <f>SUM(BI110:BI112)</f>
        <v>0</v>
      </c>
      <c r="BJ109" s="563">
        <f>SUM(BF109:BI109)</f>
        <v>0</v>
      </c>
      <c r="BK109" s="564"/>
      <c r="BL109" s="451"/>
      <c r="BM109" s="451"/>
      <c r="BN109" s="451"/>
      <c r="BO109" s="565"/>
      <c r="BP109" s="562"/>
      <c r="BQ109" s="447"/>
      <c r="BR109" s="447"/>
      <c r="BS109" s="447"/>
      <c r="BT109" s="563"/>
      <c r="BU109" s="564"/>
      <c r="BV109" s="451"/>
      <c r="BW109" s="451"/>
      <c r="BX109" s="451"/>
      <c r="BY109" s="565"/>
      <c r="BZ109" s="562"/>
      <c r="CA109" s="447"/>
      <c r="CB109" s="447"/>
      <c r="CC109" s="447"/>
      <c r="CD109" s="563"/>
      <c r="CE109" s="454"/>
      <c r="CF109" s="498"/>
      <c r="CG109" s="498"/>
      <c r="CH109" s="498"/>
      <c r="CI109" s="498"/>
      <c r="CJ109" s="498"/>
      <c r="CK109" s="498"/>
      <c r="CL109" s="498"/>
      <c r="CM109" s="498"/>
      <c r="CN109" s="498"/>
      <c r="CO109" s="498"/>
    </row>
    <row r="110" spans="2:93">
      <c r="B110" s="335" t="s">
        <v>295</v>
      </c>
      <c r="C110" s="394">
        <f t="shared" ref="C110:F112" si="33">SUMIF($H$3:$CD$3,C$3,$H110:$CD110)</f>
        <v>0</v>
      </c>
      <c r="D110" s="395">
        <f t="shared" si="33"/>
        <v>0</v>
      </c>
      <c r="E110" s="395">
        <f t="shared" si="33"/>
        <v>0</v>
      </c>
      <c r="F110" s="395">
        <f t="shared" si="33"/>
        <v>0</v>
      </c>
      <c r="G110" s="396">
        <f>SUM(C110:F110)</f>
        <v>0</v>
      </c>
      <c r="H110" s="566"/>
      <c r="I110" s="567"/>
      <c r="J110" s="567"/>
      <c r="K110" s="567"/>
      <c r="L110" s="568"/>
      <c r="M110" s="569"/>
      <c r="N110" s="570"/>
      <c r="O110" s="570"/>
      <c r="P110" s="570"/>
      <c r="Q110" s="571">
        <f>SUM(M110:P110)</f>
        <v>0</v>
      </c>
      <c r="R110" s="566"/>
      <c r="S110" s="567"/>
      <c r="T110" s="567"/>
      <c r="U110" s="567"/>
      <c r="V110" s="568"/>
      <c r="W110" s="569"/>
      <c r="X110" s="570"/>
      <c r="Y110" s="570"/>
      <c r="Z110" s="570"/>
      <c r="AA110" s="571"/>
      <c r="AB110" s="566"/>
      <c r="AC110" s="567"/>
      <c r="AD110" s="567"/>
      <c r="AE110" s="567"/>
      <c r="AF110" s="568">
        <f>SUM(AB110:AE110)</f>
        <v>0</v>
      </c>
      <c r="AG110" s="569"/>
      <c r="AH110" s="570"/>
      <c r="AI110" s="570"/>
      <c r="AJ110" s="570"/>
      <c r="AK110" s="571">
        <f>SUM(AG110:AJ110)</f>
        <v>0</v>
      </c>
      <c r="AL110" s="566"/>
      <c r="AM110" s="567"/>
      <c r="AN110" s="567"/>
      <c r="AO110" s="567"/>
      <c r="AP110" s="568"/>
      <c r="AQ110" s="569"/>
      <c r="AR110" s="570"/>
      <c r="AS110" s="570"/>
      <c r="AT110" s="570"/>
      <c r="AU110" s="571"/>
      <c r="AV110" s="566"/>
      <c r="AW110" s="567"/>
      <c r="AX110" s="567"/>
      <c r="AY110" s="567"/>
      <c r="AZ110" s="568">
        <f>SUM(AV110:AY110)</f>
        <v>0</v>
      </c>
      <c r="BA110" s="569"/>
      <c r="BB110" s="570"/>
      <c r="BC110" s="570"/>
      <c r="BD110" s="570"/>
      <c r="BE110" s="571"/>
      <c r="BF110" s="566"/>
      <c r="BG110" s="567"/>
      <c r="BH110" s="567"/>
      <c r="BI110" s="567"/>
      <c r="BJ110" s="568">
        <f>SUM(BF110:BI110)</f>
        <v>0</v>
      </c>
      <c r="BK110" s="569"/>
      <c r="BL110" s="570"/>
      <c r="BM110" s="570"/>
      <c r="BN110" s="570"/>
      <c r="BO110" s="571"/>
      <c r="BP110" s="566"/>
      <c r="BQ110" s="567"/>
      <c r="BR110" s="567"/>
      <c r="BS110" s="567"/>
      <c r="BT110" s="568"/>
      <c r="BU110" s="569"/>
      <c r="BV110" s="570"/>
      <c r="BW110" s="570"/>
      <c r="BX110" s="570"/>
      <c r="BY110" s="571"/>
      <c r="BZ110" s="566"/>
      <c r="CA110" s="567"/>
      <c r="CB110" s="567"/>
      <c r="CC110" s="567"/>
      <c r="CD110" s="568"/>
      <c r="CE110" s="462"/>
    </row>
    <row r="111" spans="2:93">
      <c r="B111" s="335" t="s">
        <v>217</v>
      </c>
      <c r="C111" s="394">
        <f t="shared" si="33"/>
        <v>0</v>
      </c>
      <c r="D111" s="395">
        <f t="shared" si="33"/>
        <v>0</v>
      </c>
      <c r="E111" s="395">
        <f t="shared" si="33"/>
        <v>0</v>
      </c>
      <c r="F111" s="395">
        <f t="shared" si="33"/>
        <v>0</v>
      </c>
      <c r="G111" s="396">
        <f>SUM(C111:F111)</f>
        <v>0</v>
      </c>
      <c r="H111" s="566"/>
      <c r="I111" s="567"/>
      <c r="J111" s="567"/>
      <c r="K111" s="567"/>
      <c r="L111" s="568"/>
      <c r="M111" s="569"/>
      <c r="N111" s="570"/>
      <c r="O111" s="570"/>
      <c r="P111" s="570"/>
      <c r="Q111" s="571">
        <f>SUM(M111:P111)</f>
        <v>0</v>
      </c>
      <c r="R111" s="566"/>
      <c r="S111" s="567"/>
      <c r="T111" s="567"/>
      <c r="U111" s="567"/>
      <c r="V111" s="568"/>
      <c r="W111" s="569"/>
      <c r="X111" s="570"/>
      <c r="Y111" s="570"/>
      <c r="Z111" s="570"/>
      <c r="AA111" s="571"/>
      <c r="AB111" s="566"/>
      <c r="AC111" s="567"/>
      <c r="AD111" s="567"/>
      <c r="AE111" s="567"/>
      <c r="AF111" s="568">
        <f>SUM(AB111:AE111)</f>
        <v>0</v>
      </c>
      <c r="AG111" s="569"/>
      <c r="AH111" s="570"/>
      <c r="AI111" s="570"/>
      <c r="AJ111" s="570"/>
      <c r="AK111" s="571">
        <f>SUM(AG111:AJ111)</f>
        <v>0</v>
      </c>
      <c r="AL111" s="566"/>
      <c r="AM111" s="567"/>
      <c r="AN111" s="567"/>
      <c r="AO111" s="567"/>
      <c r="AP111" s="568"/>
      <c r="AQ111" s="569"/>
      <c r="AR111" s="570"/>
      <c r="AS111" s="570"/>
      <c r="AT111" s="570"/>
      <c r="AU111" s="571"/>
      <c r="AV111" s="566"/>
      <c r="AW111" s="567"/>
      <c r="AX111" s="567"/>
      <c r="AY111" s="567"/>
      <c r="AZ111" s="568">
        <f>SUM(AV111:AY111)</f>
        <v>0</v>
      </c>
      <c r="BA111" s="569"/>
      <c r="BB111" s="570"/>
      <c r="BC111" s="570"/>
      <c r="BD111" s="570"/>
      <c r="BE111" s="571"/>
      <c r="BF111" s="566"/>
      <c r="BG111" s="567"/>
      <c r="BH111" s="567"/>
      <c r="BI111" s="567"/>
      <c r="BJ111" s="568">
        <f>SUM(BF111:BI111)</f>
        <v>0</v>
      </c>
      <c r="BK111" s="569"/>
      <c r="BL111" s="570"/>
      <c r="BM111" s="570"/>
      <c r="BN111" s="570"/>
      <c r="BO111" s="571"/>
      <c r="BP111" s="566"/>
      <c r="BQ111" s="567"/>
      <c r="BR111" s="567"/>
      <c r="BS111" s="567"/>
      <c r="BT111" s="568"/>
      <c r="BU111" s="569"/>
      <c r="BV111" s="570"/>
      <c r="BW111" s="570"/>
      <c r="BX111" s="570"/>
      <c r="BY111" s="571"/>
      <c r="BZ111" s="566"/>
      <c r="CA111" s="567"/>
      <c r="CB111" s="567"/>
      <c r="CC111" s="567"/>
      <c r="CD111" s="568"/>
      <c r="CE111" s="462"/>
    </row>
    <row r="112" spans="2:93">
      <c r="B112" s="335" t="s">
        <v>296</v>
      </c>
      <c r="C112" s="394">
        <f t="shared" si="33"/>
        <v>0</v>
      </c>
      <c r="D112" s="395">
        <f t="shared" si="33"/>
        <v>0</v>
      </c>
      <c r="E112" s="395">
        <f t="shared" si="33"/>
        <v>0</v>
      </c>
      <c r="F112" s="395">
        <f t="shared" si="33"/>
        <v>0</v>
      </c>
      <c r="G112" s="396">
        <f>SUM(C112:F112)</f>
        <v>0</v>
      </c>
      <c r="H112" s="566"/>
      <c r="I112" s="567"/>
      <c r="J112" s="567"/>
      <c r="K112" s="567"/>
      <c r="L112" s="568"/>
      <c r="M112" s="569"/>
      <c r="N112" s="570"/>
      <c r="O112" s="570"/>
      <c r="P112" s="570"/>
      <c r="Q112" s="571">
        <f>SUM(M112:P112)</f>
        <v>0</v>
      </c>
      <c r="R112" s="566"/>
      <c r="S112" s="567"/>
      <c r="T112" s="567"/>
      <c r="U112" s="567"/>
      <c r="V112" s="568"/>
      <c r="W112" s="569"/>
      <c r="X112" s="570"/>
      <c r="Y112" s="570"/>
      <c r="Z112" s="570"/>
      <c r="AA112" s="571"/>
      <c r="AB112" s="566"/>
      <c r="AC112" s="567"/>
      <c r="AD112" s="567"/>
      <c r="AE112" s="567"/>
      <c r="AF112" s="568">
        <f>SUM(AB112:AE112)</f>
        <v>0</v>
      </c>
      <c r="AG112" s="569"/>
      <c r="AH112" s="570"/>
      <c r="AI112" s="570"/>
      <c r="AJ112" s="570"/>
      <c r="AK112" s="571">
        <f>SUM(AG112:AJ112)</f>
        <v>0</v>
      </c>
      <c r="AL112" s="566"/>
      <c r="AM112" s="567"/>
      <c r="AN112" s="567"/>
      <c r="AO112" s="567"/>
      <c r="AP112" s="568"/>
      <c r="AQ112" s="569"/>
      <c r="AR112" s="570"/>
      <c r="AS112" s="570"/>
      <c r="AT112" s="570"/>
      <c r="AU112" s="571"/>
      <c r="AV112" s="566"/>
      <c r="AW112" s="567"/>
      <c r="AX112" s="567"/>
      <c r="AY112" s="567"/>
      <c r="AZ112" s="568">
        <f>SUM(AV112:AY112)</f>
        <v>0</v>
      </c>
      <c r="BA112" s="569"/>
      <c r="BB112" s="570"/>
      <c r="BC112" s="570"/>
      <c r="BD112" s="570"/>
      <c r="BE112" s="571"/>
      <c r="BF112" s="566"/>
      <c r="BG112" s="567"/>
      <c r="BH112" s="567"/>
      <c r="BI112" s="567"/>
      <c r="BJ112" s="568">
        <f>SUM(BF112:BI112)</f>
        <v>0</v>
      </c>
      <c r="BK112" s="569"/>
      <c r="BL112" s="570"/>
      <c r="BM112" s="570"/>
      <c r="BN112" s="570"/>
      <c r="BO112" s="571"/>
      <c r="BP112" s="566"/>
      <c r="BQ112" s="567"/>
      <c r="BR112" s="567"/>
      <c r="BS112" s="567"/>
      <c r="BT112" s="568"/>
      <c r="BU112" s="569"/>
      <c r="BV112" s="570"/>
      <c r="BW112" s="570"/>
      <c r="BX112" s="570"/>
      <c r="BY112" s="571"/>
      <c r="BZ112" s="566"/>
      <c r="CA112" s="567"/>
      <c r="CB112" s="567"/>
      <c r="CC112" s="567"/>
      <c r="CD112" s="568"/>
      <c r="CE112" s="462"/>
    </row>
    <row r="113" spans="2:83" ht="12.75" thickBot="1">
      <c r="B113" s="336"/>
      <c r="C113" s="427"/>
      <c r="D113" s="428"/>
      <c r="E113" s="428"/>
      <c r="F113" s="428"/>
      <c r="G113" s="429"/>
      <c r="H113" s="572"/>
      <c r="I113" s="573"/>
      <c r="J113" s="573"/>
      <c r="K113" s="573"/>
      <c r="L113" s="574"/>
      <c r="M113" s="575"/>
      <c r="N113" s="576"/>
      <c r="O113" s="576"/>
      <c r="P113" s="576"/>
      <c r="Q113" s="577"/>
      <c r="R113" s="572"/>
      <c r="S113" s="573"/>
      <c r="T113" s="573"/>
      <c r="U113" s="573"/>
      <c r="V113" s="574"/>
      <c r="W113" s="575"/>
      <c r="X113" s="576"/>
      <c r="Y113" s="576"/>
      <c r="Z113" s="576"/>
      <c r="AA113" s="577"/>
      <c r="AB113" s="572"/>
      <c r="AC113" s="573"/>
      <c r="AD113" s="573"/>
      <c r="AE113" s="573"/>
      <c r="AF113" s="574"/>
      <c r="AG113" s="575"/>
      <c r="AH113" s="576"/>
      <c r="AI113" s="576"/>
      <c r="AJ113" s="576"/>
      <c r="AK113" s="577"/>
      <c r="AL113" s="572"/>
      <c r="AM113" s="573"/>
      <c r="AN113" s="573"/>
      <c r="AO113" s="573"/>
      <c r="AP113" s="574"/>
      <c r="AQ113" s="575"/>
      <c r="AR113" s="576"/>
      <c r="AS113" s="576"/>
      <c r="AT113" s="576"/>
      <c r="AU113" s="577"/>
      <c r="AV113" s="572"/>
      <c r="AW113" s="573"/>
      <c r="AX113" s="573"/>
      <c r="AY113" s="573"/>
      <c r="AZ113" s="574"/>
      <c r="BA113" s="575"/>
      <c r="BB113" s="576"/>
      <c r="BC113" s="576"/>
      <c r="BD113" s="576"/>
      <c r="BE113" s="577"/>
      <c r="BF113" s="572"/>
      <c r="BG113" s="573"/>
      <c r="BH113" s="573"/>
      <c r="BI113" s="573"/>
      <c r="BJ113" s="574"/>
      <c r="BK113" s="575"/>
      <c r="BL113" s="576"/>
      <c r="BM113" s="576"/>
      <c r="BN113" s="576"/>
      <c r="BO113" s="577"/>
      <c r="BP113" s="572"/>
      <c r="BQ113" s="573"/>
      <c r="BR113" s="573"/>
      <c r="BS113" s="573"/>
      <c r="BT113" s="574"/>
      <c r="BU113" s="575"/>
      <c r="BV113" s="576"/>
      <c r="BW113" s="576"/>
      <c r="BX113" s="576"/>
      <c r="BY113" s="577"/>
      <c r="BZ113" s="572"/>
      <c r="CA113" s="573"/>
      <c r="CB113" s="573"/>
      <c r="CC113" s="573"/>
      <c r="CD113" s="574"/>
      <c r="CE113" s="462"/>
    </row>
    <row r="114" spans="2:83" ht="12.75" outlineLevel="1" thickBot="1">
      <c r="B114" s="337" t="s">
        <v>297</v>
      </c>
      <c r="C114" s="430"/>
      <c r="G114" s="432"/>
      <c r="H114" s="566"/>
      <c r="I114" s="567"/>
      <c r="J114" s="567"/>
      <c r="K114" s="567"/>
      <c r="L114" s="568"/>
      <c r="M114" s="569"/>
      <c r="N114" s="570"/>
      <c r="O114" s="570"/>
      <c r="P114" s="570"/>
      <c r="Q114" s="571"/>
      <c r="R114" s="566"/>
      <c r="S114" s="567"/>
      <c r="T114" s="567"/>
      <c r="U114" s="567"/>
      <c r="V114" s="568"/>
      <c r="W114" s="569"/>
      <c r="X114" s="570"/>
      <c r="Y114" s="570"/>
      <c r="Z114" s="570"/>
      <c r="AA114" s="571"/>
      <c r="AB114" s="566"/>
      <c r="AC114" s="567"/>
      <c r="AD114" s="567"/>
      <c r="AE114" s="567"/>
      <c r="AF114" s="568"/>
      <c r="AG114" s="569"/>
      <c r="AH114" s="570"/>
      <c r="AI114" s="570"/>
      <c r="AJ114" s="570"/>
      <c r="AK114" s="571"/>
      <c r="AL114" s="566"/>
      <c r="AM114" s="567"/>
      <c r="AN114" s="567"/>
      <c r="AO114" s="567"/>
      <c r="AP114" s="568"/>
      <c r="AQ114" s="569"/>
      <c r="AR114" s="570"/>
      <c r="AS114" s="570"/>
      <c r="AT114" s="570"/>
      <c r="AU114" s="571"/>
      <c r="AV114" s="566"/>
      <c r="AW114" s="567"/>
      <c r="AX114" s="567"/>
      <c r="AY114" s="567"/>
      <c r="AZ114" s="568"/>
      <c r="BA114" s="569"/>
      <c r="BB114" s="570"/>
      <c r="BC114" s="570"/>
      <c r="BD114" s="570"/>
      <c r="BE114" s="571"/>
      <c r="BF114" s="566"/>
      <c r="BG114" s="567"/>
      <c r="BH114" s="567"/>
      <c r="BI114" s="567"/>
      <c r="BJ114" s="568"/>
      <c r="BK114" s="569"/>
      <c r="BL114" s="570"/>
      <c r="BM114" s="570"/>
      <c r="BN114" s="570"/>
      <c r="BO114" s="571"/>
      <c r="BP114" s="566"/>
      <c r="BQ114" s="567"/>
      <c r="BR114" s="567"/>
      <c r="BS114" s="567"/>
      <c r="BT114" s="568"/>
      <c r="BU114" s="569"/>
      <c r="BV114" s="570"/>
      <c r="BW114" s="570"/>
      <c r="BX114" s="570"/>
      <c r="BY114" s="571"/>
      <c r="BZ114" s="566"/>
      <c r="CA114" s="567"/>
      <c r="CB114" s="567"/>
      <c r="CC114" s="567"/>
      <c r="CD114" s="568"/>
      <c r="CE114" s="462"/>
    </row>
    <row r="115" spans="2:83" outlineLevel="1">
      <c r="B115" s="338" t="s">
        <v>218</v>
      </c>
      <c r="C115" s="433"/>
      <c r="D115" s="434"/>
      <c r="E115" s="434"/>
      <c r="F115" s="434"/>
      <c r="G115" s="435"/>
      <c r="H115" s="578"/>
      <c r="I115" s="579"/>
      <c r="J115" s="579"/>
      <c r="K115" s="579"/>
      <c r="L115" s="580"/>
      <c r="M115" s="581"/>
      <c r="N115" s="582"/>
      <c r="O115" s="582"/>
      <c r="P115" s="582"/>
      <c r="Q115" s="583"/>
      <c r="R115" s="578"/>
      <c r="S115" s="579"/>
      <c r="T115" s="579"/>
      <c r="U115" s="579"/>
      <c r="V115" s="580"/>
      <c r="W115" s="581"/>
      <c r="X115" s="582"/>
      <c r="Y115" s="582"/>
      <c r="Z115" s="582"/>
      <c r="AA115" s="583"/>
      <c r="AB115" s="578"/>
      <c r="AC115" s="579"/>
      <c r="AD115" s="579"/>
      <c r="AE115" s="579"/>
      <c r="AF115" s="580"/>
      <c r="AG115" s="581"/>
      <c r="AH115" s="582"/>
      <c r="AI115" s="582"/>
      <c r="AJ115" s="582"/>
      <c r="AK115" s="583"/>
      <c r="AL115" s="578"/>
      <c r="AM115" s="579"/>
      <c r="AN115" s="579"/>
      <c r="AO115" s="579"/>
      <c r="AP115" s="580"/>
      <c r="AQ115" s="581"/>
      <c r="AR115" s="582"/>
      <c r="AS115" s="582"/>
      <c r="AT115" s="582"/>
      <c r="AU115" s="583"/>
      <c r="AV115" s="578"/>
      <c r="AW115" s="579"/>
      <c r="AX115" s="579"/>
      <c r="AY115" s="579"/>
      <c r="AZ115" s="580"/>
      <c r="BA115" s="581"/>
      <c r="BB115" s="582"/>
      <c r="BC115" s="582"/>
      <c r="BD115" s="582"/>
      <c r="BE115" s="583"/>
      <c r="BF115" s="578"/>
      <c r="BG115" s="579"/>
      <c r="BH115" s="579"/>
      <c r="BI115" s="579"/>
      <c r="BJ115" s="580"/>
      <c r="BK115" s="581"/>
      <c r="BL115" s="582"/>
      <c r="BM115" s="582"/>
      <c r="BN115" s="582"/>
      <c r="BO115" s="583"/>
      <c r="BP115" s="578"/>
      <c r="BQ115" s="579"/>
      <c r="BR115" s="579"/>
      <c r="BS115" s="579"/>
      <c r="BT115" s="580"/>
      <c r="BU115" s="581"/>
      <c r="BV115" s="582"/>
      <c r="BW115" s="582"/>
      <c r="BX115" s="582"/>
      <c r="BY115" s="583"/>
      <c r="BZ115" s="578"/>
      <c r="CA115" s="579"/>
      <c r="CB115" s="579"/>
      <c r="CC115" s="579"/>
      <c r="CD115" s="580"/>
      <c r="CE115" s="454"/>
    </row>
    <row r="116" spans="2:83" outlineLevel="1">
      <c r="B116" s="325" t="s">
        <v>199</v>
      </c>
      <c r="C116" s="394">
        <f>SUMIF($H$3:$CD$3,C$3,$H116:$CD116)</f>
        <v>0</v>
      </c>
      <c r="D116" s="395">
        <f>SUMIF($H$3:$CD$3,D$3,$H116:$CD116)</f>
        <v>0</v>
      </c>
      <c r="E116" s="395">
        <f t="shared" ref="C116:F130" si="34">SUMIF($H$3:$CD$3,E$3,$H116:$CD116)</f>
        <v>0</v>
      </c>
      <c r="F116" s="395">
        <f t="shared" si="34"/>
        <v>0</v>
      </c>
      <c r="G116" s="396">
        <f t="shared" ref="G116:G130" si="35">SUM(C116:F116)</f>
        <v>0</v>
      </c>
      <c r="H116" s="566">
        <f t="shared" ref="H116:K130" si="36">SUM(H15,H33,H51,H69)</f>
        <v>0</v>
      </c>
      <c r="I116" s="567">
        <f t="shared" si="36"/>
        <v>0</v>
      </c>
      <c r="J116" s="567">
        <f t="shared" si="36"/>
        <v>0</v>
      </c>
      <c r="K116" s="567">
        <f t="shared" si="36"/>
        <v>0</v>
      </c>
      <c r="L116" s="568">
        <f t="shared" ref="L116:L130" si="37">SUM(H116:K116)</f>
        <v>0</v>
      </c>
      <c r="M116" s="569">
        <f t="shared" ref="M116:P130" si="38">SUM(M15,M33,M51,M69)</f>
        <v>0</v>
      </c>
      <c r="N116" s="570">
        <f t="shared" si="38"/>
        <v>0</v>
      </c>
      <c r="O116" s="570">
        <f t="shared" si="38"/>
        <v>0</v>
      </c>
      <c r="P116" s="570">
        <f t="shared" si="38"/>
        <v>0</v>
      </c>
      <c r="Q116" s="571">
        <f t="shared" ref="Q116:Q121" si="39">SUM(M116:P116)</f>
        <v>0</v>
      </c>
      <c r="R116" s="566">
        <f t="shared" ref="R116:U130" si="40">SUM(R15,R33,R51,R69)</f>
        <v>0</v>
      </c>
      <c r="S116" s="567">
        <f t="shared" si="40"/>
        <v>0</v>
      </c>
      <c r="T116" s="567">
        <f t="shared" si="40"/>
        <v>0</v>
      </c>
      <c r="U116" s="567">
        <f t="shared" si="40"/>
        <v>0</v>
      </c>
      <c r="V116" s="568">
        <f t="shared" ref="V116:V121" si="41">SUM(R116:U116)</f>
        <v>0</v>
      </c>
      <c r="W116" s="569">
        <f t="shared" ref="W116:Z130" si="42">SUM(W15,W33,W51,W69)</f>
        <v>0</v>
      </c>
      <c r="X116" s="570">
        <f t="shared" si="42"/>
        <v>0</v>
      </c>
      <c r="Y116" s="570">
        <f t="shared" si="42"/>
        <v>0</v>
      </c>
      <c r="Z116" s="570">
        <f t="shared" si="42"/>
        <v>0</v>
      </c>
      <c r="AA116" s="571">
        <f t="shared" ref="AA116:AA121" si="43">SUM(W116:Z116)</f>
        <v>0</v>
      </c>
      <c r="AB116" s="566">
        <f t="shared" ref="AB116:AE130" si="44">SUM(AB15,AB33,AB51,AB69)</f>
        <v>0</v>
      </c>
      <c r="AC116" s="567">
        <f t="shared" si="44"/>
        <v>0</v>
      </c>
      <c r="AD116" s="567">
        <f t="shared" si="44"/>
        <v>0</v>
      </c>
      <c r="AE116" s="567">
        <f t="shared" si="44"/>
        <v>0</v>
      </c>
      <c r="AF116" s="568">
        <f t="shared" ref="AF116:AF121" si="45">SUM(AB116:AE116)</f>
        <v>0</v>
      </c>
      <c r="AG116" s="569">
        <f t="shared" ref="AG116:AJ130" si="46">SUM(AG15,AG33,AG51,AG69)</f>
        <v>0</v>
      </c>
      <c r="AH116" s="570">
        <f t="shared" si="46"/>
        <v>0</v>
      </c>
      <c r="AI116" s="570">
        <f t="shared" si="46"/>
        <v>0</v>
      </c>
      <c r="AJ116" s="570">
        <f t="shared" si="46"/>
        <v>0</v>
      </c>
      <c r="AK116" s="571">
        <f t="shared" ref="AK116:AK121" si="47">SUM(AG116:AJ116)</f>
        <v>0</v>
      </c>
      <c r="AL116" s="566">
        <f t="shared" ref="AL116:AO130" si="48">SUM(AL15,AL33,AL51,AL69)</f>
        <v>0</v>
      </c>
      <c r="AM116" s="567">
        <f t="shared" si="48"/>
        <v>0</v>
      </c>
      <c r="AN116" s="567">
        <f t="shared" si="48"/>
        <v>0</v>
      </c>
      <c r="AO116" s="567">
        <f t="shared" si="48"/>
        <v>0</v>
      </c>
      <c r="AP116" s="568">
        <f t="shared" ref="AP116:AP121" si="49">SUM(AL116:AO116)</f>
        <v>0</v>
      </c>
      <c r="AQ116" s="569">
        <f t="shared" ref="AQ116:AT130" si="50">SUM(AQ15,AQ33,AQ51,AQ69)</f>
        <v>0</v>
      </c>
      <c r="AR116" s="570">
        <f t="shared" si="50"/>
        <v>0</v>
      </c>
      <c r="AS116" s="570">
        <f t="shared" si="50"/>
        <v>0</v>
      </c>
      <c r="AT116" s="570">
        <f t="shared" si="50"/>
        <v>0</v>
      </c>
      <c r="AU116" s="571">
        <f t="shared" ref="AU116:AU121" si="51">SUM(AQ116:AT116)</f>
        <v>0</v>
      </c>
      <c r="AV116" s="566">
        <f t="shared" ref="AV116:AY130" si="52">SUM(AV15,AV33,AV51,AV69)</f>
        <v>0</v>
      </c>
      <c r="AW116" s="567">
        <f t="shared" si="52"/>
        <v>0</v>
      </c>
      <c r="AX116" s="567">
        <f t="shared" si="52"/>
        <v>0</v>
      </c>
      <c r="AY116" s="567">
        <f t="shared" si="52"/>
        <v>0</v>
      </c>
      <c r="AZ116" s="568">
        <f t="shared" ref="AZ116:AZ121" si="53">SUM(AV116:AY116)</f>
        <v>0</v>
      </c>
      <c r="BA116" s="569">
        <f t="shared" ref="BA116:BD130" si="54">SUM(BA15,BA33,BA51,BA69)</f>
        <v>0</v>
      </c>
      <c r="BB116" s="570">
        <f t="shared" si="54"/>
        <v>0</v>
      </c>
      <c r="BC116" s="570">
        <f t="shared" si="54"/>
        <v>0</v>
      </c>
      <c r="BD116" s="570">
        <f t="shared" si="54"/>
        <v>0</v>
      </c>
      <c r="BE116" s="571">
        <f t="shared" ref="BE116:BE121" si="55">SUM(BA116:BD116)</f>
        <v>0</v>
      </c>
      <c r="BF116" s="566">
        <f t="shared" ref="BF116:BI130" si="56">SUM(BF15,BF33,BF51,BF69)</f>
        <v>0</v>
      </c>
      <c r="BG116" s="567">
        <f t="shared" si="56"/>
        <v>0</v>
      </c>
      <c r="BH116" s="567">
        <f t="shared" si="56"/>
        <v>0</v>
      </c>
      <c r="BI116" s="567">
        <f t="shared" si="56"/>
        <v>0</v>
      </c>
      <c r="BJ116" s="568">
        <f t="shared" ref="BJ116:BJ121" si="57">SUM(BF116:BI116)</f>
        <v>0</v>
      </c>
      <c r="BK116" s="569">
        <f t="shared" ref="BK116:BN130" si="58">SUM(BK15,BK33,BK51,BK69)</f>
        <v>0</v>
      </c>
      <c r="BL116" s="570">
        <f t="shared" si="58"/>
        <v>0</v>
      </c>
      <c r="BM116" s="570">
        <f t="shared" si="58"/>
        <v>0</v>
      </c>
      <c r="BN116" s="570">
        <f t="shared" si="58"/>
        <v>0</v>
      </c>
      <c r="BO116" s="571">
        <f t="shared" ref="BO116:BO121" si="59">SUM(BK116:BN116)</f>
        <v>0</v>
      </c>
      <c r="BP116" s="566">
        <f t="shared" ref="BP116:BS130" si="60">SUM(BP15,BP33,BP51,BP69)</f>
        <v>0</v>
      </c>
      <c r="BQ116" s="567">
        <f t="shared" si="60"/>
        <v>0</v>
      </c>
      <c r="BR116" s="567">
        <f t="shared" si="60"/>
        <v>0</v>
      </c>
      <c r="BS116" s="567">
        <f t="shared" si="60"/>
        <v>0</v>
      </c>
      <c r="BT116" s="568">
        <f t="shared" ref="BT116:BT121" si="61">SUM(BP116:BS116)</f>
        <v>0</v>
      </c>
      <c r="BU116" s="569">
        <f t="shared" ref="BU116:BX130" si="62">SUM(BU15,BU33,BU51,BU69)</f>
        <v>0</v>
      </c>
      <c r="BV116" s="570">
        <f t="shared" si="62"/>
        <v>0</v>
      </c>
      <c r="BW116" s="570">
        <f t="shared" si="62"/>
        <v>0</v>
      </c>
      <c r="BX116" s="570">
        <f t="shared" si="62"/>
        <v>0</v>
      </c>
      <c r="BY116" s="571">
        <f t="shared" ref="BY116:BY121" si="63">SUM(BU116:BX116)</f>
        <v>0</v>
      </c>
      <c r="BZ116" s="566">
        <f>SUM(BZ15,BZ33,BZ51,BZ69)</f>
        <v>0</v>
      </c>
      <c r="CA116" s="567">
        <f t="shared" ref="BZ116:CC130" si="64">SUM(CA15,CA33,CA51,CA69)</f>
        <v>0</v>
      </c>
      <c r="CB116" s="567">
        <f t="shared" si="64"/>
        <v>0</v>
      </c>
      <c r="CC116" s="567">
        <f t="shared" si="64"/>
        <v>0</v>
      </c>
      <c r="CD116" s="568">
        <f t="shared" ref="CD116:CD121" si="65">SUM(BZ116:CC116)</f>
        <v>0</v>
      </c>
      <c r="CE116" s="462"/>
    </row>
    <row r="117" spans="2:83" outlineLevel="1">
      <c r="B117" s="325" t="s">
        <v>200</v>
      </c>
      <c r="C117" s="394">
        <f t="shared" si="34"/>
        <v>0</v>
      </c>
      <c r="D117" s="395">
        <f t="shared" si="34"/>
        <v>0</v>
      </c>
      <c r="E117" s="395">
        <f t="shared" si="34"/>
        <v>0</v>
      </c>
      <c r="F117" s="395">
        <f t="shared" si="34"/>
        <v>0</v>
      </c>
      <c r="G117" s="396">
        <f t="shared" si="35"/>
        <v>0</v>
      </c>
      <c r="H117" s="566">
        <f t="shared" si="36"/>
        <v>0</v>
      </c>
      <c r="I117" s="567">
        <f t="shared" si="36"/>
        <v>0</v>
      </c>
      <c r="J117" s="567">
        <f t="shared" si="36"/>
        <v>0</v>
      </c>
      <c r="K117" s="567">
        <f t="shared" si="36"/>
        <v>0</v>
      </c>
      <c r="L117" s="568">
        <f t="shared" si="37"/>
        <v>0</v>
      </c>
      <c r="M117" s="569">
        <f t="shared" si="38"/>
        <v>0</v>
      </c>
      <c r="N117" s="570">
        <f t="shared" si="38"/>
        <v>0</v>
      </c>
      <c r="O117" s="570">
        <f t="shared" si="38"/>
        <v>0</v>
      </c>
      <c r="P117" s="570">
        <f t="shared" si="38"/>
        <v>0</v>
      </c>
      <c r="Q117" s="571">
        <f t="shared" si="39"/>
        <v>0</v>
      </c>
      <c r="R117" s="566">
        <f t="shared" si="40"/>
        <v>0</v>
      </c>
      <c r="S117" s="567">
        <f t="shared" si="40"/>
        <v>0</v>
      </c>
      <c r="T117" s="567">
        <f t="shared" si="40"/>
        <v>0</v>
      </c>
      <c r="U117" s="567">
        <f t="shared" si="40"/>
        <v>0</v>
      </c>
      <c r="V117" s="568">
        <f t="shared" si="41"/>
        <v>0</v>
      </c>
      <c r="W117" s="569">
        <f t="shared" si="42"/>
        <v>0</v>
      </c>
      <c r="X117" s="570">
        <f t="shared" si="42"/>
        <v>0</v>
      </c>
      <c r="Y117" s="570">
        <f t="shared" si="42"/>
        <v>0</v>
      </c>
      <c r="Z117" s="570">
        <f t="shared" si="42"/>
        <v>0</v>
      </c>
      <c r="AA117" s="571">
        <f t="shared" si="43"/>
        <v>0</v>
      </c>
      <c r="AB117" s="566">
        <f t="shared" si="44"/>
        <v>0</v>
      </c>
      <c r="AC117" s="567">
        <f t="shared" si="44"/>
        <v>0</v>
      </c>
      <c r="AD117" s="567">
        <f t="shared" si="44"/>
        <v>0</v>
      </c>
      <c r="AE117" s="567">
        <f t="shared" si="44"/>
        <v>0</v>
      </c>
      <c r="AF117" s="568">
        <f t="shared" si="45"/>
        <v>0</v>
      </c>
      <c r="AG117" s="569">
        <f t="shared" si="46"/>
        <v>0</v>
      </c>
      <c r="AH117" s="570">
        <f t="shared" si="46"/>
        <v>0</v>
      </c>
      <c r="AI117" s="570">
        <f t="shared" si="46"/>
        <v>0</v>
      </c>
      <c r="AJ117" s="570">
        <f t="shared" si="46"/>
        <v>0</v>
      </c>
      <c r="AK117" s="571">
        <f t="shared" si="47"/>
        <v>0</v>
      </c>
      <c r="AL117" s="566">
        <f t="shared" si="48"/>
        <v>0</v>
      </c>
      <c r="AM117" s="567">
        <f t="shared" si="48"/>
        <v>0</v>
      </c>
      <c r="AN117" s="567">
        <f t="shared" si="48"/>
        <v>0</v>
      </c>
      <c r="AO117" s="567">
        <f t="shared" si="48"/>
        <v>0</v>
      </c>
      <c r="AP117" s="568">
        <f t="shared" si="49"/>
        <v>0</v>
      </c>
      <c r="AQ117" s="569">
        <f t="shared" si="50"/>
        <v>0</v>
      </c>
      <c r="AR117" s="570">
        <f t="shared" si="50"/>
        <v>0</v>
      </c>
      <c r="AS117" s="570">
        <f t="shared" si="50"/>
        <v>0</v>
      </c>
      <c r="AT117" s="570">
        <f t="shared" si="50"/>
        <v>0</v>
      </c>
      <c r="AU117" s="571">
        <f t="shared" si="51"/>
        <v>0</v>
      </c>
      <c r="AV117" s="566">
        <f t="shared" si="52"/>
        <v>0</v>
      </c>
      <c r="AW117" s="567">
        <f t="shared" si="52"/>
        <v>0</v>
      </c>
      <c r="AX117" s="567">
        <f t="shared" si="52"/>
        <v>0</v>
      </c>
      <c r="AY117" s="567">
        <f t="shared" si="52"/>
        <v>0</v>
      </c>
      <c r="AZ117" s="568">
        <f t="shared" si="53"/>
        <v>0</v>
      </c>
      <c r="BA117" s="569">
        <f t="shared" si="54"/>
        <v>0</v>
      </c>
      <c r="BB117" s="570">
        <f t="shared" si="54"/>
        <v>0</v>
      </c>
      <c r="BC117" s="570">
        <f t="shared" si="54"/>
        <v>0</v>
      </c>
      <c r="BD117" s="570">
        <f t="shared" si="54"/>
        <v>0</v>
      </c>
      <c r="BE117" s="571">
        <f t="shared" si="55"/>
        <v>0</v>
      </c>
      <c r="BF117" s="566">
        <f t="shared" si="56"/>
        <v>0</v>
      </c>
      <c r="BG117" s="567">
        <f t="shared" si="56"/>
        <v>0</v>
      </c>
      <c r="BH117" s="567">
        <f t="shared" si="56"/>
        <v>0</v>
      </c>
      <c r="BI117" s="567">
        <f t="shared" si="56"/>
        <v>0</v>
      </c>
      <c r="BJ117" s="568">
        <f t="shared" si="57"/>
        <v>0</v>
      </c>
      <c r="BK117" s="569">
        <f t="shared" si="58"/>
        <v>0</v>
      </c>
      <c r="BL117" s="570">
        <f t="shared" si="58"/>
        <v>0</v>
      </c>
      <c r="BM117" s="570">
        <f t="shared" si="58"/>
        <v>0</v>
      </c>
      <c r="BN117" s="570">
        <f t="shared" si="58"/>
        <v>0</v>
      </c>
      <c r="BO117" s="571">
        <f t="shared" si="59"/>
        <v>0</v>
      </c>
      <c r="BP117" s="566">
        <f t="shared" si="60"/>
        <v>0</v>
      </c>
      <c r="BQ117" s="567">
        <f t="shared" si="60"/>
        <v>0</v>
      </c>
      <c r="BR117" s="567">
        <f t="shared" si="60"/>
        <v>0</v>
      </c>
      <c r="BS117" s="567">
        <f t="shared" si="60"/>
        <v>0</v>
      </c>
      <c r="BT117" s="568">
        <f t="shared" si="61"/>
        <v>0</v>
      </c>
      <c r="BU117" s="569">
        <f t="shared" si="62"/>
        <v>0</v>
      </c>
      <c r="BV117" s="570">
        <f t="shared" si="62"/>
        <v>0</v>
      </c>
      <c r="BW117" s="570">
        <f t="shared" si="62"/>
        <v>0</v>
      </c>
      <c r="BX117" s="570">
        <f t="shared" si="62"/>
        <v>0</v>
      </c>
      <c r="BY117" s="571">
        <f t="shared" si="63"/>
        <v>0</v>
      </c>
      <c r="BZ117" s="566">
        <f t="shared" si="64"/>
        <v>0</v>
      </c>
      <c r="CA117" s="567">
        <f t="shared" si="64"/>
        <v>0</v>
      </c>
      <c r="CB117" s="567">
        <f t="shared" si="64"/>
        <v>0</v>
      </c>
      <c r="CC117" s="567">
        <f t="shared" si="64"/>
        <v>0</v>
      </c>
      <c r="CD117" s="568">
        <f t="shared" si="65"/>
        <v>0</v>
      </c>
      <c r="CE117" s="462"/>
    </row>
    <row r="118" spans="2:83" outlineLevel="1">
      <c r="B118" s="325" t="s">
        <v>282</v>
      </c>
      <c r="C118" s="394" t="e">
        <f t="shared" si="34"/>
        <v>#VALUE!</v>
      </c>
      <c r="D118" s="395">
        <f t="shared" si="34"/>
        <v>0</v>
      </c>
      <c r="E118" s="395">
        <f t="shared" si="34"/>
        <v>0</v>
      </c>
      <c r="F118" s="395">
        <f t="shared" si="34"/>
        <v>0</v>
      </c>
      <c r="G118" s="396" t="e">
        <f t="shared" si="35"/>
        <v>#VALUE!</v>
      </c>
      <c r="H118" s="566" t="e">
        <f t="shared" si="36"/>
        <v>#VALUE!</v>
      </c>
      <c r="I118" s="567">
        <f t="shared" si="36"/>
        <v>0</v>
      </c>
      <c r="J118" s="567">
        <f t="shared" si="36"/>
        <v>0</v>
      </c>
      <c r="K118" s="567">
        <f t="shared" si="36"/>
        <v>0</v>
      </c>
      <c r="L118" s="568" t="e">
        <f t="shared" si="37"/>
        <v>#VALUE!</v>
      </c>
      <c r="M118" s="569">
        <f t="shared" si="38"/>
        <v>0</v>
      </c>
      <c r="N118" s="570">
        <f t="shared" si="38"/>
        <v>0</v>
      </c>
      <c r="O118" s="570">
        <f t="shared" si="38"/>
        <v>0</v>
      </c>
      <c r="P118" s="570">
        <f t="shared" si="38"/>
        <v>0</v>
      </c>
      <c r="Q118" s="571">
        <f t="shared" si="39"/>
        <v>0</v>
      </c>
      <c r="R118" s="566">
        <f t="shared" si="40"/>
        <v>0</v>
      </c>
      <c r="S118" s="567">
        <f t="shared" si="40"/>
        <v>0</v>
      </c>
      <c r="T118" s="567">
        <f t="shared" si="40"/>
        <v>0</v>
      </c>
      <c r="U118" s="567">
        <f t="shared" si="40"/>
        <v>0</v>
      </c>
      <c r="V118" s="568">
        <f t="shared" si="41"/>
        <v>0</v>
      </c>
      <c r="W118" s="569">
        <f t="shared" si="42"/>
        <v>0</v>
      </c>
      <c r="X118" s="570">
        <f t="shared" si="42"/>
        <v>0</v>
      </c>
      <c r="Y118" s="570">
        <f t="shared" si="42"/>
        <v>0</v>
      </c>
      <c r="Z118" s="570">
        <f t="shared" si="42"/>
        <v>0</v>
      </c>
      <c r="AA118" s="571">
        <f t="shared" si="43"/>
        <v>0</v>
      </c>
      <c r="AB118" s="566">
        <f t="shared" si="44"/>
        <v>0</v>
      </c>
      <c r="AC118" s="567">
        <f t="shared" si="44"/>
        <v>0</v>
      </c>
      <c r="AD118" s="567">
        <f t="shared" si="44"/>
        <v>0</v>
      </c>
      <c r="AE118" s="567">
        <f t="shared" si="44"/>
        <v>0</v>
      </c>
      <c r="AF118" s="568">
        <f t="shared" si="45"/>
        <v>0</v>
      </c>
      <c r="AG118" s="569">
        <f t="shared" si="46"/>
        <v>0</v>
      </c>
      <c r="AH118" s="570">
        <f t="shared" si="46"/>
        <v>0</v>
      </c>
      <c r="AI118" s="570">
        <f t="shared" si="46"/>
        <v>0</v>
      </c>
      <c r="AJ118" s="570">
        <f t="shared" si="46"/>
        <v>0</v>
      </c>
      <c r="AK118" s="571">
        <f t="shared" si="47"/>
        <v>0</v>
      </c>
      <c r="AL118" s="566">
        <f t="shared" si="48"/>
        <v>0</v>
      </c>
      <c r="AM118" s="567">
        <f t="shared" si="48"/>
        <v>0</v>
      </c>
      <c r="AN118" s="567">
        <f t="shared" si="48"/>
        <v>0</v>
      </c>
      <c r="AO118" s="567">
        <f t="shared" si="48"/>
        <v>0</v>
      </c>
      <c r="AP118" s="568">
        <f t="shared" si="49"/>
        <v>0</v>
      </c>
      <c r="AQ118" s="569">
        <f t="shared" si="50"/>
        <v>0</v>
      </c>
      <c r="AR118" s="570">
        <f t="shared" si="50"/>
        <v>0</v>
      </c>
      <c r="AS118" s="570">
        <f t="shared" si="50"/>
        <v>0</v>
      </c>
      <c r="AT118" s="570">
        <f t="shared" si="50"/>
        <v>0</v>
      </c>
      <c r="AU118" s="571">
        <f t="shared" si="51"/>
        <v>0</v>
      </c>
      <c r="AV118" s="566">
        <f t="shared" si="52"/>
        <v>0</v>
      </c>
      <c r="AW118" s="567">
        <f t="shared" si="52"/>
        <v>0</v>
      </c>
      <c r="AX118" s="567">
        <f t="shared" si="52"/>
        <v>0</v>
      </c>
      <c r="AY118" s="567">
        <f t="shared" si="52"/>
        <v>0</v>
      </c>
      <c r="AZ118" s="568">
        <f t="shared" si="53"/>
        <v>0</v>
      </c>
      <c r="BA118" s="569">
        <f t="shared" si="54"/>
        <v>0</v>
      </c>
      <c r="BB118" s="570">
        <f t="shared" si="54"/>
        <v>0</v>
      </c>
      <c r="BC118" s="570">
        <f t="shared" si="54"/>
        <v>0</v>
      </c>
      <c r="BD118" s="570">
        <f t="shared" si="54"/>
        <v>0</v>
      </c>
      <c r="BE118" s="571">
        <f t="shared" si="55"/>
        <v>0</v>
      </c>
      <c r="BF118" s="566">
        <f t="shared" si="56"/>
        <v>0</v>
      </c>
      <c r="BG118" s="567">
        <f t="shared" si="56"/>
        <v>0</v>
      </c>
      <c r="BH118" s="567">
        <f t="shared" si="56"/>
        <v>0</v>
      </c>
      <c r="BI118" s="567">
        <f t="shared" si="56"/>
        <v>0</v>
      </c>
      <c r="BJ118" s="568">
        <f t="shared" si="57"/>
        <v>0</v>
      </c>
      <c r="BK118" s="569">
        <f t="shared" si="58"/>
        <v>0</v>
      </c>
      <c r="BL118" s="570">
        <f t="shared" si="58"/>
        <v>0</v>
      </c>
      <c r="BM118" s="570">
        <f t="shared" si="58"/>
        <v>0</v>
      </c>
      <c r="BN118" s="570">
        <f t="shared" si="58"/>
        <v>0</v>
      </c>
      <c r="BO118" s="571">
        <f t="shared" si="59"/>
        <v>0</v>
      </c>
      <c r="BP118" s="566">
        <f t="shared" si="60"/>
        <v>0</v>
      </c>
      <c r="BQ118" s="567">
        <f t="shared" si="60"/>
        <v>0</v>
      </c>
      <c r="BR118" s="567">
        <f t="shared" si="60"/>
        <v>0</v>
      </c>
      <c r="BS118" s="567">
        <f t="shared" si="60"/>
        <v>0</v>
      </c>
      <c r="BT118" s="568">
        <f t="shared" si="61"/>
        <v>0</v>
      </c>
      <c r="BU118" s="569">
        <f t="shared" si="62"/>
        <v>0</v>
      </c>
      <c r="BV118" s="570">
        <f t="shared" si="62"/>
        <v>0</v>
      </c>
      <c r="BW118" s="570">
        <f t="shared" si="62"/>
        <v>0</v>
      </c>
      <c r="BX118" s="570">
        <f t="shared" si="62"/>
        <v>0</v>
      </c>
      <c r="BY118" s="571">
        <f t="shared" si="63"/>
        <v>0</v>
      </c>
      <c r="BZ118" s="566">
        <f t="shared" si="64"/>
        <v>0</v>
      </c>
      <c r="CA118" s="567">
        <f t="shared" si="64"/>
        <v>0</v>
      </c>
      <c r="CB118" s="567">
        <f t="shared" si="64"/>
        <v>0</v>
      </c>
      <c r="CC118" s="567">
        <f t="shared" si="64"/>
        <v>0</v>
      </c>
      <c r="CD118" s="568">
        <f t="shared" si="65"/>
        <v>0</v>
      </c>
      <c r="CE118" s="462"/>
    </row>
    <row r="119" spans="2:83" outlineLevel="1">
      <c r="B119" s="325" t="s">
        <v>283</v>
      </c>
      <c r="C119" s="394">
        <f t="shared" si="34"/>
        <v>0</v>
      </c>
      <c r="D119" s="395">
        <f t="shared" si="34"/>
        <v>0</v>
      </c>
      <c r="E119" s="395">
        <f t="shared" si="34"/>
        <v>0</v>
      </c>
      <c r="F119" s="395">
        <f t="shared" si="34"/>
        <v>0</v>
      </c>
      <c r="G119" s="396">
        <f t="shared" si="35"/>
        <v>0</v>
      </c>
      <c r="H119" s="566">
        <f t="shared" si="36"/>
        <v>0</v>
      </c>
      <c r="I119" s="567">
        <f t="shared" si="36"/>
        <v>0</v>
      </c>
      <c r="J119" s="567">
        <f t="shared" si="36"/>
        <v>0</v>
      </c>
      <c r="K119" s="567">
        <f t="shared" si="36"/>
        <v>0</v>
      </c>
      <c r="L119" s="568">
        <f t="shared" si="37"/>
        <v>0</v>
      </c>
      <c r="M119" s="569">
        <f t="shared" si="38"/>
        <v>0</v>
      </c>
      <c r="N119" s="570">
        <f t="shared" si="38"/>
        <v>0</v>
      </c>
      <c r="O119" s="570">
        <f t="shared" si="38"/>
        <v>0</v>
      </c>
      <c r="P119" s="570">
        <f t="shared" si="38"/>
        <v>0</v>
      </c>
      <c r="Q119" s="571">
        <f t="shared" si="39"/>
        <v>0</v>
      </c>
      <c r="R119" s="566">
        <f t="shared" si="40"/>
        <v>0</v>
      </c>
      <c r="S119" s="567">
        <f t="shared" si="40"/>
        <v>0</v>
      </c>
      <c r="T119" s="567">
        <f t="shared" si="40"/>
        <v>0</v>
      </c>
      <c r="U119" s="567">
        <f t="shared" si="40"/>
        <v>0</v>
      </c>
      <c r="V119" s="568">
        <f t="shared" si="41"/>
        <v>0</v>
      </c>
      <c r="W119" s="569">
        <f t="shared" si="42"/>
        <v>0</v>
      </c>
      <c r="X119" s="570">
        <f t="shared" si="42"/>
        <v>0</v>
      </c>
      <c r="Y119" s="570">
        <f t="shared" si="42"/>
        <v>0</v>
      </c>
      <c r="Z119" s="570">
        <f t="shared" si="42"/>
        <v>0</v>
      </c>
      <c r="AA119" s="571">
        <f t="shared" si="43"/>
        <v>0</v>
      </c>
      <c r="AB119" s="566">
        <f t="shared" si="44"/>
        <v>0</v>
      </c>
      <c r="AC119" s="567">
        <f t="shared" si="44"/>
        <v>0</v>
      </c>
      <c r="AD119" s="567">
        <f t="shared" si="44"/>
        <v>0</v>
      </c>
      <c r="AE119" s="567">
        <f t="shared" si="44"/>
        <v>0</v>
      </c>
      <c r="AF119" s="568">
        <f t="shared" si="45"/>
        <v>0</v>
      </c>
      <c r="AG119" s="569">
        <f t="shared" si="46"/>
        <v>0</v>
      </c>
      <c r="AH119" s="570">
        <f t="shared" si="46"/>
        <v>0</v>
      </c>
      <c r="AI119" s="570">
        <f t="shared" si="46"/>
        <v>0</v>
      </c>
      <c r="AJ119" s="570">
        <f t="shared" si="46"/>
        <v>0</v>
      </c>
      <c r="AK119" s="571">
        <f t="shared" si="47"/>
        <v>0</v>
      </c>
      <c r="AL119" s="566">
        <f t="shared" si="48"/>
        <v>0</v>
      </c>
      <c r="AM119" s="567">
        <f t="shared" si="48"/>
        <v>0</v>
      </c>
      <c r="AN119" s="567">
        <f t="shared" si="48"/>
        <v>0</v>
      </c>
      <c r="AO119" s="567">
        <f t="shared" si="48"/>
        <v>0</v>
      </c>
      <c r="AP119" s="568">
        <f t="shared" si="49"/>
        <v>0</v>
      </c>
      <c r="AQ119" s="569">
        <f t="shared" si="50"/>
        <v>0</v>
      </c>
      <c r="AR119" s="570">
        <f t="shared" si="50"/>
        <v>0</v>
      </c>
      <c r="AS119" s="570">
        <f t="shared" si="50"/>
        <v>0</v>
      </c>
      <c r="AT119" s="570">
        <f t="shared" si="50"/>
        <v>0</v>
      </c>
      <c r="AU119" s="571">
        <f t="shared" si="51"/>
        <v>0</v>
      </c>
      <c r="AV119" s="566">
        <f t="shared" si="52"/>
        <v>0</v>
      </c>
      <c r="AW119" s="567">
        <f t="shared" si="52"/>
        <v>0</v>
      </c>
      <c r="AX119" s="567">
        <f t="shared" si="52"/>
        <v>0</v>
      </c>
      <c r="AY119" s="567">
        <f t="shared" si="52"/>
        <v>0</v>
      </c>
      <c r="AZ119" s="568">
        <f t="shared" si="53"/>
        <v>0</v>
      </c>
      <c r="BA119" s="569">
        <f t="shared" si="54"/>
        <v>0</v>
      </c>
      <c r="BB119" s="570">
        <f t="shared" si="54"/>
        <v>0</v>
      </c>
      <c r="BC119" s="570">
        <f t="shared" si="54"/>
        <v>0</v>
      </c>
      <c r="BD119" s="570">
        <f t="shared" si="54"/>
        <v>0</v>
      </c>
      <c r="BE119" s="571">
        <f t="shared" si="55"/>
        <v>0</v>
      </c>
      <c r="BF119" s="566">
        <f t="shared" si="56"/>
        <v>0</v>
      </c>
      <c r="BG119" s="567">
        <f t="shared" si="56"/>
        <v>0</v>
      </c>
      <c r="BH119" s="567">
        <f t="shared" si="56"/>
        <v>0</v>
      </c>
      <c r="BI119" s="567">
        <f t="shared" si="56"/>
        <v>0</v>
      </c>
      <c r="BJ119" s="568">
        <f t="shared" si="57"/>
        <v>0</v>
      </c>
      <c r="BK119" s="569">
        <f t="shared" si="58"/>
        <v>0</v>
      </c>
      <c r="BL119" s="570">
        <f t="shared" si="58"/>
        <v>0</v>
      </c>
      <c r="BM119" s="570">
        <f t="shared" si="58"/>
        <v>0</v>
      </c>
      <c r="BN119" s="570">
        <f t="shared" si="58"/>
        <v>0</v>
      </c>
      <c r="BO119" s="571">
        <f t="shared" si="59"/>
        <v>0</v>
      </c>
      <c r="BP119" s="566">
        <f t="shared" si="60"/>
        <v>0</v>
      </c>
      <c r="BQ119" s="567">
        <f t="shared" si="60"/>
        <v>0</v>
      </c>
      <c r="BR119" s="567">
        <f t="shared" si="60"/>
        <v>0</v>
      </c>
      <c r="BS119" s="567">
        <f t="shared" si="60"/>
        <v>0</v>
      </c>
      <c r="BT119" s="568">
        <f t="shared" si="61"/>
        <v>0</v>
      </c>
      <c r="BU119" s="569">
        <f t="shared" si="62"/>
        <v>0</v>
      </c>
      <c r="BV119" s="570">
        <f t="shared" si="62"/>
        <v>0</v>
      </c>
      <c r="BW119" s="570">
        <f t="shared" si="62"/>
        <v>0</v>
      </c>
      <c r="BX119" s="570">
        <f t="shared" si="62"/>
        <v>0</v>
      </c>
      <c r="BY119" s="571">
        <f t="shared" si="63"/>
        <v>0</v>
      </c>
      <c r="BZ119" s="566">
        <f t="shared" si="64"/>
        <v>0</v>
      </c>
      <c r="CA119" s="567">
        <f t="shared" si="64"/>
        <v>0</v>
      </c>
      <c r="CB119" s="567">
        <f t="shared" si="64"/>
        <v>0</v>
      </c>
      <c r="CC119" s="567">
        <f t="shared" si="64"/>
        <v>0</v>
      </c>
      <c r="CD119" s="568">
        <f t="shared" si="65"/>
        <v>0</v>
      </c>
      <c r="CE119" s="462"/>
    </row>
    <row r="120" spans="2:83" outlineLevel="1">
      <c r="B120" s="325" t="s">
        <v>203</v>
      </c>
      <c r="C120" s="394">
        <f t="shared" si="34"/>
        <v>0</v>
      </c>
      <c r="D120" s="395">
        <f t="shared" si="34"/>
        <v>0</v>
      </c>
      <c r="E120" s="395">
        <f t="shared" si="34"/>
        <v>0</v>
      </c>
      <c r="F120" s="395">
        <f t="shared" si="34"/>
        <v>0</v>
      </c>
      <c r="G120" s="396">
        <f t="shared" si="35"/>
        <v>0</v>
      </c>
      <c r="H120" s="566">
        <f t="shared" si="36"/>
        <v>0</v>
      </c>
      <c r="I120" s="567">
        <f t="shared" si="36"/>
        <v>0</v>
      </c>
      <c r="J120" s="567">
        <f t="shared" si="36"/>
        <v>0</v>
      </c>
      <c r="K120" s="567">
        <f t="shared" si="36"/>
        <v>0</v>
      </c>
      <c r="L120" s="568">
        <f t="shared" si="37"/>
        <v>0</v>
      </c>
      <c r="M120" s="569">
        <f t="shared" si="38"/>
        <v>0</v>
      </c>
      <c r="N120" s="570">
        <f t="shared" si="38"/>
        <v>0</v>
      </c>
      <c r="O120" s="570">
        <f t="shared" si="38"/>
        <v>0</v>
      </c>
      <c r="P120" s="570">
        <f t="shared" si="38"/>
        <v>0</v>
      </c>
      <c r="Q120" s="571">
        <f t="shared" si="39"/>
        <v>0</v>
      </c>
      <c r="R120" s="566">
        <f t="shared" si="40"/>
        <v>0</v>
      </c>
      <c r="S120" s="567">
        <f t="shared" si="40"/>
        <v>0</v>
      </c>
      <c r="T120" s="567">
        <f t="shared" si="40"/>
        <v>0</v>
      </c>
      <c r="U120" s="567">
        <f t="shared" si="40"/>
        <v>0</v>
      </c>
      <c r="V120" s="568">
        <f t="shared" si="41"/>
        <v>0</v>
      </c>
      <c r="W120" s="569">
        <f t="shared" si="42"/>
        <v>0</v>
      </c>
      <c r="X120" s="570">
        <f t="shared" si="42"/>
        <v>0</v>
      </c>
      <c r="Y120" s="570">
        <f t="shared" si="42"/>
        <v>0</v>
      </c>
      <c r="Z120" s="570">
        <f t="shared" si="42"/>
        <v>0</v>
      </c>
      <c r="AA120" s="571">
        <f t="shared" si="43"/>
        <v>0</v>
      </c>
      <c r="AB120" s="566">
        <f t="shared" si="44"/>
        <v>0</v>
      </c>
      <c r="AC120" s="567">
        <f t="shared" si="44"/>
        <v>0</v>
      </c>
      <c r="AD120" s="567">
        <f t="shared" si="44"/>
        <v>0</v>
      </c>
      <c r="AE120" s="567">
        <f t="shared" si="44"/>
        <v>0</v>
      </c>
      <c r="AF120" s="568">
        <f t="shared" si="45"/>
        <v>0</v>
      </c>
      <c r="AG120" s="569">
        <f t="shared" si="46"/>
        <v>0</v>
      </c>
      <c r="AH120" s="570">
        <f t="shared" si="46"/>
        <v>0</v>
      </c>
      <c r="AI120" s="570">
        <f t="shared" si="46"/>
        <v>0</v>
      </c>
      <c r="AJ120" s="570">
        <f t="shared" si="46"/>
        <v>0</v>
      </c>
      <c r="AK120" s="571">
        <f t="shared" si="47"/>
        <v>0</v>
      </c>
      <c r="AL120" s="566">
        <f t="shared" si="48"/>
        <v>0</v>
      </c>
      <c r="AM120" s="567">
        <f t="shared" si="48"/>
        <v>0</v>
      </c>
      <c r="AN120" s="567">
        <f t="shared" si="48"/>
        <v>0</v>
      </c>
      <c r="AO120" s="567">
        <f t="shared" si="48"/>
        <v>0</v>
      </c>
      <c r="AP120" s="568">
        <f t="shared" si="49"/>
        <v>0</v>
      </c>
      <c r="AQ120" s="569">
        <f t="shared" si="50"/>
        <v>0</v>
      </c>
      <c r="AR120" s="570">
        <f t="shared" si="50"/>
        <v>0</v>
      </c>
      <c r="AS120" s="570">
        <f t="shared" si="50"/>
        <v>0</v>
      </c>
      <c r="AT120" s="570">
        <f t="shared" si="50"/>
        <v>0</v>
      </c>
      <c r="AU120" s="571">
        <f t="shared" si="51"/>
        <v>0</v>
      </c>
      <c r="AV120" s="566">
        <f t="shared" si="52"/>
        <v>0</v>
      </c>
      <c r="AW120" s="567">
        <f t="shared" si="52"/>
        <v>0</v>
      </c>
      <c r="AX120" s="567">
        <f t="shared" si="52"/>
        <v>0</v>
      </c>
      <c r="AY120" s="567">
        <f t="shared" si="52"/>
        <v>0</v>
      </c>
      <c r="AZ120" s="568">
        <f t="shared" si="53"/>
        <v>0</v>
      </c>
      <c r="BA120" s="569">
        <f t="shared" si="54"/>
        <v>0</v>
      </c>
      <c r="BB120" s="570">
        <f t="shared" si="54"/>
        <v>0</v>
      </c>
      <c r="BC120" s="570">
        <f t="shared" si="54"/>
        <v>0</v>
      </c>
      <c r="BD120" s="570">
        <f t="shared" si="54"/>
        <v>0</v>
      </c>
      <c r="BE120" s="571">
        <f t="shared" si="55"/>
        <v>0</v>
      </c>
      <c r="BF120" s="566">
        <f t="shared" si="56"/>
        <v>0</v>
      </c>
      <c r="BG120" s="567">
        <f t="shared" si="56"/>
        <v>0</v>
      </c>
      <c r="BH120" s="567">
        <f t="shared" si="56"/>
        <v>0</v>
      </c>
      <c r="BI120" s="567">
        <f t="shared" si="56"/>
        <v>0</v>
      </c>
      <c r="BJ120" s="568">
        <f t="shared" si="57"/>
        <v>0</v>
      </c>
      <c r="BK120" s="569">
        <f t="shared" si="58"/>
        <v>0</v>
      </c>
      <c r="BL120" s="570">
        <f t="shared" si="58"/>
        <v>0</v>
      </c>
      <c r="BM120" s="570">
        <f t="shared" si="58"/>
        <v>0</v>
      </c>
      <c r="BN120" s="570">
        <f t="shared" si="58"/>
        <v>0</v>
      </c>
      <c r="BO120" s="571">
        <f t="shared" si="59"/>
        <v>0</v>
      </c>
      <c r="BP120" s="566">
        <f t="shared" si="60"/>
        <v>0</v>
      </c>
      <c r="BQ120" s="567">
        <f t="shared" si="60"/>
        <v>0</v>
      </c>
      <c r="BR120" s="567">
        <f t="shared" si="60"/>
        <v>0</v>
      </c>
      <c r="BS120" s="567">
        <f t="shared" si="60"/>
        <v>0</v>
      </c>
      <c r="BT120" s="568">
        <f t="shared" si="61"/>
        <v>0</v>
      </c>
      <c r="BU120" s="569">
        <f t="shared" si="62"/>
        <v>0</v>
      </c>
      <c r="BV120" s="570">
        <f t="shared" si="62"/>
        <v>0</v>
      </c>
      <c r="BW120" s="570">
        <f t="shared" si="62"/>
        <v>0</v>
      </c>
      <c r="BX120" s="570">
        <f t="shared" si="62"/>
        <v>0</v>
      </c>
      <c r="BY120" s="571">
        <f t="shared" si="63"/>
        <v>0</v>
      </c>
      <c r="BZ120" s="566">
        <f t="shared" si="64"/>
        <v>0</v>
      </c>
      <c r="CA120" s="567">
        <f t="shared" si="64"/>
        <v>0</v>
      </c>
      <c r="CB120" s="567">
        <f t="shared" si="64"/>
        <v>0</v>
      </c>
      <c r="CC120" s="567">
        <f t="shared" si="64"/>
        <v>0</v>
      </c>
      <c r="CD120" s="568">
        <f t="shared" si="65"/>
        <v>0</v>
      </c>
      <c r="CE120" s="462"/>
    </row>
    <row r="121" spans="2:83" outlineLevel="1">
      <c r="B121" s="325" t="s">
        <v>204</v>
      </c>
      <c r="C121" s="394">
        <f t="shared" si="34"/>
        <v>0</v>
      </c>
      <c r="D121" s="395">
        <f t="shared" si="34"/>
        <v>0</v>
      </c>
      <c r="E121" s="395">
        <f t="shared" si="34"/>
        <v>0</v>
      </c>
      <c r="F121" s="395">
        <f t="shared" si="34"/>
        <v>0</v>
      </c>
      <c r="G121" s="396">
        <f t="shared" si="35"/>
        <v>0</v>
      </c>
      <c r="H121" s="566">
        <f t="shared" si="36"/>
        <v>0</v>
      </c>
      <c r="I121" s="567">
        <f t="shared" si="36"/>
        <v>0</v>
      </c>
      <c r="J121" s="567">
        <f t="shared" si="36"/>
        <v>0</v>
      </c>
      <c r="K121" s="567">
        <f t="shared" si="36"/>
        <v>0</v>
      </c>
      <c r="L121" s="568">
        <f t="shared" si="37"/>
        <v>0</v>
      </c>
      <c r="M121" s="569">
        <f t="shared" si="38"/>
        <v>0</v>
      </c>
      <c r="N121" s="570">
        <f t="shared" si="38"/>
        <v>0</v>
      </c>
      <c r="O121" s="570">
        <f t="shared" si="38"/>
        <v>0</v>
      </c>
      <c r="P121" s="570">
        <f t="shared" si="38"/>
        <v>0</v>
      </c>
      <c r="Q121" s="571">
        <f t="shared" si="39"/>
        <v>0</v>
      </c>
      <c r="R121" s="566">
        <f t="shared" si="40"/>
        <v>0</v>
      </c>
      <c r="S121" s="567">
        <f t="shared" si="40"/>
        <v>0</v>
      </c>
      <c r="T121" s="567">
        <f t="shared" si="40"/>
        <v>0</v>
      </c>
      <c r="U121" s="567">
        <f t="shared" si="40"/>
        <v>0</v>
      </c>
      <c r="V121" s="568">
        <f t="shared" si="41"/>
        <v>0</v>
      </c>
      <c r="W121" s="569">
        <f t="shared" si="42"/>
        <v>0</v>
      </c>
      <c r="X121" s="570">
        <f t="shared" si="42"/>
        <v>0</v>
      </c>
      <c r="Y121" s="570">
        <f t="shared" si="42"/>
        <v>0</v>
      </c>
      <c r="Z121" s="570">
        <f t="shared" si="42"/>
        <v>0</v>
      </c>
      <c r="AA121" s="571">
        <f t="shared" si="43"/>
        <v>0</v>
      </c>
      <c r="AB121" s="566">
        <f t="shared" si="44"/>
        <v>0</v>
      </c>
      <c r="AC121" s="567">
        <f t="shared" si="44"/>
        <v>0</v>
      </c>
      <c r="AD121" s="567">
        <f t="shared" si="44"/>
        <v>0</v>
      </c>
      <c r="AE121" s="567">
        <f t="shared" si="44"/>
        <v>0</v>
      </c>
      <c r="AF121" s="568">
        <f t="shared" si="45"/>
        <v>0</v>
      </c>
      <c r="AG121" s="569">
        <f t="shared" si="46"/>
        <v>0</v>
      </c>
      <c r="AH121" s="570">
        <f t="shared" si="46"/>
        <v>0</v>
      </c>
      <c r="AI121" s="570">
        <f t="shared" si="46"/>
        <v>0</v>
      </c>
      <c r="AJ121" s="570">
        <f t="shared" si="46"/>
        <v>0</v>
      </c>
      <c r="AK121" s="571">
        <f t="shared" si="47"/>
        <v>0</v>
      </c>
      <c r="AL121" s="566">
        <f t="shared" si="48"/>
        <v>0</v>
      </c>
      <c r="AM121" s="567">
        <f t="shared" si="48"/>
        <v>0</v>
      </c>
      <c r="AN121" s="567">
        <f t="shared" si="48"/>
        <v>0</v>
      </c>
      <c r="AO121" s="567">
        <f t="shared" si="48"/>
        <v>0</v>
      </c>
      <c r="AP121" s="568">
        <f t="shared" si="49"/>
        <v>0</v>
      </c>
      <c r="AQ121" s="569">
        <f t="shared" si="50"/>
        <v>0</v>
      </c>
      <c r="AR121" s="570">
        <f t="shared" si="50"/>
        <v>0</v>
      </c>
      <c r="AS121" s="570">
        <f t="shared" si="50"/>
        <v>0</v>
      </c>
      <c r="AT121" s="570">
        <f t="shared" si="50"/>
        <v>0</v>
      </c>
      <c r="AU121" s="571">
        <f t="shared" si="51"/>
        <v>0</v>
      </c>
      <c r="AV121" s="566">
        <f t="shared" si="52"/>
        <v>0</v>
      </c>
      <c r="AW121" s="567">
        <f t="shared" si="52"/>
        <v>0</v>
      </c>
      <c r="AX121" s="567">
        <f t="shared" si="52"/>
        <v>0</v>
      </c>
      <c r="AY121" s="567">
        <f t="shared" si="52"/>
        <v>0</v>
      </c>
      <c r="AZ121" s="568">
        <f t="shared" si="53"/>
        <v>0</v>
      </c>
      <c r="BA121" s="569">
        <f t="shared" si="54"/>
        <v>0</v>
      </c>
      <c r="BB121" s="570">
        <f t="shared" si="54"/>
        <v>0</v>
      </c>
      <c r="BC121" s="570">
        <f t="shared" si="54"/>
        <v>0</v>
      </c>
      <c r="BD121" s="570">
        <f t="shared" si="54"/>
        <v>0</v>
      </c>
      <c r="BE121" s="571">
        <f t="shared" si="55"/>
        <v>0</v>
      </c>
      <c r="BF121" s="566">
        <f t="shared" si="56"/>
        <v>0</v>
      </c>
      <c r="BG121" s="567">
        <f t="shared" si="56"/>
        <v>0</v>
      </c>
      <c r="BH121" s="567">
        <f t="shared" si="56"/>
        <v>0</v>
      </c>
      <c r="BI121" s="567">
        <f t="shared" si="56"/>
        <v>0</v>
      </c>
      <c r="BJ121" s="568">
        <f t="shared" si="57"/>
        <v>0</v>
      </c>
      <c r="BK121" s="569">
        <f t="shared" si="58"/>
        <v>0</v>
      </c>
      <c r="BL121" s="570">
        <f t="shared" si="58"/>
        <v>0</v>
      </c>
      <c r="BM121" s="570">
        <f t="shared" si="58"/>
        <v>0</v>
      </c>
      <c r="BN121" s="570">
        <f t="shared" si="58"/>
        <v>0</v>
      </c>
      <c r="BO121" s="571">
        <f t="shared" si="59"/>
        <v>0</v>
      </c>
      <c r="BP121" s="566">
        <f t="shared" si="60"/>
        <v>0</v>
      </c>
      <c r="BQ121" s="567">
        <f t="shared" si="60"/>
        <v>0</v>
      </c>
      <c r="BR121" s="567">
        <f t="shared" si="60"/>
        <v>0</v>
      </c>
      <c r="BS121" s="567">
        <f t="shared" si="60"/>
        <v>0</v>
      </c>
      <c r="BT121" s="568">
        <f t="shared" si="61"/>
        <v>0</v>
      </c>
      <c r="BU121" s="569">
        <f t="shared" si="62"/>
        <v>0</v>
      </c>
      <c r="BV121" s="570">
        <f t="shared" si="62"/>
        <v>0</v>
      </c>
      <c r="BW121" s="570">
        <f t="shared" si="62"/>
        <v>0</v>
      </c>
      <c r="BX121" s="570">
        <f t="shared" si="62"/>
        <v>0</v>
      </c>
      <c r="BY121" s="571">
        <f t="shared" si="63"/>
        <v>0</v>
      </c>
      <c r="BZ121" s="566">
        <f t="shared" si="64"/>
        <v>0</v>
      </c>
      <c r="CA121" s="567">
        <f t="shared" si="64"/>
        <v>0</v>
      </c>
      <c r="CB121" s="567">
        <f t="shared" si="64"/>
        <v>0</v>
      </c>
      <c r="CC121" s="567">
        <f t="shared" si="64"/>
        <v>0</v>
      </c>
      <c r="CD121" s="568">
        <f t="shared" si="65"/>
        <v>0</v>
      </c>
      <c r="CE121" s="462"/>
    </row>
    <row r="122" spans="2:83" outlineLevel="1">
      <c r="B122" s="325" t="s">
        <v>284</v>
      </c>
      <c r="C122" s="394">
        <f t="shared" si="34"/>
        <v>0</v>
      </c>
      <c r="D122" s="395">
        <f t="shared" si="34"/>
        <v>0</v>
      </c>
      <c r="E122" s="395">
        <f t="shared" si="34"/>
        <v>0</v>
      </c>
      <c r="F122" s="395">
        <f t="shared" si="34"/>
        <v>0</v>
      </c>
      <c r="G122" s="396">
        <f t="shared" si="35"/>
        <v>0</v>
      </c>
      <c r="H122" s="566">
        <f t="shared" si="36"/>
        <v>0</v>
      </c>
      <c r="I122" s="567">
        <f t="shared" si="36"/>
        <v>0</v>
      </c>
      <c r="J122" s="567">
        <f t="shared" si="36"/>
        <v>0</v>
      </c>
      <c r="K122" s="567">
        <f t="shared" si="36"/>
        <v>0</v>
      </c>
      <c r="L122" s="568">
        <f>SUM(H122:K122)</f>
        <v>0</v>
      </c>
      <c r="M122" s="569">
        <f t="shared" si="38"/>
        <v>0</v>
      </c>
      <c r="N122" s="570">
        <f t="shared" si="38"/>
        <v>0</v>
      </c>
      <c r="O122" s="570">
        <f t="shared" si="38"/>
        <v>0</v>
      </c>
      <c r="P122" s="570">
        <f t="shared" si="38"/>
        <v>0</v>
      </c>
      <c r="Q122" s="571">
        <f>SUM(M122:P122)</f>
        <v>0</v>
      </c>
      <c r="R122" s="566">
        <f t="shared" si="40"/>
        <v>0</v>
      </c>
      <c r="S122" s="567">
        <f t="shared" si="40"/>
        <v>0</v>
      </c>
      <c r="T122" s="567">
        <f t="shared" si="40"/>
        <v>0</v>
      </c>
      <c r="U122" s="567">
        <f t="shared" si="40"/>
        <v>0</v>
      </c>
      <c r="V122" s="568">
        <f>SUM(R122:U122)</f>
        <v>0</v>
      </c>
      <c r="W122" s="569">
        <f t="shared" si="42"/>
        <v>0</v>
      </c>
      <c r="X122" s="570">
        <f t="shared" si="42"/>
        <v>0</v>
      </c>
      <c r="Y122" s="570">
        <f t="shared" si="42"/>
        <v>0</v>
      </c>
      <c r="Z122" s="570">
        <f t="shared" si="42"/>
        <v>0</v>
      </c>
      <c r="AA122" s="571">
        <f>SUM(W122:Z122)</f>
        <v>0</v>
      </c>
      <c r="AB122" s="566">
        <f t="shared" si="44"/>
        <v>0</v>
      </c>
      <c r="AC122" s="567">
        <f t="shared" si="44"/>
        <v>0</v>
      </c>
      <c r="AD122" s="567">
        <f t="shared" si="44"/>
        <v>0</v>
      </c>
      <c r="AE122" s="567">
        <f t="shared" si="44"/>
        <v>0</v>
      </c>
      <c r="AF122" s="568">
        <f>SUM(AB122:AE122)</f>
        <v>0</v>
      </c>
      <c r="AG122" s="569">
        <f t="shared" si="46"/>
        <v>0</v>
      </c>
      <c r="AH122" s="570">
        <f t="shared" si="46"/>
        <v>0</v>
      </c>
      <c r="AI122" s="570">
        <f t="shared" si="46"/>
        <v>0</v>
      </c>
      <c r="AJ122" s="570">
        <f t="shared" si="46"/>
        <v>0</v>
      </c>
      <c r="AK122" s="571">
        <f>SUM(AG122:AJ122)</f>
        <v>0</v>
      </c>
      <c r="AL122" s="566">
        <f t="shared" si="48"/>
        <v>0</v>
      </c>
      <c r="AM122" s="567">
        <f t="shared" si="48"/>
        <v>0</v>
      </c>
      <c r="AN122" s="567">
        <f t="shared" si="48"/>
        <v>0</v>
      </c>
      <c r="AO122" s="567">
        <f t="shared" si="48"/>
        <v>0</v>
      </c>
      <c r="AP122" s="568">
        <f>SUM(AL122:AO122)</f>
        <v>0</v>
      </c>
      <c r="AQ122" s="569">
        <f t="shared" si="50"/>
        <v>0</v>
      </c>
      <c r="AR122" s="570">
        <f t="shared" si="50"/>
        <v>0</v>
      </c>
      <c r="AS122" s="570">
        <f t="shared" si="50"/>
        <v>0</v>
      </c>
      <c r="AT122" s="570">
        <f t="shared" si="50"/>
        <v>0</v>
      </c>
      <c r="AU122" s="571">
        <f>SUM(AQ122:AT122)</f>
        <v>0</v>
      </c>
      <c r="AV122" s="566">
        <f t="shared" si="52"/>
        <v>0</v>
      </c>
      <c r="AW122" s="567">
        <f t="shared" si="52"/>
        <v>0</v>
      </c>
      <c r="AX122" s="567">
        <f t="shared" si="52"/>
        <v>0</v>
      </c>
      <c r="AY122" s="567">
        <f t="shared" si="52"/>
        <v>0</v>
      </c>
      <c r="AZ122" s="568">
        <f>SUM(AV122:AY122)</f>
        <v>0</v>
      </c>
      <c r="BA122" s="569">
        <f t="shared" si="54"/>
        <v>0</v>
      </c>
      <c r="BB122" s="570">
        <f t="shared" si="54"/>
        <v>0</v>
      </c>
      <c r="BC122" s="570">
        <f t="shared" si="54"/>
        <v>0</v>
      </c>
      <c r="BD122" s="570">
        <f t="shared" si="54"/>
        <v>0</v>
      </c>
      <c r="BE122" s="571">
        <f>SUM(BA122:BD122)</f>
        <v>0</v>
      </c>
      <c r="BF122" s="566">
        <f t="shared" si="56"/>
        <v>0</v>
      </c>
      <c r="BG122" s="567">
        <f t="shared" si="56"/>
        <v>0</v>
      </c>
      <c r="BH122" s="567">
        <f t="shared" si="56"/>
        <v>0</v>
      </c>
      <c r="BI122" s="567">
        <f t="shared" si="56"/>
        <v>0</v>
      </c>
      <c r="BJ122" s="568">
        <f>SUM(BF122:BI122)</f>
        <v>0</v>
      </c>
      <c r="BK122" s="569">
        <f t="shared" si="58"/>
        <v>0</v>
      </c>
      <c r="BL122" s="570">
        <f t="shared" si="58"/>
        <v>0</v>
      </c>
      <c r="BM122" s="570">
        <f t="shared" si="58"/>
        <v>0</v>
      </c>
      <c r="BN122" s="570">
        <f t="shared" si="58"/>
        <v>0</v>
      </c>
      <c r="BO122" s="571">
        <f>SUM(BK122:BN122)</f>
        <v>0</v>
      </c>
      <c r="BP122" s="566">
        <f t="shared" si="60"/>
        <v>0</v>
      </c>
      <c r="BQ122" s="567">
        <f t="shared" si="60"/>
        <v>0</v>
      </c>
      <c r="BR122" s="567">
        <f t="shared" si="60"/>
        <v>0</v>
      </c>
      <c r="BS122" s="567">
        <f t="shared" si="60"/>
        <v>0</v>
      </c>
      <c r="BT122" s="568">
        <f>SUM(BP122:BS122)</f>
        <v>0</v>
      </c>
      <c r="BU122" s="569">
        <f t="shared" si="62"/>
        <v>0</v>
      </c>
      <c r="BV122" s="570">
        <f t="shared" si="62"/>
        <v>0</v>
      </c>
      <c r="BW122" s="570">
        <f t="shared" si="62"/>
        <v>0</v>
      </c>
      <c r="BX122" s="570">
        <f t="shared" si="62"/>
        <v>0</v>
      </c>
      <c r="BY122" s="571">
        <f>SUM(BU122:BX122)</f>
        <v>0</v>
      </c>
      <c r="BZ122" s="566">
        <f t="shared" si="64"/>
        <v>0</v>
      </c>
      <c r="CA122" s="567">
        <f t="shared" si="64"/>
        <v>0</v>
      </c>
      <c r="CB122" s="567">
        <f t="shared" si="64"/>
        <v>0</v>
      </c>
      <c r="CC122" s="567">
        <f t="shared" si="64"/>
        <v>0</v>
      </c>
      <c r="CD122" s="568">
        <f>SUM(BZ122:CC122)</f>
        <v>0</v>
      </c>
      <c r="CE122" s="462"/>
    </row>
    <row r="123" spans="2:83" outlineLevel="1">
      <c r="B123" s="325" t="s">
        <v>205</v>
      </c>
      <c r="C123" s="394">
        <f t="shared" si="34"/>
        <v>0</v>
      </c>
      <c r="D123" s="395">
        <f t="shared" si="34"/>
        <v>0</v>
      </c>
      <c r="E123" s="395">
        <f t="shared" si="34"/>
        <v>0</v>
      </c>
      <c r="F123" s="395">
        <f t="shared" si="34"/>
        <v>0</v>
      </c>
      <c r="G123" s="396">
        <f t="shared" si="35"/>
        <v>0</v>
      </c>
      <c r="H123" s="566">
        <f t="shared" si="36"/>
        <v>0</v>
      </c>
      <c r="I123" s="567">
        <f t="shared" si="36"/>
        <v>0</v>
      </c>
      <c r="J123" s="567">
        <f t="shared" si="36"/>
        <v>0</v>
      </c>
      <c r="K123" s="567">
        <f t="shared" si="36"/>
        <v>0</v>
      </c>
      <c r="L123" s="568">
        <f t="shared" si="37"/>
        <v>0</v>
      </c>
      <c r="M123" s="569">
        <f t="shared" si="38"/>
        <v>0</v>
      </c>
      <c r="N123" s="570">
        <f t="shared" si="38"/>
        <v>0</v>
      </c>
      <c r="O123" s="570">
        <f t="shared" si="38"/>
        <v>0</v>
      </c>
      <c r="P123" s="570">
        <f t="shared" si="38"/>
        <v>0</v>
      </c>
      <c r="Q123" s="571">
        <f t="shared" ref="Q123:Q130" si="66">SUM(M123:P123)</f>
        <v>0</v>
      </c>
      <c r="R123" s="566">
        <f t="shared" si="40"/>
        <v>0</v>
      </c>
      <c r="S123" s="567">
        <f t="shared" si="40"/>
        <v>0</v>
      </c>
      <c r="T123" s="567">
        <f t="shared" si="40"/>
        <v>0</v>
      </c>
      <c r="U123" s="567">
        <f t="shared" si="40"/>
        <v>0</v>
      </c>
      <c r="V123" s="568">
        <f t="shared" ref="V123:V130" si="67">SUM(R123:U123)</f>
        <v>0</v>
      </c>
      <c r="W123" s="569">
        <f t="shared" si="42"/>
        <v>0</v>
      </c>
      <c r="X123" s="570">
        <f t="shared" si="42"/>
        <v>0</v>
      </c>
      <c r="Y123" s="570">
        <f t="shared" si="42"/>
        <v>0</v>
      </c>
      <c r="Z123" s="570">
        <f t="shared" si="42"/>
        <v>0</v>
      </c>
      <c r="AA123" s="571">
        <f t="shared" ref="AA123:AA130" si="68">SUM(W123:Z123)</f>
        <v>0</v>
      </c>
      <c r="AB123" s="566">
        <f t="shared" si="44"/>
        <v>0</v>
      </c>
      <c r="AC123" s="567">
        <f t="shared" si="44"/>
        <v>0</v>
      </c>
      <c r="AD123" s="567">
        <f t="shared" si="44"/>
        <v>0</v>
      </c>
      <c r="AE123" s="567">
        <f t="shared" si="44"/>
        <v>0</v>
      </c>
      <c r="AF123" s="568">
        <f t="shared" ref="AF123:AF130" si="69">SUM(AB123:AE123)</f>
        <v>0</v>
      </c>
      <c r="AG123" s="569">
        <f t="shared" si="46"/>
        <v>0</v>
      </c>
      <c r="AH123" s="570">
        <f t="shared" si="46"/>
        <v>0</v>
      </c>
      <c r="AI123" s="570">
        <f t="shared" si="46"/>
        <v>0</v>
      </c>
      <c r="AJ123" s="570">
        <f t="shared" si="46"/>
        <v>0</v>
      </c>
      <c r="AK123" s="571">
        <f t="shared" ref="AK123:AK130" si="70">SUM(AG123:AJ123)</f>
        <v>0</v>
      </c>
      <c r="AL123" s="566">
        <f t="shared" si="48"/>
        <v>0</v>
      </c>
      <c r="AM123" s="567">
        <f t="shared" si="48"/>
        <v>0</v>
      </c>
      <c r="AN123" s="567">
        <f t="shared" si="48"/>
        <v>0</v>
      </c>
      <c r="AO123" s="567">
        <f t="shared" si="48"/>
        <v>0</v>
      </c>
      <c r="AP123" s="568">
        <f t="shared" ref="AP123:AP130" si="71">SUM(AL123:AO123)</f>
        <v>0</v>
      </c>
      <c r="AQ123" s="569">
        <f t="shared" si="50"/>
        <v>0</v>
      </c>
      <c r="AR123" s="570">
        <f t="shared" si="50"/>
        <v>0</v>
      </c>
      <c r="AS123" s="570">
        <f t="shared" si="50"/>
        <v>0</v>
      </c>
      <c r="AT123" s="570">
        <f t="shared" si="50"/>
        <v>0</v>
      </c>
      <c r="AU123" s="571">
        <f t="shared" ref="AU123:AU130" si="72">SUM(AQ123:AT123)</f>
        <v>0</v>
      </c>
      <c r="AV123" s="566">
        <f t="shared" si="52"/>
        <v>0</v>
      </c>
      <c r="AW123" s="567">
        <f t="shared" si="52"/>
        <v>0</v>
      </c>
      <c r="AX123" s="567">
        <f t="shared" si="52"/>
        <v>0</v>
      </c>
      <c r="AY123" s="567">
        <f t="shared" si="52"/>
        <v>0</v>
      </c>
      <c r="AZ123" s="568">
        <f t="shared" ref="AZ123:AZ130" si="73">SUM(AV123:AY123)</f>
        <v>0</v>
      </c>
      <c r="BA123" s="569">
        <f t="shared" si="54"/>
        <v>0</v>
      </c>
      <c r="BB123" s="570">
        <f t="shared" si="54"/>
        <v>0</v>
      </c>
      <c r="BC123" s="570">
        <f t="shared" si="54"/>
        <v>0</v>
      </c>
      <c r="BD123" s="570">
        <f t="shared" si="54"/>
        <v>0</v>
      </c>
      <c r="BE123" s="571">
        <f t="shared" ref="BE123:BE130" si="74">SUM(BA123:BD123)</f>
        <v>0</v>
      </c>
      <c r="BF123" s="566">
        <f t="shared" si="56"/>
        <v>0</v>
      </c>
      <c r="BG123" s="567">
        <f t="shared" si="56"/>
        <v>0</v>
      </c>
      <c r="BH123" s="567">
        <f t="shared" si="56"/>
        <v>0</v>
      </c>
      <c r="BI123" s="567">
        <f t="shared" si="56"/>
        <v>0</v>
      </c>
      <c r="BJ123" s="568">
        <f t="shared" ref="BJ123:BJ130" si="75">SUM(BF123:BI123)</f>
        <v>0</v>
      </c>
      <c r="BK123" s="569">
        <f t="shared" si="58"/>
        <v>0</v>
      </c>
      <c r="BL123" s="570">
        <f t="shared" si="58"/>
        <v>0</v>
      </c>
      <c r="BM123" s="570">
        <f t="shared" si="58"/>
        <v>0</v>
      </c>
      <c r="BN123" s="570">
        <f t="shared" si="58"/>
        <v>0</v>
      </c>
      <c r="BO123" s="571">
        <f t="shared" ref="BO123:BO130" si="76">SUM(BK123:BN123)</f>
        <v>0</v>
      </c>
      <c r="BP123" s="566">
        <f t="shared" si="60"/>
        <v>0</v>
      </c>
      <c r="BQ123" s="567">
        <f t="shared" si="60"/>
        <v>0</v>
      </c>
      <c r="BR123" s="567">
        <f t="shared" si="60"/>
        <v>0</v>
      </c>
      <c r="BS123" s="567">
        <f t="shared" si="60"/>
        <v>0</v>
      </c>
      <c r="BT123" s="568">
        <f t="shared" ref="BT123:BT130" si="77">SUM(BP123:BS123)</f>
        <v>0</v>
      </c>
      <c r="BU123" s="569">
        <f t="shared" si="62"/>
        <v>0</v>
      </c>
      <c r="BV123" s="570">
        <f t="shared" si="62"/>
        <v>0</v>
      </c>
      <c r="BW123" s="570">
        <f t="shared" si="62"/>
        <v>0</v>
      </c>
      <c r="BX123" s="570">
        <f t="shared" si="62"/>
        <v>0</v>
      </c>
      <c r="BY123" s="571">
        <f t="shared" ref="BY123:BY130" si="78">SUM(BU123:BX123)</f>
        <v>0</v>
      </c>
      <c r="BZ123" s="566">
        <f t="shared" si="64"/>
        <v>0</v>
      </c>
      <c r="CA123" s="567">
        <f t="shared" si="64"/>
        <v>0</v>
      </c>
      <c r="CB123" s="567">
        <f t="shared" si="64"/>
        <v>0</v>
      </c>
      <c r="CC123" s="567">
        <f t="shared" si="64"/>
        <v>0</v>
      </c>
      <c r="CD123" s="568">
        <f t="shared" ref="CD123:CD130" si="79">SUM(BZ123:CC123)</f>
        <v>0</v>
      </c>
      <c r="CE123" s="462"/>
    </row>
    <row r="124" spans="2:83" outlineLevel="1">
      <c r="B124" s="325" t="s">
        <v>206</v>
      </c>
      <c r="C124" s="394">
        <f t="shared" si="34"/>
        <v>0</v>
      </c>
      <c r="D124" s="395">
        <f t="shared" si="34"/>
        <v>0</v>
      </c>
      <c r="E124" s="395">
        <f t="shared" si="34"/>
        <v>0</v>
      </c>
      <c r="F124" s="395">
        <f t="shared" si="34"/>
        <v>0</v>
      </c>
      <c r="G124" s="396">
        <f t="shared" si="35"/>
        <v>0</v>
      </c>
      <c r="H124" s="566">
        <f t="shared" si="36"/>
        <v>0</v>
      </c>
      <c r="I124" s="567">
        <f t="shared" si="36"/>
        <v>0</v>
      </c>
      <c r="J124" s="567">
        <f t="shared" si="36"/>
        <v>0</v>
      </c>
      <c r="K124" s="567">
        <f t="shared" si="36"/>
        <v>0</v>
      </c>
      <c r="L124" s="568">
        <f t="shared" si="37"/>
        <v>0</v>
      </c>
      <c r="M124" s="569">
        <f t="shared" si="38"/>
        <v>0</v>
      </c>
      <c r="N124" s="570">
        <f t="shared" si="38"/>
        <v>0</v>
      </c>
      <c r="O124" s="570">
        <f t="shared" si="38"/>
        <v>0</v>
      </c>
      <c r="P124" s="570">
        <f t="shared" si="38"/>
        <v>0</v>
      </c>
      <c r="Q124" s="571">
        <f t="shared" si="66"/>
        <v>0</v>
      </c>
      <c r="R124" s="566">
        <f t="shared" si="40"/>
        <v>0</v>
      </c>
      <c r="S124" s="567">
        <f t="shared" si="40"/>
        <v>0</v>
      </c>
      <c r="T124" s="567">
        <f t="shared" si="40"/>
        <v>0</v>
      </c>
      <c r="U124" s="567">
        <f t="shared" si="40"/>
        <v>0</v>
      </c>
      <c r="V124" s="568">
        <f t="shared" si="67"/>
        <v>0</v>
      </c>
      <c r="W124" s="569">
        <f t="shared" si="42"/>
        <v>0</v>
      </c>
      <c r="X124" s="570">
        <f t="shared" si="42"/>
        <v>0</v>
      </c>
      <c r="Y124" s="570">
        <f t="shared" si="42"/>
        <v>0</v>
      </c>
      <c r="Z124" s="570">
        <f t="shared" si="42"/>
        <v>0</v>
      </c>
      <c r="AA124" s="571">
        <f t="shared" si="68"/>
        <v>0</v>
      </c>
      <c r="AB124" s="566">
        <f t="shared" si="44"/>
        <v>0</v>
      </c>
      <c r="AC124" s="567">
        <f t="shared" si="44"/>
        <v>0</v>
      </c>
      <c r="AD124" s="567">
        <f t="shared" si="44"/>
        <v>0</v>
      </c>
      <c r="AE124" s="567">
        <f t="shared" si="44"/>
        <v>0</v>
      </c>
      <c r="AF124" s="568">
        <f t="shared" si="69"/>
        <v>0</v>
      </c>
      <c r="AG124" s="569">
        <f t="shared" si="46"/>
        <v>0</v>
      </c>
      <c r="AH124" s="570">
        <f t="shared" si="46"/>
        <v>0</v>
      </c>
      <c r="AI124" s="570">
        <f t="shared" si="46"/>
        <v>0</v>
      </c>
      <c r="AJ124" s="570">
        <f t="shared" si="46"/>
        <v>0</v>
      </c>
      <c r="AK124" s="571">
        <f t="shared" si="70"/>
        <v>0</v>
      </c>
      <c r="AL124" s="566">
        <f t="shared" si="48"/>
        <v>0</v>
      </c>
      <c r="AM124" s="567">
        <f t="shared" si="48"/>
        <v>0</v>
      </c>
      <c r="AN124" s="567">
        <f t="shared" si="48"/>
        <v>0</v>
      </c>
      <c r="AO124" s="567">
        <f t="shared" si="48"/>
        <v>0</v>
      </c>
      <c r="AP124" s="568">
        <f t="shared" si="71"/>
        <v>0</v>
      </c>
      <c r="AQ124" s="569">
        <f t="shared" si="50"/>
        <v>0</v>
      </c>
      <c r="AR124" s="570">
        <f t="shared" si="50"/>
        <v>0</v>
      </c>
      <c r="AS124" s="570">
        <f t="shared" si="50"/>
        <v>0</v>
      </c>
      <c r="AT124" s="570">
        <f t="shared" si="50"/>
        <v>0</v>
      </c>
      <c r="AU124" s="571">
        <f t="shared" si="72"/>
        <v>0</v>
      </c>
      <c r="AV124" s="566">
        <f t="shared" si="52"/>
        <v>0</v>
      </c>
      <c r="AW124" s="567">
        <f t="shared" si="52"/>
        <v>0</v>
      </c>
      <c r="AX124" s="567">
        <f t="shared" si="52"/>
        <v>0</v>
      </c>
      <c r="AY124" s="567">
        <f t="shared" si="52"/>
        <v>0</v>
      </c>
      <c r="AZ124" s="568">
        <f t="shared" si="73"/>
        <v>0</v>
      </c>
      <c r="BA124" s="569">
        <f t="shared" si="54"/>
        <v>0</v>
      </c>
      <c r="BB124" s="570">
        <f t="shared" si="54"/>
        <v>0</v>
      </c>
      <c r="BC124" s="570">
        <f t="shared" si="54"/>
        <v>0</v>
      </c>
      <c r="BD124" s="570">
        <f t="shared" si="54"/>
        <v>0</v>
      </c>
      <c r="BE124" s="571">
        <f t="shared" si="74"/>
        <v>0</v>
      </c>
      <c r="BF124" s="566">
        <f t="shared" si="56"/>
        <v>0</v>
      </c>
      <c r="BG124" s="567">
        <f t="shared" si="56"/>
        <v>0</v>
      </c>
      <c r="BH124" s="567">
        <f t="shared" si="56"/>
        <v>0</v>
      </c>
      <c r="BI124" s="567">
        <f t="shared" si="56"/>
        <v>0</v>
      </c>
      <c r="BJ124" s="568">
        <f t="shared" si="75"/>
        <v>0</v>
      </c>
      <c r="BK124" s="569">
        <f t="shared" si="58"/>
        <v>0</v>
      </c>
      <c r="BL124" s="570">
        <f t="shared" si="58"/>
        <v>0</v>
      </c>
      <c r="BM124" s="570">
        <f t="shared" si="58"/>
        <v>0</v>
      </c>
      <c r="BN124" s="570">
        <f t="shared" si="58"/>
        <v>0</v>
      </c>
      <c r="BO124" s="571">
        <f t="shared" si="76"/>
        <v>0</v>
      </c>
      <c r="BP124" s="566">
        <f t="shared" si="60"/>
        <v>0</v>
      </c>
      <c r="BQ124" s="567">
        <f t="shared" si="60"/>
        <v>0</v>
      </c>
      <c r="BR124" s="567">
        <f t="shared" si="60"/>
        <v>0</v>
      </c>
      <c r="BS124" s="567">
        <f t="shared" si="60"/>
        <v>0</v>
      </c>
      <c r="BT124" s="568">
        <f t="shared" si="77"/>
        <v>0</v>
      </c>
      <c r="BU124" s="569">
        <f t="shared" si="62"/>
        <v>0</v>
      </c>
      <c r="BV124" s="570">
        <f t="shared" si="62"/>
        <v>0</v>
      </c>
      <c r="BW124" s="570">
        <f t="shared" si="62"/>
        <v>0</v>
      </c>
      <c r="BX124" s="570">
        <f t="shared" si="62"/>
        <v>0</v>
      </c>
      <c r="BY124" s="571">
        <f t="shared" si="78"/>
        <v>0</v>
      </c>
      <c r="BZ124" s="566">
        <f t="shared" si="64"/>
        <v>0</v>
      </c>
      <c r="CA124" s="567">
        <f t="shared" si="64"/>
        <v>0</v>
      </c>
      <c r="CB124" s="567">
        <f t="shared" si="64"/>
        <v>0</v>
      </c>
      <c r="CC124" s="567">
        <f t="shared" si="64"/>
        <v>0</v>
      </c>
      <c r="CD124" s="568">
        <f t="shared" si="79"/>
        <v>0</v>
      </c>
      <c r="CE124" s="462"/>
    </row>
    <row r="125" spans="2:83" outlineLevel="1">
      <c r="B125" s="325" t="s">
        <v>285</v>
      </c>
      <c r="C125" s="394">
        <f t="shared" si="34"/>
        <v>0</v>
      </c>
      <c r="D125" s="395">
        <f t="shared" si="34"/>
        <v>0</v>
      </c>
      <c r="E125" s="395">
        <f t="shared" si="34"/>
        <v>0</v>
      </c>
      <c r="F125" s="395">
        <f t="shared" si="34"/>
        <v>0</v>
      </c>
      <c r="G125" s="396">
        <f t="shared" si="35"/>
        <v>0</v>
      </c>
      <c r="H125" s="566">
        <f t="shared" si="36"/>
        <v>0</v>
      </c>
      <c r="I125" s="567">
        <f t="shared" si="36"/>
        <v>0</v>
      </c>
      <c r="J125" s="567">
        <f t="shared" si="36"/>
        <v>0</v>
      </c>
      <c r="K125" s="567">
        <f t="shared" si="36"/>
        <v>0</v>
      </c>
      <c r="L125" s="568">
        <f t="shared" si="37"/>
        <v>0</v>
      </c>
      <c r="M125" s="569">
        <f t="shared" si="38"/>
        <v>0</v>
      </c>
      <c r="N125" s="570">
        <f t="shared" si="38"/>
        <v>0</v>
      </c>
      <c r="O125" s="570">
        <f t="shared" si="38"/>
        <v>0</v>
      </c>
      <c r="P125" s="570">
        <f t="shared" si="38"/>
        <v>0</v>
      </c>
      <c r="Q125" s="571">
        <f t="shared" si="66"/>
        <v>0</v>
      </c>
      <c r="R125" s="566">
        <f t="shared" si="40"/>
        <v>0</v>
      </c>
      <c r="S125" s="567">
        <f t="shared" si="40"/>
        <v>0</v>
      </c>
      <c r="T125" s="567">
        <f t="shared" si="40"/>
        <v>0</v>
      </c>
      <c r="U125" s="567">
        <f t="shared" si="40"/>
        <v>0</v>
      </c>
      <c r="V125" s="568">
        <f t="shared" si="67"/>
        <v>0</v>
      </c>
      <c r="W125" s="569">
        <f t="shared" si="42"/>
        <v>0</v>
      </c>
      <c r="X125" s="570">
        <f t="shared" si="42"/>
        <v>0</v>
      </c>
      <c r="Y125" s="570">
        <f t="shared" si="42"/>
        <v>0</v>
      </c>
      <c r="Z125" s="570">
        <f t="shared" si="42"/>
        <v>0</v>
      </c>
      <c r="AA125" s="571">
        <f t="shared" si="68"/>
        <v>0</v>
      </c>
      <c r="AB125" s="566">
        <f t="shared" si="44"/>
        <v>0</v>
      </c>
      <c r="AC125" s="567">
        <f t="shared" si="44"/>
        <v>0</v>
      </c>
      <c r="AD125" s="567">
        <f t="shared" si="44"/>
        <v>0</v>
      </c>
      <c r="AE125" s="567">
        <f t="shared" si="44"/>
        <v>0</v>
      </c>
      <c r="AF125" s="568">
        <f t="shared" si="69"/>
        <v>0</v>
      </c>
      <c r="AG125" s="569">
        <f t="shared" si="46"/>
        <v>0</v>
      </c>
      <c r="AH125" s="570">
        <f t="shared" si="46"/>
        <v>0</v>
      </c>
      <c r="AI125" s="570">
        <f t="shared" si="46"/>
        <v>0</v>
      </c>
      <c r="AJ125" s="570">
        <f t="shared" si="46"/>
        <v>0</v>
      </c>
      <c r="AK125" s="571">
        <f t="shared" si="70"/>
        <v>0</v>
      </c>
      <c r="AL125" s="566">
        <f t="shared" si="48"/>
        <v>0</v>
      </c>
      <c r="AM125" s="567">
        <f t="shared" si="48"/>
        <v>0</v>
      </c>
      <c r="AN125" s="567">
        <f t="shared" si="48"/>
        <v>0</v>
      </c>
      <c r="AO125" s="567">
        <f t="shared" si="48"/>
        <v>0</v>
      </c>
      <c r="AP125" s="568">
        <f t="shared" si="71"/>
        <v>0</v>
      </c>
      <c r="AQ125" s="569">
        <f t="shared" si="50"/>
        <v>0</v>
      </c>
      <c r="AR125" s="570">
        <f t="shared" si="50"/>
        <v>0</v>
      </c>
      <c r="AS125" s="570">
        <f t="shared" si="50"/>
        <v>0</v>
      </c>
      <c r="AT125" s="570">
        <f t="shared" si="50"/>
        <v>0</v>
      </c>
      <c r="AU125" s="571">
        <f t="shared" si="72"/>
        <v>0</v>
      </c>
      <c r="AV125" s="566">
        <f t="shared" si="52"/>
        <v>0</v>
      </c>
      <c r="AW125" s="567">
        <f t="shared" si="52"/>
        <v>0</v>
      </c>
      <c r="AX125" s="567">
        <f t="shared" si="52"/>
        <v>0</v>
      </c>
      <c r="AY125" s="567">
        <f t="shared" si="52"/>
        <v>0</v>
      </c>
      <c r="AZ125" s="568">
        <f t="shared" si="73"/>
        <v>0</v>
      </c>
      <c r="BA125" s="569">
        <f t="shared" si="54"/>
        <v>0</v>
      </c>
      <c r="BB125" s="570">
        <f t="shared" si="54"/>
        <v>0</v>
      </c>
      <c r="BC125" s="570">
        <f t="shared" si="54"/>
        <v>0</v>
      </c>
      <c r="BD125" s="570">
        <f t="shared" si="54"/>
        <v>0</v>
      </c>
      <c r="BE125" s="571">
        <f t="shared" si="74"/>
        <v>0</v>
      </c>
      <c r="BF125" s="566">
        <f t="shared" si="56"/>
        <v>0</v>
      </c>
      <c r="BG125" s="567">
        <f t="shared" si="56"/>
        <v>0</v>
      </c>
      <c r="BH125" s="567">
        <f t="shared" si="56"/>
        <v>0</v>
      </c>
      <c r="BI125" s="567">
        <f t="shared" si="56"/>
        <v>0</v>
      </c>
      <c r="BJ125" s="568">
        <f t="shared" si="75"/>
        <v>0</v>
      </c>
      <c r="BK125" s="569">
        <f t="shared" si="58"/>
        <v>0</v>
      </c>
      <c r="BL125" s="570">
        <f t="shared" si="58"/>
        <v>0</v>
      </c>
      <c r="BM125" s="570">
        <f t="shared" si="58"/>
        <v>0</v>
      </c>
      <c r="BN125" s="570">
        <f t="shared" si="58"/>
        <v>0</v>
      </c>
      <c r="BO125" s="571">
        <f t="shared" si="76"/>
        <v>0</v>
      </c>
      <c r="BP125" s="566">
        <f t="shared" si="60"/>
        <v>0</v>
      </c>
      <c r="BQ125" s="567">
        <f t="shared" si="60"/>
        <v>0</v>
      </c>
      <c r="BR125" s="567">
        <f t="shared" si="60"/>
        <v>0</v>
      </c>
      <c r="BS125" s="567">
        <f t="shared" si="60"/>
        <v>0</v>
      </c>
      <c r="BT125" s="568">
        <f t="shared" si="77"/>
        <v>0</v>
      </c>
      <c r="BU125" s="569">
        <f t="shared" si="62"/>
        <v>0</v>
      </c>
      <c r="BV125" s="570">
        <f t="shared" si="62"/>
        <v>0</v>
      </c>
      <c r="BW125" s="570">
        <f t="shared" si="62"/>
        <v>0</v>
      </c>
      <c r="BX125" s="570">
        <f t="shared" si="62"/>
        <v>0</v>
      </c>
      <c r="BY125" s="571">
        <f t="shared" si="78"/>
        <v>0</v>
      </c>
      <c r="BZ125" s="566">
        <f t="shared" si="64"/>
        <v>0</v>
      </c>
      <c r="CA125" s="567">
        <f t="shared" si="64"/>
        <v>0</v>
      </c>
      <c r="CB125" s="567">
        <f t="shared" si="64"/>
        <v>0</v>
      </c>
      <c r="CC125" s="567">
        <f t="shared" si="64"/>
        <v>0</v>
      </c>
      <c r="CD125" s="568">
        <f t="shared" si="79"/>
        <v>0</v>
      </c>
      <c r="CE125" s="462"/>
    </row>
    <row r="126" spans="2:83" outlineLevel="1">
      <c r="B126" s="325" t="s">
        <v>286</v>
      </c>
      <c r="C126" s="394">
        <f t="shared" si="34"/>
        <v>0</v>
      </c>
      <c r="D126" s="395">
        <f t="shared" si="34"/>
        <v>0</v>
      </c>
      <c r="E126" s="395">
        <f t="shared" si="34"/>
        <v>0</v>
      </c>
      <c r="F126" s="395">
        <f t="shared" si="34"/>
        <v>0</v>
      </c>
      <c r="G126" s="396">
        <f t="shared" si="35"/>
        <v>0</v>
      </c>
      <c r="H126" s="566">
        <f t="shared" si="36"/>
        <v>0</v>
      </c>
      <c r="I126" s="567">
        <f t="shared" si="36"/>
        <v>0</v>
      </c>
      <c r="J126" s="567">
        <f t="shared" si="36"/>
        <v>0</v>
      </c>
      <c r="K126" s="567">
        <f t="shared" si="36"/>
        <v>0</v>
      </c>
      <c r="L126" s="568">
        <f t="shared" si="37"/>
        <v>0</v>
      </c>
      <c r="M126" s="569">
        <f t="shared" si="38"/>
        <v>0</v>
      </c>
      <c r="N126" s="570">
        <f t="shared" si="38"/>
        <v>0</v>
      </c>
      <c r="O126" s="570">
        <f t="shared" si="38"/>
        <v>0</v>
      </c>
      <c r="P126" s="570">
        <f t="shared" si="38"/>
        <v>0</v>
      </c>
      <c r="Q126" s="571">
        <f t="shared" si="66"/>
        <v>0</v>
      </c>
      <c r="R126" s="566">
        <f t="shared" si="40"/>
        <v>0</v>
      </c>
      <c r="S126" s="567">
        <f t="shared" si="40"/>
        <v>0</v>
      </c>
      <c r="T126" s="567">
        <f t="shared" si="40"/>
        <v>0</v>
      </c>
      <c r="U126" s="567">
        <f t="shared" si="40"/>
        <v>0</v>
      </c>
      <c r="V126" s="568">
        <f t="shared" si="67"/>
        <v>0</v>
      </c>
      <c r="W126" s="569">
        <f t="shared" si="42"/>
        <v>0</v>
      </c>
      <c r="X126" s="570">
        <f t="shared" si="42"/>
        <v>0</v>
      </c>
      <c r="Y126" s="570">
        <f t="shared" si="42"/>
        <v>0</v>
      </c>
      <c r="Z126" s="570">
        <f t="shared" si="42"/>
        <v>0</v>
      </c>
      <c r="AA126" s="571">
        <f t="shared" si="68"/>
        <v>0</v>
      </c>
      <c r="AB126" s="566">
        <f t="shared" si="44"/>
        <v>0</v>
      </c>
      <c r="AC126" s="567">
        <f t="shared" si="44"/>
        <v>0</v>
      </c>
      <c r="AD126" s="567">
        <f t="shared" si="44"/>
        <v>0</v>
      </c>
      <c r="AE126" s="567">
        <f t="shared" si="44"/>
        <v>0</v>
      </c>
      <c r="AF126" s="568">
        <f t="shared" si="69"/>
        <v>0</v>
      </c>
      <c r="AG126" s="569">
        <f t="shared" si="46"/>
        <v>0</v>
      </c>
      <c r="AH126" s="570">
        <f t="shared" si="46"/>
        <v>0</v>
      </c>
      <c r="AI126" s="570">
        <f t="shared" si="46"/>
        <v>0</v>
      </c>
      <c r="AJ126" s="570">
        <f t="shared" si="46"/>
        <v>0</v>
      </c>
      <c r="AK126" s="571">
        <f t="shared" si="70"/>
        <v>0</v>
      </c>
      <c r="AL126" s="566">
        <f t="shared" si="48"/>
        <v>0</v>
      </c>
      <c r="AM126" s="567">
        <f t="shared" si="48"/>
        <v>0</v>
      </c>
      <c r="AN126" s="567">
        <f t="shared" si="48"/>
        <v>0</v>
      </c>
      <c r="AO126" s="567">
        <f t="shared" si="48"/>
        <v>0</v>
      </c>
      <c r="AP126" s="568">
        <f t="shared" si="71"/>
        <v>0</v>
      </c>
      <c r="AQ126" s="569">
        <f t="shared" si="50"/>
        <v>0</v>
      </c>
      <c r="AR126" s="570">
        <f t="shared" si="50"/>
        <v>0</v>
      </c>
      <c r="AS126" s="570">
        <f t="shared" si="50"/>
        <v>0</v>
      </c>
      <c r="AT126" s="570">
        <f t="shared" si="50"/>
        <v>0</v>
      </c>
      <c r="AU126" s="571">
        <f t="shared" si="72"/>
        <v>0</v>
      </c>
      <c r="AV126" s="566">
        <f t="shared" si="52"/>
        <v>0</v>
      </c>
      <c r="AW126" s="567">
        <f t="shared" si="52"/>
        <v>0</v>
      </c>
      <c r="AX126" s="567">
        <f t="shared" si="52"/>
        <v>0</v>
      </c>
      <c r="AY126" s="567">
        <f t="shared" si="52"/>
        <v>0</v>
      </c>
      <c r="AZ126" s="568">
        <f t="shared" si="73"/>
        <v>0</v>
      </c>
      <c r="BA126" s="569">
        <f t="shared" si="54"/>
        <v>0</v>
      </c>
      <c r="BB126" s="570">
        <f t="shared" si="54"/>
        <v>0</v>
      </c>
      <c r="BC126" s="570">
        <f t="shared" si="54"/>
        <v>0</v>
      </c>
      <c r="BD126" s="570">
        <f t="shared" si="54"/>
        <v>0</v>
      </c>
      <c r="BE126" s="571">
        <f t="shared" si="74"/>
        <v>0</v>
      </c>
      <c r="BF126" s="566">
        <f t="shared" si="56"/>
        <v>0</v>
      </c>
      <c r="BG126" s="567">
        <f t="shared" si="56"/>
        <v>0</v>
      </c>
      <c r="BH126" s="567">
        <f t="shared" si="56"/>
        <v>0</v>
      </c>
      <c r="BI126" s="567">
        <f t="shared" si="56"/>
        <v>0</v>
      </c>
      <c r="BJ126" s="568">
        <f t="shared" si="75"/>
        <v>0</v>
      </c>
      <c r="BK126" s="569">
        <f t="shared" si="58"/>
        <v>0</v>
      </c>
      <c r="BL126" s="570">
        <f t="shared" si="58"/>
        <v>0</v>
      </c>
      <c r="BM126" s="570">
        <f t="shared" si="58"/>
        <v>0</v>
      </c>
      <c r="BN126" s="570">
        <f t="shared" si="58"/>
        <v>0</v>
      </c>
      <c r="BO126" s="571">
        <f t="shared" si="76"/>
        <v>0</v>
      </c>
      <c r="BP126" s="566">
        <f t="shared" si="60"/>
        <v>0</v>
      </c>
      <c r="BQ126" s="567">
        <f t="shared" si="60"/>
        <v>0</v>
      </c>
      <c r="BR126" s="567">
        <f t="shared" si="60"/>
        <v>0</v>
      </c>
      <c r="BS126" s="567">
        <f t="shared" si="60"/>
        <v>0</v>
      </c>
      <c r="BT126" s="568">
        <f t="shared" si="77"/>
        <v>0</v>
      </c>
      <c r="BU126" s="569">
        <f t="shared" si="62"/>
        <v>0</v>
      </c>
      <c r="BV126" s="570">
        <f t="shared" si="62"/>
        <v>0</v>
      </c>
      <c r="BW126" s="570">
        <f t="shared" si="62"/>
        <v>0</v>
      </c>
      <c r="BX126" s="570">
        <f t="shared" si="62"/>
        <v>0</v>
      </c>
      <c r="BY126" s="571">
        <f t="shared" si="78"/>
        <v>0</v>
      </c>
      <c r="BZ126" s="566">
        <f t="shared" si="64"/>
        <v>0</v>
      </c>
      <c r="CA126" s="567">
        <f t="shared" si="64"/>
        <v>0</v>
      </c>
      <c r="CB126" s="567">
        <f t="shared" si="64"/>
        <v>0</v>
      </c>
      <c r="CC126" s="567">
        <f t="shared" si="64"/>
        <v>0</v>
      </c>
      <c r="CD126" s="568">
        <f t="shared" si="79"/>
        <v>0</v>
      </c>
      <c r="CE126" s="462"/>
    </row>
    <row r="127" spans="2:83" outlineLevel="1">
      <c r="B127" s="325" t="s">
        <v>287</v>
      </c>
      <c r="C127" s="394">
        <f t="shared" si="34"/>
        <v>0</v>
      </c>
      <c r="D127" s="395">
        <f t="shared" si="34"/>
        <v>0</v>
      </c>
      <c r="E127" s="395">
        <f t="shared" si="34"/>
        <v>0</v>
      </c>
      <c r="F127" s="395">
        <f t="shared" si="34"/>
        <v>0</v>
      </c>
      <c r="G127" s="396">
        <f t="shared" si="35"/>
        <v>0</v>
      </c>
      <c r="H127" s="566">
        <f t="shared" si="36"/>
        <v>0</v>
      </c>
      <c r="I127" s="567">
        <f t="shared" si="36"/>
        <v>0</v>
      </c>
      <c r="J127" s="567">
        <f t="shared" si="36"/>
        <v>0</v>
      </c>
      <c r="K127" s="567">
        <f t="shared" si="36"/>
        <v>0</v>
      </c>
      <c r="L127" s="568">
        <f t="shared" si="37"/>
        <v>0</v>
      </c>
      <c r="M127" s="569">
        <f t="shared" si="38"/>
        <v>0</v>
      </c>
      <c r="N127" s="570">
        <f t="shared" si="38"/>
        <v>0</v>
      </c>
      <c r="O127" s="570">
        <f t="shared" si="38"/>
        <v>0</v>
      </c>
      <c r="P127" s="570">
        <f t="shared" si="38"/>
        <v>0</v>
      </c>
      <c r="Q127" s="571">
        <f t="shared" si="66"/>
        <v>0</v>
      </c>
      <c r="R127" s="566">
        <f t="shared" si="40"/>
        <v>0</v>
      </c>
      <c r="S127" s="567">
        <f t="shared" si="40"/>
        <v>0</v>
      </c>
      <c r="T127" s="567">
        <f t="shared" si="40"/>
        <v>0</v>
      </c>
      <c r="U127" s="567">
        <f t="shared" si="40"/>
        <v>0</v>
      </c>
      <c r="V127" s="568">
        <f t="shared" si="67"/>
        <v>0</v>
      </c>
      <c r="W127" s="569">
        <f t="shared" si="42"/>
        <v>0</v>
      </c>
      <c r="X127" s="570">
        <f t="shared" si="42"/>
        <v>0</v>
      </c>
      <c r="Y127" s="570">
        <f t="shared" si="42"/>
        <v>0</v>
      </c>
      <c r="Z127" s="570">
        <f t="shared" si="42"/>
        <v>0</v>
      </c>
      <c r="AA127" s="571">
        <f t="shared" si="68"/>
        <v>0</v>
      </c>
      <c r="AB127" s="566">
        <f t="shared" si="44"/>
        <v>0</v>
      </c>
      <c r="AC127" s="567">
        <f t="shared" si="44"/>
        <v>0</v>
      </c>
      <c r="AD127" s="567">
        <f t="shared" si="44"/>
        <v>0</v>
      </c>
      <c r="AE127" s="567">
        <f t="shared" si="44"/>
        <v>0</v>
      </c>
      <c r="AF127" s="568">
        <f t="shared" si="69"/>
        <v>0</v>
      </c>
      <c r="AG127" s="569">
        <f t="shared" si="46"/>
        <v>0</v>
      </c>
      <c r="AH127" s="570">
        <f t="shared" si="46"/>
        <v>0</v>
      </c>
      <c r="AI127" s="570">
        <f t="shared" si="46"/>
        <v>0</v>
      </c>
      <c r="AJ127" s="570">
        <f t="shared" si="46"/>
        <v>0</v>
      </c>
      <c r="AK127" s="571">
        <f t="shared" si="70"/>
        <v>0</v>
      </c>
      <c r="AL127" s="566">
        <f t="shared" si="48"/>
        <v>0</v>
      </c>
      <c r="AM127" s="567">
        <f t="shared" si="48"/>
        <v>0</v>
      </c>
      <c r="AN127" s="567">
        <f t="shared" si="48"/>
        <v>0</v>
      </c>
      <c r="AO127" s="567">
        <f t="shared" si="48"/>
        <v>0</v>
      </c>
      <c r="AP127" s="568">
        <f t="shared" si="71"/>
        <v>0</v>
      </c>
      <c r="AQ127" s="569">
        <f t="shared" si="50"/>
        <v>0</v>
      </c>
      <c r="AR127" s="570">
        <f t="shared" si="50"/>
        <v>0</v>
      </c>
      <c r="AS127" s="570">
        <f t="shared" si="50"/>
        <v>0</v>
      </c>
      <c r="AT127" s="570">
        <f t="shared" si="50"/>
        <v>0</v>
      </c>
      <c r="AU127" s="571">
        <f t="shared" si="72"/>
        <v>0</v>
      </c>
      <c r="AV127" s="566">
        <f t="shared" si="52"/>
        <v>0</v>
      </c>
      <c r="AW127" s="567">
        <f t="shared" si="52"/>
        <v>0</v>
      </c>
      <c r="AX127" s="567">
        <f t="shared" si="52"/>
        <v>0</v>
      </c>
      <c r="AY127" s="567">
        <f t="shared" si="52"/>
        <v>0</v>
      </c>
      <c r="AZ127" s="568">
        <f t="shared" si="73"/>
        <v>0</v>
      </c>
      <c r="BA127" s="569">
        <f t="shared" si="54"/>
        <v>0</v>
      </c>
      <c r="BB127" s="570">
        <f t="shared" si="54"/>
        <v>0</v>
      </c>
      <c r="BC127" s="570">
        <f t="shared" si="54"/>
        <v>0</v>
      </c>
      <c r="BD127" s="570">
        <f t="shared" si="54"/>
        <v>0</v>
      </c>
      <c r="BE127" s="571">
        <f t="shared" si="74"/>
        <v>0</v>
      </c>
      <c r="BF127" s="566">
        <f t="shared" si="56"/>
        <v>0</v>
      </c>
      <c r="BG127" s="567">
        <f t="shared" si="56"/>
        <v>0</v>
      </c>
      <c r="BH127" s="567">
        <f t="shared" si="56"/>
        <v>0</v>
      </c>
      <c r="BI127" s="567">
        <f t="shared" si="56"/>
        <v>0</v>
      </c>
      <c r="BJ127" s="568">
        <f t="shared" si="75"/>
        <v>0</v>
      </c>
      <c r="BK127" s="569">
        <f t="shared" si="58"/>
        <v>0</v>
      </c>
      <c r="BL127" s="570">
        <f t="shared" si="58"/>
        <v>0</v>
      </c>
      <c r="BM127" s="570">
        <f t="shared" si="58"/>
        <v>0</v>
      </c>
      <c r="BN127" s="570">
        <f t="shared" si="58"/>
        <v>0</v>
      </c>
      <c r="BO127" s="571">
        <f t="shared" si="76"/>
        <v>0</v>
      </c>
      <c r="BP127" s="566">
        <f t="shared" si="60"/>
        <v>0</v>
      </c>
      <c r="BQ127" s="567">
        <f t="shared" si="60"/>
        <v>0</v>
      </c>
      <c r="BR127" s="567">
        <f t="shared" si="60"/>
        <v>0</v>
      </c>
      <c r="BS127" s="567">
        <f t="shared" si="60"/>
        <v>0</v>
      </c>
      <c r="BT127" s="568">
        <f t="shared" si="77"/>
        <v>0</v>
      </c>
      <c r="BU127" s="569">
        <f t="shared" si="62"/>
        <v>0</v>
      </c>
      <c r="BV127" s="570">
        <f t="shared" si="62"/>
        <v>0</v>
      </c>
      <c r="BW127" s="570">
        <f t="shared" si="62"/>
        <v>0</v>
      </c>
      <c r="BX127" s="570">
        <f t="shared" si="62"/>
        <v>0</v>
      </c>
      <c r="BY127" s="571">
        <f t="shared" si="78"/>
        <v>0</v>
      </c>
      <c r="BZ127" s="566">
        <f t="shared" si="64"/>
        <v>0</v>
      </c>
      <c r="CA127" s="567">
        <f t="shared" si="64"/>
        <v>0</v>
      </c>
      <c r="CB127" s="567">
        <f t="shared" si="64"/>
        <v>0</v>
      </c>
      <c r="CC127" s="567">
        <f t="shared" si="64"/>
        <v>0</v>
      </c>
      <c r="CD127" s="568">
        <f t="shared" si="79"/>
        <v>0</v>
      </c>
      <c r="CE127" s="462"/>
    </row>
    <row r="128" spans="2:83" outlineLevel="1">
      <c r="B128" s="325" t="s">
        <v>288</v>
      </c>
      <c r="C128" s="394">
        <f t="shared" si="34"/>
        <v>0</v>
      </c>
      <c r="D128" s="395">
        <f t="shared" si="34"/>
        <v>0</v>
      </c>
      <c r="E128" s="395">
        <f t="shared" si="34"/>
        <v>0</v>
      </c>
      <c r="F128" s="395">
        <f t="shared" si="34"/>
        <v>0</v>
      </c>
      <c r="G128" s="396">
        <f t="shared" si="35"/>
        <v>0</v>
      </c>
      <c r="H128" s="566">
        <f t="shared" si="36"/>
        <v>0</v>
      </c>
      <c r="I128" s="567">
        <f t="shared" si="36"/>
        <v>0</v>
      </c>
      <c r="J128" s="567">
        <f t="shared" si="36"/>
        <v>0</v>
      </c>
      <c r="K128" s="567">
        <f t="shared" si="36"/>
        <v>0</v>
      </c>
      <c r="L128" s="568">
        <f t="shared" si="37"/>
        <v>0</v>
      </c>
      <c r="M128" s="569">
        <f t="shared" si="38"/>
        <v>0</v>
      </c>
      <c r="N128" s="570">
        <f t="shared" si="38"/>
        <v>0</v>
      </c>
      <c r="O128" s="570">
        <f t="shared" si="38"/>
        <v>0</v>
      </c>
      <c r="P128" s="570">
        <f t="shared" si="38"/>
        <v>0</v>
      </c>
      <c r="Q128" s="571">
        <f t="shared" si="66"/>
        <v>0</v>
      </c>
      <c r="R128" s="566">
        <f t="shared" si="40"/>
        <v>0</v>
      </c>
      <c r="S128" s="567">
        <f t="shared" si="40"/>
        <v>0</v>
      </c>
      <c r="T128" s="567">
        <f t="shared" si="40"/>
        <v>0</v>
      </c>
      <c r="U128" s="567">
        <f t="shared" si="40"/>
        <v>0</v>
      </c>
      <c r="V128" s="568">
        <f t="shared" si="67"/>
        <v>0</v>
      </c>
      <c r="W128" s="569">
        <f t="shared" si="42"/>
        <v>0</v>
      </c>
      <c r="X128" s="570">
        <f t="shared" si="42"/>
        <v>0</v>
      </c>
      <c r="Y128" s="570">
        <f t="shared" si="42"/>
        <v>0</v>
      </c>
      <c r="Z128" s="570">
        <f t="shared" si="42"/>
        <v>0</v>
      </c>
      <c r="AA128" s="571">
        <f t="shared" si="68"/>
        <v>0</v>
      </c>
      <c r="AB128" s="566">
        <f t="shared" si="44"/>
        <v>0</v>
      </c>
      <c r="AC128" s="567">
        <f t="shared" si="44"/>
        <v>0</v>
      </c>
      <c r="AD128" s="567">
        <f t="shared" si="44"/>
        <v>0</v>
      </c>
      <c r="AE128" s="567">
        <f t="shared" si="44"/>
        <v>0</v>
      </c>
      <c r="AF128" s="568">
        <f t="shared" si="69"/>
        <v>0</v>
      </c>
      <c r="AG128" s="569">
        <f t="shared" si="46"/>
        <v>0</v>
      </c>
      <c r="AH128" s="570">
        <f t="shared" si="46"/>
        <v>0</v>
      </c>
      <c r="AI128" s="570">
        <f t="shared" si="46"/>
        <v>0</v>
      </c>
      <c r="AJ128" s="570">
        <f t="shared" si="46"/>
        <v>0</v>
      </c>
      <c r="AK128" s="571">
        <f t="shared" si="70"/>
        <v>0</v>
      </c>
      <c r="AL128" s="566">
        <f t="shared" si="48"/>
        <v>0</v>
      </c>
      <c r="AM128" s="567">
        <f t="shared" si="48"/>
        <v>0</v>
      </c>
      <c r="AN128" s="567">
        <f t="shared" si="48"/>
        <v>0</v>
      </c>
      <c r="AO128" s="567">
        <f t="shared" si="48"/>
        <v>0</v>
      </c>
      <c r="AP128" s="568">
        <f t="shared" si="71"/>
        <v>0</v>
      </c>
      <c r="AQ128" s="569">
        <f t="shared" si="50"/>
        <v>0</v>
      </c>
      <c r="AR128" s="570">
        <f t="shared" si="50"/>
        <v>0</v>
      </c>
      <c r="AS128" s="570">
        <f t="shared" si="50"/>
        <v>0</v>
      </c>
      <c r="AT128" s="570">
        <f t="shared" si="50"/>
        <v>0</v>
      </c>
      <c r="AU128" s="571">
        <f t="shared" si="72"/>
        <v>0</v>
      </c>
      <c r="AV128" s="566">
        <f t="shared" si="52"/>
        <v>0</v>
      </c>
      <c r="AW128" s="567">
        <f t="shared" si="52"/>
        <v>0</v>
      </c>
      <c r="AX128" s="567">
        <f t="shared" si="52"/>
        <v>0</v>
      </c>
      <c r="AY128" s="567">
        <f t="shared" si="52"/>
        <v>0</v>
      </c>
      <c r="AZ128" s="568">
        <f t="shared" si="73"/>
        <v>0</v>
      </c>
      <c r="BA128" s="569">
        <f t="shared" si="54"/>
        <v>0</v>
      </c>
      <c r="BB128" s="570">
        <f t="shared" si="54"/>
        <v>0</v>
      </c>
      <c r="BC128" s="570">
        <f t="shared" si="54"/>
        <v>0</v>
      </c>
      <c r="BD128" s="570">
        <f t="shared" si="54"/>
        <v>0</v>
      </c>
      <c r="BE128" s="571">
        <f t="shared" si="74"/>
        <v>0</v>
      </c>
      <c r="BF128" s="566">
        <f t="shared" si="56"/>
        <v>0</v>
      </c>
      <c r="BG128" s="567">
        <f t="shared" si="56"/>
        <v>0</v>
      </c>
      <c r="BH128" s="567">
        <f t="shared" si="56"/>
        <v>0</v>
      </c>
      <c r="BI128" s="567">
        <f t="shared" si="56"/>
        <v>0</v>
      </c>
      <c r="BJ128" s="568">
        <f t="shared" si="75"/>
        <v>0</v>
      </c>
      <c r="BK128" s="569">
        <f t="shared" si="58"/>
        <v>0</v>
      </c>
      <c r="BL128" s="570">
        <f t="shared" si="58"/>
        <v>0</v>
      </c>
      <c r="BM128" s="570">
        <f t="shared" si="58"/>
        <v>0</v>
      </c>
      <c r="BN128" s="570">
        <f t="shared" si="58"/>
        <v>0</v>
      </c>
      <c r="BO128" s="571">
        <f t="shared" si="76"/>
        <v>0</v>
      </c>
      <c r="BP128" s="566">
        <f t="shared" si="60"/>
        <v>0</v>
      </c>
      <c r="BQ128" s="567">
        <f t="shared" si="60"/>
        <v>0</v>
      </c>
      <c r="BR128" s="567">
        <f t="shared" si="60"/>
        <v>0</v>
      </c>
      <c r="BS128" s="567">
        <f t="shared" si="60"/>
        <v>0</v>
      </c>
      <c r="BT128" s="568">
        <f t="shared" si="77"/>
        <v>0</v>
      </c>
      <c r="BU128" s="569">
        <f t="shared" si="62"/>
        <v>0</v>
      </c>
      <c r="BV128" s="570">
        <f t="shared" si="62"/>
        <v>0</v>
      </c>
      <c r="BW128" s="570">
        <f t="shared" si="62"/>
        <v>0</v>
      </c>
      <c r="BX128" s="570">
        <f t="shared" si="62"/>
        <v>0</v>
      </c>
      <c r="BY128" s="571">
        <f t="shared" si="78"/>
        <v>0</v>
      </c>
      <c r="BZ128" s="566">
        <f t="shared" si="64"/>
        <v>0</v>
      </c>
      <c r="CA128" s="567">
        <f t="shared" si="64"/>
        <v>0</v>
      </c>
      <c r="CB128" s="567">
        <f t="shared" si="64"/>
        <v>0</v>
      </c>
      <c r="CC128" s="567">
        <f t="shared" si="64"/>
        <v>0</v>
      </c>
      <c r="CD128" s="568">
        <f t="shared" si="79"/>
        <v>0</v>
      </c>
      <c r="CE128" s="462"/>
    </row>
    <row r="129" spans="2:93" outlineLevel="1">
      <c r="B129" s="325" t="s">
        <v>289</v>
      </c>
      <c r="C129" s="394">
        <f t="shared" si="34"/>
        <v>0</v>
      </c>
      <c r="D129" s="395">
        <f t="shared" si="34"/>
        <v>0</v>
      </c>
      <c r="E129" s="395">
        <f t="shared" si="34"/>
        <v>0</v>
      </c>
      <c r="F129" s="395">
        <f t="shared" si="34"/>
        <v>0</v>
      </c>
      <c r="G129" s="396">
        <f t="shared" si="35"/>
        <v>0</v>
      </c>
      <c r="H129" s="566">
        <f t="shared" si="36"/>
        <v>0</v>
      </c>
      <c r="I129" s="567">
        <f t="shared" si="36"/>
        <v>0</v>
      </c>
      <c r="J129" s="567">
        <f t="shared" si="36"/>
        <v>0</v>
      </c>
      <c r="K129" s="567">
        <f t="shared" si="36"/>
        <v>0</v>
      </c>
      <c r="L129" s="568">
        <f t="shared" si="37"/>
        <v>0</v>
      </c>
      <c r="M129" s="569">
        <f t="shared" si="38"/>
        <v>0</v>
      </c>
      <c r="N129" s="570">
        <f t="shared" si="38"/>
        <v>0</v>
      </c>
      <c r="O129" s="570">
        <f t="shared" si="38"/>
        <v>0</v>
      </c>
      <c r="P129" s="570">
        <f t="shared" si="38"/>
        <v>0</v>
      </c>
      <c r="Q129" s="571">
        <f t="shared" si="66"/>
        <v>0</v>
      </c>
      <c r="R129" s="566">
        <f t="shared" si="40"/>
        <v>0</v>
      </c>
      <c r="S129" s="567">
        <f t="shared" si="40"/>
        <v>0</v>
      </c>
      <c r="T129" s="567">
        <f t="shared" si="40"/>
        <v>0</v>
      </c>
      <c r="U129" s="567">
        <f t="shared" si="40"/>
        <v>0</v>
      </c>
      <c r="V129" s="568">
        <f t="shared" si="67"/>
        <v>0</v>
      </c>
      <c r="W129" s="569">
        <f t="shared" si="42"/>
        <v>0</v>
      </c>
      <c r="X129" s="570">
        <f t="shared" si="42"/>
        <v>0</v>
      </c>
      <c r="Y129" s="570">
        <f t="shared" si="42"/>
        <v>0</v>
      </c>
      <c r="Z129" s="570">
        <f t="shared" si="42"/>
        <v>0</v>
      </c>
      <c r="AA129" s="571">
        <f t="shared" si="68"/>
        <v>0</v>
      </c>
      <c r="AB129" s="566">
        <f t="shared" si="44"/>
        <v>0</v>
      </c>
      <c r="AC129" s="567">
        <f t="shared" si="44"/>
        <v>0</v>
      </c>
      <c r="AD129" s="567">
        <f t="shared" si="44"/>
        <v>0</v>
      </c>
      <c r="AE129" s="567">
        <f t="shared" si="44"/>
        <v>0</v>
      </c>
      <c r="AF129" s="568">
        <f t="shared" si="69"/>
        <v>0</v>
      </c>
      <c r="AG129" s="569">
        <f t="shared" si="46"/>
        <v>0</v>
      </c>
      <c r="AH129" s="570">
        <f t="shared" si="46"/>
        <v>0</v>
      </c>
      <c r="AI129" s="570">
        <f t="shared" si="46"/>
        <v>0</v>
      </c>
      <c r="AJ129" s="570">
        <f t="shared" si="46"/>
        <v>0</v>
      </c>
      <c r="AK129" s="571">
        <f t="shared" si="70"/>
        <v>0</v>
      </c>
      <c r="AL129" s="566">
        <f t="shared" si="48"/>
        <v>0</v>
      </c>
      <c r="AM129" s="567">
        <f t="shared" si="48"/>
        <v>0</v>
      </c>
      <c r="AN129" s="567">
        <f t="shared" si="48"/>
        <v>0</v>
      </c>
      <c r="AO129" s="567">
        <f t="shared" si="48"/>
        <v>0</v>
      </c>
      <c r="AP129" s="568">
        <f t="shared" si="71"/>
        <v>0</v>
      </c>
      <c r="AQ129" s="569">
        <f t="shared" si="50"/>
        <v>0</v>
      </c>
      <c r="AR129" s="570">
        <f t="shared" si="50"/>
        <v>0</v>
      </c>
      <c r="AS129" s="570">
        <f t="shared" si="50"/>
        <v>0</v>
      </c>
      <c r="AT129" s="570">
        <f t="shared" si="50"/>
        <v>0</v>
      </c>
      <c r="AU129" s="571">
        <f t="shared" si="72"/>
        <v>0</v>
      </c>
      <c r="AV129" s="566">
        <f t="shared" si="52"/>
        <v>0</v>
      </c>
      <c r="AW129" s="567">
        <f t="shared" si="52"/>
        <v>0</v>
      </c>
      <c r="AX129" s="567">
        <f t="shared" si="52"/>
        <v>0</v>
      </c>
      <c r="AY129" s="567">
        <f t="shared" si="52"/>
        <v>0</v>
      </c>
      <c r="AZ129" s="568">
        <f t="shared" si="73"/>
        <v>0</v>
      </c>
      <c r="BA129" s="569">
        <f t="shared" si="54"/>
        <v>0</v>
      </c>
      <c r="BB129" s="570">
        <f t="shared" si="54"/>
        <v>0</v>
      </c>
      <c r="BC129" s="570">
        <f t="shared" si="54"/>
        <v>0</v>
      </c>
      <c r="BD129" s="570">
        <f t="shared" si="54"/>
        <v>0</v>
      </c>
      <c r="BE129" s="571">
        <f t="shared" si="74"/>
        <v>0</v>
      </c>
      <c r="BF129" s="566">
        <f t="shared" si="56"/>
        <v>0</v>
      </c>
      <c r="BG129" s="567">
        <f t="shared" si="56"/>
        <v>0</v>
      </c>
      <c r="BH129" s="567">
        <f t="shared" si="56"/>
        <v>0</v>
      </c>
      <c r="BI129" s="567">
        <f t="shared" si="56"/>
        <v>0</v>
      </c>
      <c r="BJ129" s="568">
        <f t="shared" si="75"/>
        <v>0</v>
      </c>
      <c r="BK129" s="569">
        <f t="shared" si="58"/>
        <v>0</v>
      </c>
      <c r="BL129" s="570">
        <f t="shared" si="58"/>
        <v>0</v>
      </c>
      <c r="BM129" s="570">
        <f t="shared" si="58"/>
        <v>0</v>
      </c>
      <c r="BN129" s="570">
        <f t="shared" si="58"/>
        <v>0</v>
      </c>
      <c r="BO129" s="571">
        <f t="shared" si="76"/>
        <v>0</v>
      </c>
      <c r="BP129" s="566">
        <f t="shared" si="60"/>
        <v>0</v>
      </c>
      <c r="BQ129" s="567">
        <f t="shared" si="60"/>
        <v>0</v>
      </c>
      <c r="BR129" s="567">
        <f t="shared" si="60"/>
        <v>0</v>
      </c>
      <c r="BS129" s="567">
        <f t="shared" si="60"/>
        <v>0</v>
      </c>
      <c r="BT129" s="568">
        <f t="shared" si="77"/>
        <v>0</v>
      </c>
      <c r="BU129" s="569">
        <f t="shared" si="62"/>
        <v>0</v>
      </c>
      <c r="BV129" s="570">
        <f t="shared" si="62"/>
        <v>0</v>
      </c>
      <c r="BW129" s="570">
        <f t="shared" si="62"/>
        <v>0</v>
      </c>
      <c r="BX129" s="570">
        <f t="shared" si="62"/>
        <v>0</v>
      </c>
      <c r="BY129" s="571">
        <f t="shared" si="78"/>
        <v>0</v>
      </c>
      <c r="BZ129" s="566">
        <f t="shared" si="64"/>
        <v>0</v>
      </c>
      <c r="CA129" s="567">
        <f t="shared" si="64"/>
        <v>0</v>
      </c>
      <c r="CB129" s="567">
        <f t="shared" si="64"/>
        <v>0</v>
      </c>
      <c r="CC129" s="567">
        <f t="shared" si="64"/>
        <v>0</v>
      </c>
      <c r="CD129" s="568">
        <f t="shared" si="79"/>
        <v>0</v>
      </c>
      <c r="CE129" s="462"/>
    </row>
    <row r="130" spans="2:93" outlineLevel="1">
      <c r="B130" s="326" t="s">
        <v>209</v>
      </c>
      <c r="C130" s="394">
        <f t="shared" si="34"/>
        <v>0</v>
      </c>
      <c r="D130" s="395">
        <f t="shared" si="34"/>
        <v>0</v>
      </c>
      <c r="E130" s="395">
        <f t="shared" si="34"/>
        <v>0</v>
      </c>
      <c r="F130" s="395">
        <f t="shared" si="34"/>
        <v>0</v>
      </c>
      <c r="G130" s="396">
        <f t="shared" si="35"/>
        <v>0</v>
      </c>
      <c r="H130" s="566">
        <f t="shared" si="36"/>
        <v>0</v>
      </c>
      <c r="I130" s="567">
        <f t="shared" si="36"/>
        <v>0</v>
      </c>
      <c r="J130" s="567">
        <f t="shared" si="36"/>
        <v>0</v>
      </c>
      <c r="K130" s="567">
        <f t="shared" si="36"/>
        <v>0</v>
      </c>
      <c r="L130" s="568">
        <f t="shared" si="37"/>
        <v>0</v>
      </c>
      <c r="M130" s="569">
        <f t="shared" si="38"/>
        <v>0</v>
      </c>
      <c r="N130" s="570">
        <f t="shared" si="38"/>
        <v>0</v>
      </c>
      <c r="O130" s="570">
        <f t="shared" si="38"/>
        <v>0</v>
      </c>
      <c r="P130" s="570">
        <f t="shared" si="38"/>
        <v>0</v>
      </c>
      <c r="Q130" s="571">
        <f t="shared" si="66"/>
        <v>0</v>
      </c>
      <c r="R130" s="566">
        <f t="shared" si="40"/>
        <v>0</v>
      </c>
      <c r="S130" s="567">
        <f t="shared" si="40"/>
        <v>0</v>
      </c>
      <c r="T130" s="567">
        <f t="shared" si="40"/>
        <v>0</v>
      </c>
      <c r="U130" s="567">
        <f t="shared" si="40"/>
        <v>0</v>
      </c>
      <c r="V130" s="568">
        <f t="shared" si="67"/>
        <v>0</v>
      </c>
      <c r="W130" s="569">
        <f t="shared" si="42"/>
        <v>0</v>
      </c>
      <c r="X130" s="570">
        <f t="shared" si="42"/>
        <v>0</v>
      </c>
      <c r="Y130" s="570">
        <f t="shared" si="42"/>
        <v>0</v>
      </c>
      <c r="Z130" s="570">
        <f t="shared" si="42"/>
        <v>0</v>
      </c>
      <c r="AA130" s="571">
        <f t="shared" si="68"/>
        <v>0</v>
      </c>
      <c r="AB130" s="566">
        <f t="shared" si="44"/>
        <v>0</v>
      </c>
      <c r="AC130" s="567">
        <f t="shared" si="44"/>
        <v>0</v>
      </c>
      <c r="AD130" s="567">
        <f t="shared" si="44"/>
        <v>0</v>
      </c>
      <c r="AE130" s="567">
        <f t="shared" si="44"/>
        <v>0</v>
      </c>
      <c r="AF130" s="568">
        <f t="shared" si="69"/>
        <v>0</v>
      </c>
      <c r="AG130" s="569">
        <f t="shared" si="46"/>
        <v>0</v>
      </c>
      <c r="AH130" s="570">
        <f t="shared" si="46"/>
        <v>0</v>
      </c>
      <c r="AI130" s="570">
        <f t="shared" si="46"/>
        <v>0</v>
      </c>
      <c r="AJ130" s="570">
        <f t="shared" si="46"/>
        <v>0</v>
      </c>
      <c r="AK130" s="571">
        <f t="shared" si="70"/>
        <v>0</v>
      </c>
      <c r="AL130" s="566">
        <f t="shared" si="48"/>
        <v>0</v>
      </c>
      <c r="AM130" s="567">
        <f t="shared" si="48"/>
        <v>0</v>
      </c>
      <c r="AN130" s="567">
        <f t="shared" si="48"/>
        <v>0</v>
      </c>
      <c r="AO130" s="567">
        <f t="shared" si="48"/>
        <v>0</v>
      </c>
      <c r="AP130" s="568">
        <f t="shared" si="71"/>
        <v>0</v>
      </c>
      <c r="AQ130" s="569">
        <f t="shared" si="50"/>
        <v>0</v>
      </c>
      <c r="AR130" s="570">
        <f t="shared" si="50"/>
        <v>0</v>
      </c>
      <c r="AS130" s="570">
        <f t="shared" si="50"/>
        <v>0</v>
      </c>
      <c r="AT130" s="570">
        <f t="shared" si="50"/>
        <v>0</v>
      </c>
      <c r="AU130" s="571">
        <f t="shared" si="72"/>
        <v>0</v>
      </c>
      <c r="AV130" s="566">
        <f t="shared" si="52"/>
        <v>0</v>
      </c>
      <c r="AW130" s="567">
        <f t="shared" si="52"/>
        <v>0</v>
      </c>
      <c r="AX130" s="567">
        <f t="shared" si="52"/>
        <v>0</v>
      </c>
      <c r="AY130" s="567">
        <f t="shared" si="52"/>
        <v>0</v>
      </c>
      <c r="AZ130" s="568">
        <f t="shared" si="73"/>
        <v>0</v>
      </c>
      <c r="BA130" s="569">
        <f t="shared" si="54"/>
        <v>0</v>
      </c>
      <c r="BB130" s="570">
        <f t="shared" si="54"/>
        <v>0</v>
      </c>
      <c r="BC130" s="570">
        <f t="shared" si="54"/>
        <v>0</v>
      </c>
      <c r="BD130" s="570">
        <f t="shared" si="54"/>
        <v>0</v>
      </c>
      <c r="BE130" s="571">
        <f t="shared" si="74"/>
        <v>0</v>
      </c>
      <c r="BF130" s="566">
        <f t="shared" si="56"/>
        <v>0</v>
      </c>
      <c r="BG130" s="567">
        <f t="shared" si="56"/>
        <v>0</v>
      </c>
      <c r="BH130" s="567">
        <f t="shared" si="56"/>
        <v>0</v>
      </c>
      <c r="BI130" s="567">
        <f t="shared" si="56"/>
        <v>0</v>
      </c>
      <c r="BJ130" s="568">
        <f t="shared" si="75"/>
        <v>0</v>
      </c>
      <c r="BK130" s="569">
        <f t="shared" si="58"/>
        <v>0</v>
      </c>
      <c r="BL130" s="570">
        <f t="shared" si="58"/>
        <v>0</v>
      </c>
      <c r="BM130" s="570">
        <f t="shared" si="58"/>
        <v>0</v>
      </c>
      <c r="BN130" s="570">
        <f t="shared" si="58"/>
        <v>0</v>
      </c>
      <c r="BO130" s="571">
        <f t="shared" si="76"/>
        <v>0</v>
      </c>
      <c r="BP130" s="566">
        <f t="shared" si="60"/>
        <v>0</v>
      </c>
      <c r="BQ130" s="567">
        <f t="shared" si="60"/>
        <v>0</v>
      </c>
      <c r="BR130" s="567">
        <f t="shared" si="60"/>
        <v>0</v>
      </c>
      <c r="BS130" s="567">
        <f t="shared" si="60"/>
        <v>0</v>
      </c>
      <c r="BT130" s="568">
        <f t="shared" si="77"/>
        <v>0</v>
      </c>
      <c r="BU130" s="569">
        <f t="shared" si="62"/>
        <v>0</v>
      </c>
      <c r="BV130" s="570">
        <f t="shared" si="62"/>
        <v>0</v>
      </c>
      <c r="BW130" s="570">
        <f t="shared" si="62"/>
        <v>0</v>
      </c>
      <c r="BX130" s="570">
        <f t="shared" si="62"/>
        <v>0</v>
      </c>
      <c r="BY130" s="571">
        <f t="shared" si="78"/>
        <v>0</v>
      </c>
      <c r="BZ130" s="566">
        <f t="shared" si="64"/>
        <v>0</v>
      </c>
      <c r="CA130" s="567">
        <f t="shared" si="64"/>
        <v>0</v>
      </c>
      <c r="CB130" s="567">
        <f t="shared" si="64"/>
        <v>0</v>
      </c>
      <c r="CC130" s="567">
        <f t="shared" si="64"/>
        <v>0</v>
      </c>
      <c r="CD130" s="568">
        <f t="shared" si="79"/>
        <v>0</v>
      </c>
      <c r="CE130" s="462"/>
    </row>
    <row r="131" spans="2:93" s="317" customFormat="1" ht="12.75" outlineLevel="1" thickBot="1">
      <c r="B131" s="312" t="s">
        <v>219</v>
      </c>
      <c r="C131" s="436" t="e">
        <f>SUM(C116:C130)</f>
        <v>#VALUE!</v>
      </c>
      <c r="D131" s="437">
        <f t="shared" ref="D131:AH131" si="80">SUM(D116:D130)</f>
        <v>0</v>
      </c>
      <c r="E131" s="437">
        <f t="shared" si="80"/>
        <v>0</v>
      </c>
      <c r="F131" s="437">
        <f t="shared" si="80"/>
        <v>0</v>
      </c>
      <c r="G131" s="438" t="e">
        <f t="shared" si="80"/>
        <v>#VALUE!</v>
      </c>
      <c r="H131" s="584" t="e">
        <f t="shared" si="80"/>
        <v>#VALUE!</v>
      </c>
      <c r="I131" s="585">
        <f t="shared" si="80"/>
        <v>0</v>
      </c>
      <c r="J131" s="585">
        <f t="shared" si="80"/>
        <v>0</v>
      </c>
      <c r="K131" s="585">
        <f t="shared" si="80"/>
        <v>0</v>
      </c>
      <c r="L131" s="586" t="e">
        <f t="shared" si="80"/>
        <v>#VALUE!</v>
      </c>
      <c r="M131" s="587">
        <f t="shared" si="80"/>
        <v>0</v>
      </c>
      <c r="N131" s="588">
        <f t="shared" si="80"/>
        <v>0</v>
      </c>
      <c r="O131" s="588">
        <f t="shared" si="80"/>
        <v>0</v>
      </c>
      <c r="P131" s="588">
        <f t="shared" si="80"/>
        <v>0</v>
      </c>
      <c r="Q131" s="589">
        <f t="shared" si="80"/>
        <v>0</v>
      </c>
      <c r="R131" s="584">
        <f t="shared" si="80"/>
        <v>0</v>
      </c>
      <c r="S131" s="585">
        <f t="shared" si="80"/>
        <v>0</v>
      </c>
      <c r="T131" s="585">
        <f t="shared" si="80"/>
        <v>0</v>
      </c>
      <c r="U131" s="585">
        <f t="shared" si="80"/>
        <v>0</v>
      </c>
      <c r="V131" s="586">
        <f t="shared" si="80"/>
        <v>0</v>
      </c>
      <c r="W131" s="587">
        <f t="shared" si="80"/>
        <v>0</v>
      </c>
      <c r="X131" s="588">
        <f t="shared" si="80"/>
        <v>0</v>
      </c>
      <c r="Y131" s="588">
        <f t="shared" si="80"/>
        <v>0</v>
      </c>
      <c r="Z131" s="588">
        <f t="shared" si="80"/>
        <v>0</v>
      </c>
      <c r="AA131" s="589">
        <f t="shared" si="80"/>
        <v>0</v>
      </c>
      <c r="AB131" s="584">
        <f t="shared" si="80"/>
        <v>0</v>
      </c>
      <c r="AC131" s="585">
        <f t="shared" si="80"/>
        <v>0</v>
      </c>
      <c r="AD131" s="585">
        <f t="shared" si="80"/>
        <v>0</v>
      </c>
      <c r="AE131" s="585">
        <f t="shared" si="80"/>
        <v>0</v>
      </c>
      <c r="AF131" s="586">
        <f t="shared" si="80"/>
        <v>0</v>
      </c>
      <c r="AG131" s="587">
        <f t="shared" si="80"/>
        <v>0</v>
      </c>
      <c r="AH131" s="588">
        <f t="shared" si="80"/>
        <v>0</v>
      </c>
      <c r="AI131" s="588">
        <f t="shared" ref="AI131:BS131" si="81">SUM(AI116:AI130)</f>
        <v>0</v>
      </c>
      <c r="AJ131" s="588">
        <f t="shared" si="81"/>
        <v>0</v>
      </c>
      <c r="AK131" s="589">
        <f t="shared" si="81"/>
        <v>0</v>
      </c>
      <c r="AL131" s="584">
        <f t="shared" si="81"/>
        <v>0</v>
      </c>
      <c r="AM131" s="585">
        <f t="shared" si="81"/>
        <v>0</v>
      </c>
      <c r="AN131" s="585">
        <f t="shared" si="81"/>
        <v>0</v>
      </c>
      <c r="AO131" s="585">
        <f t="shared" si="81"/>
        <v>0</v>
      </c>
      <c r="AP131" s="586">
        <f t="shared" si="81"/>
        <v>0</v>
      </c>
      <c r="AQ131" s="587">
        <f t="shared" si="81"/>
        <v>0</v>
      </c>
      <c r="AR131" s="588">
        <f t="shared" si="81"/>
        <v>0</v>
      </c>
      <c r="AS131" s="588">
        <f t="shared" si="81"/>
        <v>0</v>
      </c>
      <c r="AT131" s="588">
        <f t="shared" si="81"/>
        <v>0</v>
      </c>
      <c r="AU131" s="589">
        <f t="shared" si="81"/>
        <v>0</v>
      </c>
      <c r="AV131" s="584">
        <f t="shared" si="81"/>
        <v>0</v>
      </c>
      <c r="AW131" s="585">
        <f t="shared" si="81"/>
        <v>0</v>
      </c>
      <c r="AX131" s="585">
        <f t="shared" si="81"/>
        <v>0</v>
      </c>
      <c r="AY131" s="585">
        <f t="shared" si="81"/>
        <v>0</v>
      </c>
      <c r="AZ131" s="586">
        <f t="shared" si="81"/>
        <v>0</v>
      </c>
      <c r="BA131" s="587">
        <f t="shared" si="81"/>
        <v>0</v>
      </c>
      <c r="BB131" s="588">
        <f t="shared" si="81"/>
        <v>0</v>
      </c>
      <c r="BC131" s="588">
        <f t="shared" si="81"/>
        <v>0</v>
      </c>
      <c r="BD131" s="588">
        <f t="shared" si="81"/>
        <v>0</v>
      </c>
      <c r="BE131" s="589">
        <f t="shared" si="81"/>
        <v>0</v>
      </c>
      <c r="BF131" s="584">
        <f t="shared" si="81"/>
        <v>0</v>
      </c>
      <c r="BG131" s="585">
        <f t="shared" si="81"/>
        <v>0</v>
      </c>
      <c r="BH131" s="585">
        <f t="shared" si="81"/>
        <v>0</v>
      </c>
      <c r="BI131" s="585">
        <f t="shared" si="81"/>
        <v>0</v>
      </c>
      <c r="BJ131" s="586">
        <f t="shared" si="81"/>
        <v>0</v>
      </c>
      <c r="BK131" s="587">
        <f t="shared" si="81"/>
        <v>0</v>
      </c>
      <c r="BL131" s="588">
        <f t="shared" si="81"/>
        <v>0</v>
      </c>
      <c r="BM131" s="588">
        <f t="shared" si="81"/>
        <v>0</v>
      </c>
      <c r="BN131" s="588">
        <f t="shared" si="81"/>
        <v>0</v>
      </c>
      <c r="BO131" s="589">
        <f t="shared" si="81"/>
        <v>0</v>
      </c>
      <c r="BP131" s="584">
        <f t="shared" si="81"/>
        <v>0</v>
      </c>
      <c r="BQ131" s="585">
        <f t="shared" si="81"/>
        <v>0</v>
      </c>
      <c r="BR131" s="585">
        <f t="shared" si="81"/>
        <v>0</v>
      </c>
      <c r="BS131" s="585">
        <f t="shared" si="81"/>
        <v>0</v>
      </c>
      <c r="BT131" s="586">
        <f t="shared" ref="BT131:CD131" si="82">SUM(BT116:BT130)</f>
        <v>0</v>
      </c>
      <c r="BU131" s="587">
        <f t="shared" si="82"/>
        <v>0</v>
      </c>
      <c r="BV131" s="588">
        <f t="shared" si="82"/>
        <v>0</v>
      </c>
      <c r="BW131" s="588">
        <f t="shared" si="82"/>
        <v>0</v>
      </c>
      <c r="BX131" s="588">
        <f t="shared" si="82"/>
        <v>0</v>
      </c>
      <c r="BY131" s="589">
        <f t="shared" si="82"/>
        <v>0</v>
      </c>
      <c r="BZ131" s="584">
        <f t="shared" si="82"/>
        <v>0</v>
      </c>
      <c r="CA131" s="585">
        <f t="shared" si="82"/>
        <v>0</v>
      </c>
      <c r="CB131" s="585">
        <f t="shared" si="82"/>
        <v>0</v>
      </c>
      <c r="CC131" s="585">
        <f t="shared" si="82"/>
        <v>0</v>
      </c>
      <c r="CD131" s="586">
        <f t="shared" si="82"/>
        <v>0</v>
      </c>
      <c r="CE131" s="454"/>
      <c r="CF131" s="498"/>
      <c r="CG131" s="498"/>
      <c r="CH131" s="498"/>
      <c r="CI131" s="498"/>
      <c r="CJ131" s="498"/>
      <c r="CK131" s="498"/>
      <c r="CL131" s="498"/>
      <c r="CM131" s="498"/>
      <c r="CN131" s="498"/>
      <c r="CO131" s="498"/>
    </row>
    <row r="132" spans="2:93" s="330" customFormat="1" ht="12.75" thickTop="1">
      <c r="B132" s="339" t="s">
        <v>298</v>
      </c>
      <c r="C132" s="439" t="e">
        <f>C131-C86</f>
        <v>#VALUE!</v>
      </c>
      <c r="D132" s="439">
        <f t="shared" ref="D132:BT132" si="83">D131-D86</f>
        <v>0</v>
      </c>
      <c r="E132" s="439">
        <f t="shared" si="83"/>
        <v>0</v>
      </c>
      <c r="F132" s="439">
        <f t="shared" si="83"/>
        <v>0</v>
      </c>
      <c r="G132" s="439" t="e">
        <f t="shared" si="83"/>
        <v>#VALUE!</v>
      </c>
      <c r="H132" s="590" t="e">
        <f t="shared" si="83"/>
        <v>#VALUE!</v>
      </c>
      <c r="I132" s="590">
        <f t="shared" si="83"/>
        <v>0</v>
      </c>
      <c r="J132" s="590">
        <f t="shared" si="83"/>
        <v>0</v>
      </c>
      <c r="K132" s="590">
        <f t="shared" si="83"/>
        <v>0</v>
      </c>
      <c r="L132" s="590" t="e">
        <f t="shared" si="83"/>
        <v>#VALUE!</v>
      </c>
      <c r="M132" s="590">
        <f t="shared" si="83"/>
        <v>0</v>
      </c>
      <c r="N132" s="590">
        <f t="shared" si="83"/>
        <v>0</v>
      </c>
      <c r="O132" s="590">
        <f t="shared" si="83"/>
        <v>0</v>
      </c>
      <c r="P132" s="590">
        <f t="shared" si="83"/>
        <v>0</v>
      </c>
      <c r="Q132" s="590">
        <f t="shared" si="83"/>
        <v>0</v>
      </c>
      <c r="R132" s="590">
        <f t="shared" si="83"/>
        <v>0</v>
      </c>
      <c r="S132" s="590">
        <f t="shared" si="83"/>
        <v>0</v>
      </c>
      <c r="T132" s="590">
        <f t="shared" si="83"/>
        <v>0</v>
      </c>
      <c r="U132" s="590">
        <f t="shared" si="83"/>
        <v>0</v>
      </c>
      <c r="V132" s="590">
        <f t="shared" si="83"/>
        <v>0</v>
      </c>
      <c r="W132" s="590">
        <f t="shared" si="83"/>
        <v>0</v>
      </c>
      <c r="X132" s="590">
        <f t="shared" si="83"/>
        <v>0</v>
      </c>
      <c r="Y132" s="590">
        <f t="shared" si="83"/>
        <v>0</v>
      </c>
      <c r="Z132" s="590">
        <f t="shared" si="83"/>
        <v>0</v>
      </c>
      <c r="AA132" s="590">
        <f t="shared" si="83"/>
        <v>0</v>
      </c>
      <c r="AB132" s="590">
        <f t="shared" si="83"/>
        <v>0</v>
      </c>
      <c r="AC132" s="590">
        <f t="shared" si="83"/>
        <v>0</v>
      </c>
      <c r="AD132" s="590">
        <f t="shared" si="83"/>
        <v>0</v>
      </c>
      <c r="AE132" s="590">
        <f t="shared" si="83"/>
        <v>0</v>
      </c>
      <c r="AF132" s="590">
        <f t="shared" si="83"/>
        <v>0</v>
      </c>
      <c r="AG132" s="590">
        <f t="shared" si="83"/>
        <v>0</v>
      </c>
      <c r="AH132" s="590">
        <f t="shared" si="83"/>
        <v>0</v>
      </c>
      <c r="AI132" s="590">
        <f t="shared" si="83"/>
        <v>0</v>
      </c>
      <c r="AJ132" s="590">
        <f t="shared" si="83"/>
        <v>0</v>
      </c>
      <c r="AK132" s="590">
        <f t="shared" si="83"/>
        <v>0</v>
      </c>
      <c r="AL132" s="590">
        <f t="shared" si="83"/>
        <v>0</v>
      </c>
      <c r="AM132" s="590">
        <f t="shared" si="83"/>
        <v>0</v>
      </c>
      <c r="AN132" s="590">
        <f t="shared" si="83"/>
        <v>0</v>
      </c>
      <c r="AO132" s="590">
        <f t="shared" si="83"/>
        <v>0</v>
      </c>
      <c r="AP132" s="590">
        <f t="shared" si="83"/>
        <v>0</v>
      </c>
      <c r="AQ132" s="590">
        <f t="shared" si="83"/>
        <v>0</v>
      </c>
      <c r="AR132" s="590">
        <f t="shared" si="83"/>
        <v>0</v>
      </c>
      <c r="AS132" s="590">
        <f t="shared" si="83"/>
        <v>0</v>
      </c>
      <c r="AT132" s="590">
        <f t="shared" si="83"/>
        <v>0</v>
      </c>
      <c r="AU132" s="590">
        <f t="shared" si="83"/>
        <v>0</v>
      </c>
      <c r="AV132" s="590">
        <f t="shared" si="83"/>
        <v>0</v>
      </c>
      <c r="AW132" s="590">
        <f t="shared" si="83"/>
        <v>0</v>
      </c>
      <c r="AX132" s="590">
        <f t="shared" si="83"/>
        <v>0</v>
      </c>
      <c r="AY132" s="590">
        <f t="shared" si="83"/>
        <v>0</v>
      </c>
      <c r="AZ132" s="590">
        <f t="shared" si="83"/>
        <v>0</v>
      </c>
      <c r="BA132" s="590">
        <f t="shared" si="83"/>
        <v>0</v>
      </c>
      <c r="BB132" s="590">
        <f t="shared" si="83"/>
        <v>0</v>
      </c>
      <c r="BC132" s="590">
        <f t="shared" si="83"/>
        <v>0</v>
      </c>
      <c r="BD132" s="590">
        <f t="shared" si="83"/>
        <v>0</v>
      </c>
      <c r="BE132" s="590">
        <f t="shared" si="83"/>
        <v>0</v>
      </c>
      <c r="BF132" s="590">
        <f t="shared" si="83"/>
        <v>0</v>
      </c>
      <c r="BG132" s="590">
        <f t="shared" si="83"/>
        <v>0</v>
      </c>
      <c r="BH132" s="590">
        <f t="shared" si="83"/>
        <v>0</v>
      </c>
      <c r="BI132" s="590">
        <f t="shared" si="83"/>
        <v>0</v>
      </c>
      <c r="BJ132" s="590">
        <f t="shared" si="83"/>
        <v>0</v>
      </c>
      <c r="BK132" s="590">
        <f t="shared" si="83"/>
        <v>0</v>
      </c>
      <c r="BL132" s="590">
        <f t="shared" si="83"/>
        <v>0</v>
      </c>
      <c r="BM132" s="590">
        <f t="shared" si="83"/>
        <v>0</v>
      </c>
      <c r="BN132" s="590">
        <f t="shared" si="83"/>
        <v>0</v>
      </c>
      <c r="BO132" s="590">
        <f t="shared" si="83"/>
        <v>0</v>
      </c>
      <c r="BP132" s="590">
        <f t="shared" si="83"/>
        <v>0</v>
      </c>
      <c r="BQ132" s="590">
        <f t="shared" si="83"/>
        <v>0</v>
      </c>
      <c r="BR132" s="590">
        <f t="shared" si="83"/>
        <v>0</v>
      </c>
      <c r="BS132" s="590">
        <f t="shared" si="83"/>
        <v>0</v>
      </c>
      <c r="BT132" s="590">
        <f t="shared" si="83"/>
        <v>0</v>
      </c>
      <c r="BU132" s="590">
        <f t="shared" ref="BU132:CD132" si="84">BU131-BU86</f>
        <v>0</v>
      </c>
      <c r="BV132" s="590">
        <f t="shared" si="84"/>
        <v>0</v>
      </c>
      <c r="BW132" s="590">
        <f t="shared" si="84"/>
        <v>0</v>
      </c>
      <c r="BX132" s="590">
        <f t="shared" si="84"/>
        <v>0</v>
      </c>
      <c r="BY132" s="590">
        <f t="shared" si="84"/>
        <v>0</v>
      </c>
      <c r="BZ132" s="590">
        <f t="shared" si="84"/>
        <v>0</v>
      </c>
      <c r="CA132" s="590">
        <f t="shared" si="84"/>
        <v>0</v>
      </c>
      <c r="CB132" s="590">
        <f t="shared" si="84"/>
        <v>0</v>
      </c>
      <c r="CC132" s="590">
        <f t="shared" si="84"/>
        <v>0</v>
      </c>
      <c r="CD132" s="590">
        <f t="shared" si="84"/>
        <v>0</v>
      </c>
      <c r="CE132" s="591"/>
      <c r="CF132" s="548"/>
      <c r="CG132" s="548"/>
      <c r="CH132" s="548"/>
      <c r="CI132" s="548"/>
      <c r="CJ132" s="548"/>
      <c r="CK132" s="548"/>
      <c r="CL132" s="548"/>
      <c r="CM132" s="548"/>
      <c r="CN132" s="548"/>
      <c r="CO132" s="548"/>
    </row>
    <row r="133" spans="2:93" s="330" customFormat="1">
      <c r="B133" s="339"/>
      <c r="C133" s="439"/>
      <c r="D133" s="439"/>
      <c r="E133" s="439"/>
      <c r="F133" s="439"/>
      <c r="G133" s="439"/>
      <c r="H133" s="590"/>
      <c r="I133" s="590"/>
      <c r="J133" s="590"/>
      <c r="K133" s="590"/>
      <c r="L133" s="590"/>
      <c r="M133" s="590"/>
      <c r="N133" s="590"/>
      <c r="O133" s="590"/>
      <c r="P133" s="590"/>
      <c r="Q133" s="590"/>
      <c r="R133" s="590"/>
      <c r="S133" s="590"/>
      <c r="T133" s="590"/>
      <c r="U133" s="590"/>
      <c r="V133" s="590"/>
      <c r="W133" s="590"/>
      <c r="X133" s="590"/>
      <c r="Y133" s="590"/>
      <c r="Z133" s="590"/>
      <c r="AA133" s="590"/>
      <c r="AB133" s="590"/>
      <c r="AC133" s="590"/>
      <c r="AD133" s="590"/>
      <c r="AE133" s="590"/>
      <c r="AF133" s="590"/>
      <c r="AG133" s="590"/>
      <c r="AH133" s="590"/>
      <c r="AI133" s="590"/>
      <c r="AJ133" s="590"/>
      <c r="AK133" s="590"/>
      <c r="AL133" s="590"/>
      <c r="AM133" s="590"/>
      <c r="AN133" s="590"/>
      <c r="AO133" s="590"/>
      <c r="AP133" s="590"/>
      <c r="AQ133" s="590"/>
      <c r="AR133" s="590"/>
      <c r="AS133" s="590"/>
      <c r="AT133" s="590"/>
      <c r="AU133" s="590"/>
      <c r="AV133" s="590"/>
      <c r="AW133" s="590"/>
      <c r="AX133" s="590"/>
      <c r="AY133" s="590"/>
      <c r="AZ133" s="590"/>
      <c r="BA133" s="590"/>
      <c r="BB133" s="590"/>
      <c r="BC133" s="590"/>
      <c r="BD133" s="590"/>
      <c r="BE133" s="590"/>
      <c r="BF133" s="590"/>
      <c r="BG133" s="590"/>
      <c r="BH133" s="590"/>
      <c r="BI133" s="590"/>
      <c r="BJ133" s="590"/>
      <c r="BK133" s="590"/>
      <c r="BL133" s="590"/>
      <c r="BM133" s="590"/>
      <c r="BN133" s="590"/>
      <c r="BO133" s="590"/>
      <c r="BP133" s="590"/>
      <c r="BQ133" s="590"/>
      <c r="BR133" s="590"/>
      <c r="BS133" s="590"/>
      <c r="BT133" s="590"/>
      <c r="BU133" s="590"/>
      <c r="BV133" s="590"/>
      <c r="BW133" s="590"/>
      <c r="BX133" s="590"/>
      <c r="BY133" s="590"/>
      <c r="BZ133" s="590"/>
      <c r="CA133" s="590"/>
      <c r="CB133" s="590"/>
      <c r="CC133" s="590"/>
      <c r="CD133" s="590"/>
      <c r="CE133" s="591"/>
      <c r="CF133" s="548"/>
      <c r="CG133" s="548"/>
      <c r="CH133" s="548"/>
      <c r="CI133" s="548"/>
      <c r="CJ133" s="548"/>
      <c r="CK133" s="548"/>
      <c r="CL133" s="548"/>
      <c r="CM133" s="548"/>
      <c r="CN133" s="548"/>
      <c r="CO133" s="548"/>
    </row>
    <row r="134" spans="2:93" s="340" customFormat="1" outlineLevel="1">
      <c r="B134" s="325"/>
      <c r="C134" s="431"/>
      <c r="D134" s="965" t="s">
        <v>273</v>
      </c>
      <c r="E134" s="965" t="s">
        <v>857</v>
      </c>
      <c r="F134" s="431" t="s">
        <v>693</v>
      </c>
      <c r="G134" s="431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  <c r="AD134" s="455"/>
      <c r="AE134" s="455"/>
      <c r="AF134" s="455"/>
      <c r="AG134" s="455"/>
      <c r="AH134" s="455"/>
      <c r="AI134" s="455"/>
      <c r="AJ134" s="455"/>
      <c r="AK134" s="455"/>
      <c r="AL134" s="455"/>
      <c r="AM134" s="455"/>
      <c r="AN134" s="455"/>
      <c r="AO134" s="455"/>
      <c r="AP134" s="455"/>
      <c r="AQ134" s="455"/>
      <c r="AR134" s="455"/>
      <c r="AS134" s="455"/>
      <c r="AT134" s="455"/>
      <c r="AU134" s="455"/>
      <c r="AV134" s="455"/>
      <c r="AW134" s="455"/>
      <c r="AX134" s="455"/>
      <c r="AY134" s="455"/>
      <c r="AZ134" s="455"/>
      <c r="BA134" s="455"/>
      <c r="BB134" s="455"/>
      <c r="BC134" s="455"/>
      <c r="BD134" s="455"/>
      <c r="BE134" s="455"/>
      <c r="BF134" s="455"/>
      <c r="BG134" s="455"/>
      <c r="BH134" s="455"/>
      <c r="BI134" s="455"/>
      <c r="BJ134" s="455"/>
      <c r="BK134" s="455"/>
      <c r="BL134" s="455"/>
      <c r="BM134" s="455"/>
      <c r="BN134" s="455"/>
      <c r="BO134" s="455"/>
      <c r="BP134" s="455"/>
      <c r="BQ134" s="455"/>
      <c r="BR134" s="455"/>
      <c r="BS134" s="455"/>
      <c r="BT134" s="455"/>
      <c r="BU134" s="455"/>
      <c r="BV134" s="455"/>
      <c r="BW134" s="455"/>
      <c r="BX134" s="455"/>
      <c r="BY134" s="455"/>
      <c r="BZ134" s="455"/>
      <c r="CA134" s="455"/>
      <c r="CB134" s="455"/>
      <c r="CC134" s="455"/>
      <c r="CD134" s="455"/>
      <c r="CE134" s="443"/>
      <c r="CF134" s="455"/>
      <c r="CG134" s="455"/>
      <c r="CH134" s="455"/>
      <c r="CI134" s="455"/>
      <c r="CJ134" s="455"/>
      <c r="CK134" s="455"/>
      <c r="CL134" s="455"/>
      <c r="CM134" s="455"/>
      <c r="CN134" s="455"/>
      <c r="CO134" s="455"/>
    </row>
    <row r="135" spans="2:93" outlineLevel="1">
      <c r="B135" s="325" t="s">
        <v>199</v>
      </c>
      <c r="C135" s="431">
        <f>C116*6.6/10</f>
        <v>0</v>
      </c>
      <c r="D135" s="431">
        <f>F116*6.6/10</f>
        <v>0</v>
      </c>
      <c r="E135" s="431">
        <f>损益表!E73</f>
        <v>0</v>
      </c>
      <c r="F135" s="431">
        <f>D135-E135</f>
        <v>0</v>
      </c>
    </row>
    <row r="136" spans="2:93" outlineLevel="1">
      <c r="B136" s="325" t="s">
        <v>200</v>
      </c>
      <c r="C136" s="431">
        <f t="shared" ref="C136:C149" si="85">C117*6.6/10</f>
        <v>0</v>
      </c>
      <c r="D136" s="431">
        <f t="shared" ref="D136:D149" si="86">F117*6.6/10</f>
        <v>0</v>
      </c>
      <c r="E136" s="431">
        <f>损益表!E82</f>
        <v>0</v>
      </c>
      <c r="F136" s="431">
        <f t="shared" ref="F136:F149" si="87">D136-E136</f>
        <v>0</v>
      </c>
    </row>
    <row r="137" spans="2:93" outlineLevel="1">
      <c r="B137" s="325" t="s">
        <v>201</v>
      </c>
      <c r="C137" s="431" t="e">
        <f t="shared" si="85"/>
        <v>#VALUE!</v>
      </c>
      <c r="D137" s="431">
        <f t="shared" si="86"/>
        <v>0</v>
      </c>
      <c r="E137" s="431">
        <f>损益表!E81+损益表!E65</f>
        <v>0</v>
      </c>
      <c r="F137" s="431">
        <f t="shared" si="87"/>
        <v>0</v>
      </c>
    </row>
    <row r="138" spans="2:93" outlineLevel="1">
      <c r="B138" s="325" t="s">
        <v>202</v>
      </c>
      <c r="C138" s="431">
        <f t="shared" si="85"/>
        <v>0</v>
      </c>
      <c r="D138" s="431">
        <f t="shared" si="86"/>
        <v>0</v>
      </c>
      <c r="E138" s="431">
        <f>损益表!E69-损益表!E65-四大费用!E139</f>
        <v>0</v>
      </c>
      <c r="F138" s="431">
        <f t="shared" si="87"/>
        <v>0</v>
      </c>
    </row>
    <row r="139" spans="2:93" outlineLevel="1">
      <c r="B139" s="325" t="s">
        <v>203</v>
      </c>
      <c r="C139" s="431">
        <f t="shared" si="85"/>
        <v>0</v>
      </c>
      <c r="D139" s="431">
        <f t="shared" si="86"/>
        <v>0</v>
      </c>
      <c r="E139" s="431">
        <f>SUM(损益表!E60:E63)</f>
        <v>0</v>
      </c>
      <c r="F139" s="431">
        <f t="shared" si="87"/>
        <v>0</v>
      </c>
    </row>
    <row r="140" spans="2:93" outlineLevel="1">
      <c r="B140" s="325" t="s">
        <v>204</v>
      </c>
      <c r="C140" s="431">
        <f t="shared" si="85"/>
        <v>0</v>
      </c>
      <c r="D140" s="431">
        <f t="shared" si="86"/>
        <v>0</v>
      </c>
      <c r="E140" s="431">
        <f>损益表!E88+损益表!E53+损益表!E87</f>
        <v>0</v>
      </c>
      <c r="F140" s="431">
        <f t="shared" si="87"/>
        <v>0</v>
      </c>
    </row>
    <row r="141" spans="2:93" outlineLevel="1">
      <c r="B141" s="325" t="s">
        <v>257</v>
      </c>
      <c r="C141" s="431">
        <f t="shared" si="85"/>
        <v>0</v>
      </c>
      <c r="D141" s="431">
        <f t="shared" si="86"/>
        <v>0</v>
      </c>
      <c r="E141" s="431">
        <f>损益表!E71+损益表!E72</f>
        <v>0</v>
      </c>
      <c r="F141" s="431">
        <f t="shared" si="87"/>
        <v>0</v>
      </c>
    </row>
    <row r="142" spans="2:93" outlineLevel="1">
      <c r="B142" s="325" t="s">
        <v>205</v>
      </c>
      <c r="C142" s="431">
        <f t="shared" si="85"/>
        <v>0</v>
      </c>
      <c r="D142" s="431">
        <f t="shared" si="86"/>
        <v>0</v>
      </c>
      <c r="E142" s="431">
        <f>损益表!E80</f>
        <v>0</v>
      </c>
      <c r="F142" s="431">
        <f t="shared" si="87"/>
        <v>0</v>
      </c>
    </row>
    <row r="143" spans="2:93" outlineLevel="1">
      <c r="B143" s="325" t="s">
        <v>206</v>
      </c>
      <c r="C143" s="431">
        <f t="shared" si="85"/>
        <v>0</v>
      </c>
      <c r="D143" s="431">
        <f t="shared" si="86"/>
        <v>0</v>
      </c>
      <c r="E143" s="431">
        <f>损益表!E78</f>
        <v>0</v>
      </c>
      <c r="F143" s="431">
        <f t="shared" si="87"/>
        <v>0</v>
      </c>
    </row>
    <row r="144" spans="2:93" outlineLevel="1">
      <c r="B144" s="325" t="s">
        <v>207</v>
      </c>
      <c r="C144" s="431">
        <f t="shared" si="85"/>
        <v>0</v>
      </c>
      <c r="D144" s="431">
        <f t="shared" si="86"/>
        <v>0</v>
      </c>
      <c r="F144" s="431">
        <f t="shared" si="87"/>
        <v>0</v>
      </c>
    </row>
    <row r="145" spans="2:7" outlineLevel="1">
      <c r="B145" s="325" t="s">
        <v>258</v>
      </c>
      <c r="C145" s="431">
        <f t="shared" si="85"/>
        <v>0</v>
      </c>
      <c r="D145" s="431">
        <f t="shared" si="86"/>
        <v>0</v>
      </c>
      <c r="E145" s="431">
        <f>损益表!E83</f>
        <v>0</v>
      </c>
      <c r="F145" s="431">
        <f t="shared" si="87"/>
        <v>0</v>
      </c>
    </row>
    <row r="146" spans="2:7" outlineLevel="1">
      <c r="B146" s="325" t="s">
        <v>259</v>
      </c>
      <c r="C146" s="431">
        <f t="shared" si="85"/>
        <v>0</v>
      </c>
      <c r="D146" s="431">
        <f t="shared" si="86"/>
        <v>0</v>
      </c>
      <c r="E146" s="431">
        <f>损益表!E79</f>
        <v>0</v>
      </c>
      <c r="F146" s="431">
        <f t="shared" si="87"/>
        <v>0</v>
      </c>
    </row>
    <row r="147" spans="2:7" outlineLevel="1">
      <c r="B147" s="325" t="s">
        <v>260</v>
      </c>
      <c r="C147" s="431">
        <f t="shared" si="85"/>
        <v>0</v>
      </c>
      <c r="D147" s="431">
        <f t="shared" si="86"/>
        <v>0</v>
      </c>
      <c r="F147" s="431">
        <f t="shared" si="87"/>
        <v>0</v>
      </c>
    </row>
    <row r="148" spans="2:7" outlineLevel="1">
      <c r="B148" s="325" t="s">
        <v>208</v>
      </c>
      <c r="C148" s="431">
        <f t="shared" si="85"/>
        <v>0</v>
      </c>
      <c r="D148" s="431">
        <f t="shared" si="86"/>
        <v>0</v>
      </c>
      <c r="F148" s="431">
        <f t="shared" si="87"/>
        <v>0</v>
      </c>
    </row>
    <row r="149" spans="2:7" outlineLevel="1">
      <c r="B149" s="326" t="s">
        <v>209</v>
      </c>
      <c r="C149" s="431">
        <f t="shared" si="85"/>
        <v>0</v>
      </c>
      <c r="D149" s="431">
        <f t="shared" si="86"/>
        <v>0</v>
      </c>
      <c r="E149" s="431">
        <f>损益表!E76</f>
        <v>0</v>
      </c>
      <c r="F149" s="431">
        <f t="shared" si="87"/>
        <v>0</v>
      </c>
    </row>
    <row r="152" spans="2:7" hidden="1" outlineLevel="1">
      <c r="B152" s="308" t="s">
        <v>791</v>
      </c>
      <c r="C152" s="1154" t="e">
        <f>C26/C127</f>
        <v>#DIV/0!</v>
      </c>
      <c r="D152" s="1154" t="e">
        <f>D26/D127</f>
        <v>#DIV/0!</v>
      </c>
      <c r="E152" s="1154" t="e">
        <f>E26/E127</f>
        <v>#DIV/0!</v>
      </c>
      <c r="F152" s="1154" t="e">
        <f>F26/F127</f>
        <v>#DIV/0!</v>
      </c>
      <c r="G152" s="1154" t="e">
        <f>G29/G130</f>
        <v>#DIV/0!</v>
      </c>
    </row>
    <row r="153" spans="2:7" hidden="1" outlineLevel="1">
      <c r="B153" s="308" t="s">
        <v>792</v>
      </c>
      <c r="C153" s="1154" t="e">
        <f>C44/C127</f>
        <v>#DIV/0!</v>
      </c>
      <c r="D153" s="1154" t="e">
        <f>D44/D127</f>
        <v>#DIV/0!</v>
      </c>
      <c r="E153" s="1154" t="e">
        <f>E44/E127</f>
        <v>#DIV/0!</v>
      </c>
      <c r="F153" s="1154" t="e">
        <f>F44/F127</f>
        <v>#DIV/0!</v>
      </c>
      <c r="G153" s="1154" t="e">
        <f>G47/G130</f>
        <v>#DIV/0!</v>
      </c>
    </row>
    <row r="154" spans="2:7" hidden="1" outlineLevel="1">
      <c r="B154" s="308" t="s">
        <v>793</v>
      </c>
      <c r="C154" s="1154" t="e">
        <f>C62/C127</f>
        <v>#DIV/0!</v>
      </c>
      <c r="D154" s="1154" t="e">
        <f>D62/D127</f>
        <v>#DIV/0!</v>
      </c>
      <c r="E154" s="1154" t="e">
        <f>E62/E127</f>
        <v>#DIV/0!</v>
      </c>
      <c r="F154" s="1154" t="e">
        <f>F62/F127</f>
        <v>#DIV/0!</v>
      </c>
      <c r="G154" s="1154" t="e">
        <f>G65/G130</f>
        <v>#DIV/0!</v>
      </c>
    </row>
    <row r="155" spans="2:7" hidden="1" outlineLevel="1">
      <c r="B155" s="308" t="s">
        <v>794</v>
      </c>
      <c r="C155" s="1154" t="e">
        <f>C80/C127</f>
        <v>#DIV/0!</v>
      </c>
      <c r="D155" s="1154" t="e">
        <f>D80/D127</f>
        <v>#DIV/0!</v>
      </c>
      <c r="E155" s="1154" t="e">
        <f>E80/E127</f>
        <v>#DIV/0!</v>
      </c>
      <c r="F155" s="1154" t="e">
        <f>F80/F127</f>
        <v>#DIV/0!</v>
      </c>
      <c r="G155" s="1154" t="e">
        <f>G83/G130</f>
        <v>#DIV/0!</v>
      </c>
    </row>
    <row r="156" spans="2:7" hidden="1" outlineLevel="1"/>
    <row r="157" spans="2:7" hidden="1" outlineLevel="1">
      <c r="C157" s="1153" t="e">
        <f>SUM(C152:C156)</f>
        <v>#DIV/0!</v>
      </c>
      <c r="D157" s="1153" t="e">
        <f>SUM(D152:D156)</f>
        <v>#DIV/0!</v>
      </c>
      <c r="E157" s="1153" t="e">
        <f>SUM(E152:E156)</f>
        <v>#DIV/0!</v>
      </c>
      <c r="F157" s="1153" t="e">
        <f>SUM(F152:F156)</f>
        <v>#DIV/0!</v>
      </c>
      <c r="G157" s="1153" t="e">
        <f>SUM(G152:G156)</f>
        <v>#DIV/0!</v>
      </c>
    </row>
    <row r="158" spans="2:7" collapsed="1"/>
  </sheetData>
  <mergeCells count="15">
    <mergeCell ref="AG2:AK2"/>
    <mergeCell ref="BU2:BY2"/>
    <mergeCell ref="H2:L2"/>
    <mergeCell ref="M2:Q2"/>
    <mergeCell ref="R2:V2"/>
    <mergeCell ref="W2:AA2"/>
    <mergeCell ref="AB2:AF2"/>
    <mergeCell ref="BZ2:CD2"/>
    <mergeCell ref="AL2:AP2"/>
    <mergeCell ref="AQ2:AU2"/>
    <mergeCell ref="AV2:AZ2"/>
    <mergeCell ref="BA2:BE2"/>
    <mergeCell ref="BF2:BJ2"/>
    <mergeCell ref="BP2:BT2"/>
    <mergeCell ref="BK2:BO2"/>
  </mergeCells>
  <phoneticPr fontId="24" type="noConversion"/>
  <pageMargins left="0.28999999999999998" right="0.25" top="0.53" bottom="0.43" header="0.4" footer="0.25"/>
  <pageSetup paperSize="9" scale="35" orientation="portrait" r:id="rId1"/>
  <headerFooter alignWithMargins="0">
    <oddFooter>&amp;L&amp;F - &amp;A&amp;C&amp;P of &amp;N&amp;R&amp;D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K62"/>
  <sheetViews>
    <sheetView showGridLines="0" view="pageBreakPreview" zoomScaleSheetLayoutView="100" workbookViewId="0">
      <selection activeCell="D10" sqref="D10"/>
    </sheetView>
  </sheetViews>
  <sheetFormatPr defaultRowHeight="12.75" outlineLevelRow="1"/>
  <cols>
    <col min="1" max="1" width="2" style="43" customWidth="1"/>
    <col min="2" max="2" width="17.85546875" style="43" customWidth="1"/>
    <col min="3" max="3" width="10.140625" style="1057" customWidth="1"/>
    <col min="4" max="4" width="9.140625" style="1057" customWidth="1"/>
    <col min="5" max="5" width="9.42578125" style="1057" customWidth="1"/>
    <col min="6" max="6" width="10.28515625" style="1057" customWidth="1"/>
    <col min="7" max="7" width="10.5703125" style="1211" bestFit="1" customWidth="1"/>
    <col min="8" max="8" width="6.28515625" style="1058" customWidth="1"/>
    <col min="9" max="16384" width="9.140625" style="43"/>
  </cols>
  <sheetData>
    <row r="1" spans="1:11">
      <c r="A1" s="1056" t="s">
        <v>942</v>
      </c>
      <c r="C1" s="1099"/>
      <c r="D1" s="1099"/>
      <c r="E1" s="1099"/>
      <c r="F1" s="1099"/>
    </row>
    <row r="2" spans="1:11">
      <c r="A2" s="43" t="s">
        <v>55</v>
      </c>
      <c r="C2" s="1099"/>
      <c r="D2" s="1099"/>
    </row>
    <row r="3" spans="1:11" ht="12.75" hidden="1" customHeight="1">
      <c r="C3" s="1694" t="s">
        <v>76</v>
      </c>
      <c r="D3" s="1694"/>
      <c r="E3" s="1694"/>
      <c r="F3" s="1694"/>
    </row>
    <row r="4" spans="1:11">
      <c r="B4" s="1056"/>
      <c r="C4" s="1667" t="s">
        <v>874</v>
      </c>
      <c r="D4" s="1667" t="s">
        <v>876</v>
      </c>
      <c r="E4" s="1667" t="s">
        <v>877</v>
      </c>
      <c r="F4" s="1668" t="s">
        <v>878</v>
      </c>
      <c r="G4" s="1669" t="s">
        <v>896</v>
      </c>
      <c r="H4" s="1061"/>
    </row>
    <row r="5" spans="1:11">
      <c r="B5" s="1064"/>
      <c r="C5" s="1670" t="s">
        <v>1020</v>
      </c>
      <c r="D5" s="1670" t="s">
        <v>1020</v>
      </c>
      <c r="E5" s="1670" t="s">
        <v>824</v>
      </c>
      <c r="F5" s="1671" t="s">
        <v>824</v>
      </c>
      <c r="G5" s="1672" t="s">
        <v>824</v>
      </c>
      <c r="H5" s="1217"/>
    </row>
    <row r="6" spans="1:11">
      <c r="B6" s="1066"/>
      <c r="C6" s="1067"/>
      <c r="D6" s="1067"/>
      <c r="E6" s="1067"/>
      <c r="F6" s="1068"/>
      <c r="G6" s="1229" t="s">
        <v>820</v>
      </c>
      <c r="H6" s="1067"/>
    </row>
    <row r="7" spans="1:11">
      <c r="B7" s="1069" t="s">
        <v>56</v>
      </c>
      <c r="C7" s="1057">
        <f>损益表!B17</f>
        <v>0</v>
      </c>
      <c r="D7" s="1057">
        <f>损益表!C17</f>
        <v>0</v>
      </c>
      <c r="E7" s="1057">
        <f>损益表!D17</f>
        <v>0</v>
      </c>
      <c r="F7" s="1070">
        <f>损益表!E17</f>
        <v>0</v>
      </c>
      <c r="G7" s="1211">
        <f>SUM(C7:F7)</f>
        <v>0</v>
      </c>
      <c r="H7" s="1336"/>
      <c r="K7" s="1099"/>
    </row>
    <row r="8" spans="1:11" s="1222" customFormat="1">
      <c r="B8" s="1223" t="s">
        <v>74</v>
      </c>
      <c r="C8" s="1224">
        <f>C7/四大费用!C1</f>
        <v>0</v>
      </c>
      <c r="D8" s="1224">
        <f>D7/四大费用!D1</f>
        <v>0</v>
      </c>
      <c r="E8" s="1224">
        <f>E7/四大费用!E1</f>
        <v>0</v>
      </c>
      <c r="F8" s="1225">
        <f>F7/四大费用!F1</f>
        <v>0</v>
      </c>
      <c r="G8" s="1230">
        <f>SUM(C8:F8)</f>
        <v>0</v>
      </c>
      <c r="H8" s="1336"/>
    </row>
    <row r="9" spans="1:11" s="1204" customFormat="1" ht="6.75" customHeight="1">
      <c r="B9" s="1205"/>
      <c r="C9" s="1206"/>
      <c r="D9" s="1206"/>
      <c r="E9" s="1206"/>
      <c r="F9" s="1207"/>
      <c r="G9" s="1231"/>
      <c r="H9" s="1208"/>
    </row>
    <row r="10" spans="1:11">
      <c r="B10" s="1069" t="s">
        <v>822</v>
      </c>
      <c r="C10" s="1057">
        <f>SUM(损益表!B22:B27)</f>
        <v>0</v>
      </c>
      <c r="D10" s="1057">
        <f>SUM(损益表!C22:C27)</f>
        <v>0</v>
      </c>
      <c r="E10" s="1057">
        <f>SUM(损益表!D22:D27)</f>
        <v>0</v>
      </c>
      <c r="F10" s="1070">
        <f>SUM(损益表!E22:E27)</f>
        <v>0</v>
      </c>
      <c r="G10" s="1211">
        <f>SUM(C10:F10)</f>
        <v>0</v>
      </c>
      <c r="H10" s="1336"/>
    </row>
    <row r="11" spans="1:11" s="1084" customFormat="1" hidden="1" outlineLevel="1">
      <c r="B11" s="1661" t="s">
        <v>1269</v>
      </c>
      <c r="C11" s="1088">
        <f>损益表!B22</f>
        <v>0</v>
      </c>
      <c r="D11" s="1088">
        <f>损益表!C22</f>
        <v>0</v>
      </c>
      <c r="E11" s="1088">
        <f>损益表!D22</f>
        <v>0</v>
      </c>
      <c r="F11" s="1662">
        <f>损益表!E22</f>
        <v>0</v>
      </c>
      <c r="G11" s="1233">
        <f t="shared" ref="G11:G16" si="0">SUM(C11:F11)</f>
        <v>0</v>
      </c>
      <c r="H11" s="1336"/>
    </row>
    <row r="12" spans="1:11" s="1084" customFormat="1" hidden="1" outlineLevel="1">
      <c r="B12" s="1661" t="s">
        <v>1270</v>
      </c>
      <c r="C12" s="1088">
        <f>损益表!B27</f>
        <v>0</v>
      </c>
      <c r="D12" s="1088">
        <f>损益表!C27</f>
        <v>0</v>
      </c>
      <c r="E12" s="1088">
        <f>损益表!D27</f>
        <v>0</v>
      </c>
      <c r="F12" s="1662">
        <f>损益表!E27</f>
        <v>0</v>
      </c>
      <c r="G12" s="1233">
        <f t="shared" si="0"/>
        <v>0</v>
      </c>
      <c r="H12" s="1336"/>
    </row>
    <row r="13" spans="1:11" s="1084" customFormat="1" hidden="1" outlineLevel="1">
      <c r="B13" s="1661" t="s">
        <v>1271</v>
      </c>
      <c r="C13" s="1088">
        <f>损益表!B24+损益表!B25</f>
        <v>0</v>
      </c>
      <c r="D13" s="1088">
        <f>损益表!C24+损益表!C25</f>
        <v>0</v>
      </c>
      <c r="E13" s="1088">
        <f>损益表!D24+损益表!D25</f>
        <v>0</v>
      </c>
      <c r="F13" s="1662">
        <f>损益表!E24+损益表!E25</f>
        <v>0</v>
      </c>
      <c r="G13" s="1233">
        <f t="shared" si="0"/>
        <v>0</v>
      </c>
      <c r="H13" s="1336"/>
    </row>
    <row r="14" spans="1:11" collapsed="1">
      <c r="B14" s="1069" t="s">
        <v>57</v>
      </c>
      <c r="C14" s="1057">
        <f>SUM(损益表!B21,损益表!B29)</f>
        <v>0</v>
      </c>
      <c r="D14" s="1057">
        <f>SUM(损益表!C21,损益表!C29)</f>
        <v>0</v>
      </c>
      <c r="E14" s="1057">
        <f>SUM(损益表!D21,损益表!D29)</f>
        <v>0</v>
      </c>
      <c r="F14" s="1070">
        <f>SUM(损益表!E21,损益表!E29)</f>
        <v>0</v>
      </c>
      <c r="G14" s="1211">
        <f>SUM(C14:F14)</f>
        <v>0</v>
      </c>
      <c r="H14" s="1336"/>
    </row>
    <row r="15" spans="1:11" s="1084" customFormat="1" hidden="1" outlineLevel="1">
      <c r="B15" s="1661" t="s">
        <v>1272</v>
      </c>
      <c r="C15" s="1088">
        <f>损益表!B21</f>
        <v>0</v>
      </c>
      <c r="D15" s="1088">
        <f>损益表!C21</f>
        <v>0</v>
      </c>
      <c r="E15" s="1088">
        <f>损益表!D21</f>
        <v>0</v>
      </c>
      <c r="F15" s="1662">
        <f>损益表!E21</f>
        <v>0</v>
      </c>
      <c r="G15" s="1233">
        <f>SUM(C15:F15)</f>
        <v>0</v>
      </c>
      <c r="H15" s="1336"/>
    </row>
    <row r="16" spans="1:11" s="1084" customFormat="1" hidden="1" outlineLevel="1">
      <c r="B16" s="1661" t="s">
        <v>1273</v>
      </c>
      <c r="C16" s="1088">
        <f>损益表!B29</f>
        <v>0</v>
      </c>
      <c r="D16" s="1088">
        <f>损益表!C29</f>
        <v>0</v>
      </c>
      <c r="E16" s="1088">
        <f>损益表!D29</f>
        <v>0</v>
      </c>
      <c r="F16" s="1662">
        <f>损益表!E29</f>
        <v>0</v>
      </c>
      <c r="G16" s="1233">
        <f t="shared" si="0"/>
        <v>0</v>
      </c>
      <c r="H16" s="1336"/>
    </row>
    <row r="17" spans="2:8" collapsed="1">
      <c r="B17" s="1071" t="s">
        <v>58</v>
      </c>
      <c r="C17" s="1072">
        <f>SUM(C7,C10,C14)</f>
        <v>0</v>
      </c>
      <c r="D17" s="1072">
        <f>SUM(D7,D10,D14)</f>
        <v>0</v>
      </c>
      <c r="E17" s="1072">
        <f>SUM(E7,E10,E14)</f>
        <v>0</v>
      </c>
      <c r="F17" s="1219">
        <f>SUM(F7,F10,F14)</f>
        <v>0</v>
      </c>
      <c r="G17" s="1216">
        <f>SUM(G7,G10,G14)</f>
        <v>0</v>
      </c>
      <c r="H17" s="1336"/>
    </row>
    <row r="18" spans="2:8" s="1222" customFormat="1">
      <c r="B18" s="1223" t="s">
        <v>74</v>
      </c>
      <c r="C18" s="1224">
        <f>C17/四大费用!C1</f>
        <v>0</v>
      </c>
      <c r="D18" s="1224">
        <f>D17/四大费用!D1</f>
        <v>0</v>
      </c>
      <c r="E18" s="1224">
        <f>E17/四大费用!E1</f>
        <v>0</v>
      </c>
      <c r="F18" s="1225">
        <f>F17/四大费用!F1</f>
        <v>0</v>
      </c>
      <c r="G18" s="1230">
        <f>SUM(C18:F18)</f>
        <v>0</v>
      </c>
      <c r="H18" s="1336"/>
    </row>
    <row r="19" spans="2:8" ht="5.25" customHeight="1">
      <c r="B19" s="1071"/>
      <c r="C19" s="1074"/>
      <c r="D19" s="1074"/>
      <c r="E19" s="1074"/>
      <c r="F19" s="1075"/>
      <c r="G19" s="1220"/>
      <c r="H19" s="1074"/>
    </row>
    <row r="20" spans="2:8">
      <c r="B20" s="1076" t="s">
        <v>59</v>
      </c>
      <c r="C20" s="1057">
        <f>损益表!B35</f>
        <v>0</v>
      </c>
      <c r="D20" s="1057">
        <f>损益表!C35</f>
        <v>0</v>
      </c>
      <c r="E20" s="1057">
        <f>损益表!D35</f>
        <v>0</v>
      </c>
      <c r="F20" s="1070">
        <f>损益表!E35</f>
        <v>0</v>
      </c>
      <c r="G20" s="1211">
        <f>SUM(C20:F20)</f>
        <v>0</v>
      </c>
      <c r="H20" s="1336"/>
    </row>
    <row r="21" spans="2:8">
      <c r="B21" s="1077" t="s">
        <v>836</v>
      </c>
      <c r="C21" s="1057">
        <f>损益表!B36</f>
        <v>0</v>
      </c>
      <c r="D21" s="1057">
        <f>损益表!C36</f>
        <v>0</v>
      </c>
      <c r="E21" s="1057">
        <f>损益表!D36</f>
        <v>0</v>
      </c>
      <c r="F21" s="1070">
        <f>损益表!E36</f>
        <v>0</v>
      </c>
      <c r="G21" s="1211">
        <f>SUM(C21:F21)</f>
        <v>0</v>
      </c>
      <c r="H21" s="1336"/>
    </row>
    <row r="22" spans="2:8">
      <c r="B22" s="1077" t="s">
        <v>852</v>
      </c>
      <c r="C22" s="1057">
        <f>损益表!B37</f>
        <v>0</v>
      </c>
      <c r="D22" s="1057">
        <f>损益表!C37</f>
        <v>0</v>
      </c>
      <c r="E22" s="1057">
        <f>损益表!D37</f>
        <v>0</v>
      </c>
      <c r="F22" s="1070">
        <f>损益表!E37</f>
        <v>0</v>
      </c>
      <c r="G22" s="1211">
        <f>SUM(C22:F22)</f>
        <v>0</v>
      </c>
      <c r="H22" s="1336"/>
    </row>
    <row r="23" spans="2:8">
      <c r="B23" s="1077" t="s">
        <v>1021</v>
      </c>
      <c r="C23" s="1057">
        <f>损益表!H38</f>
        <v>0</v>
      </c>
      <c r="D23" s="1057">
        <f>损益表!I38</f>
        <v>0</v>
      </c>
      <c r="E23" s="1057">
        <f>损益表!J38</f>
        <v>0</v>
      </c>
      <c r="F23" s="1070">
        <f>损益表!K38</f>
        <v>0</v>
      </c>
      <c r="G23" s="1211">
        <f>SUM(C23:F23)</f>
        <v>0</v>
      </c>
      <c r="H23" s="1336"/>
    </row>
    <row r="24" spans="2:8" hidden="1">
      <c r="B24" s="1077" t="s">
        <v>788</v>
      </c>
      <c r="C24" s="1057">
        <f>损益表!B39</f>
        <v>0</v>
      </c>
      <c r="D24" s="1057">
        <f>损益表!C39</f>
        <v>0</v>
      </c>
      <c r="E24" s="1057">
        <f>损益表!D39*0</f>
        <v>0</v>
      </c>
      <c r="F24" s="1070">
        <f>损益表!E39</f>
        <v>0</v>
      </c>
      <c r="G24" s="1211">
        <f>SUM(C24:F24)</f>
        <v>0</v>
      </c>
    </row>
    <row r="25" spans="2:8">
      <c r="B25" s="1071"/>
      <c r="C25" s="1074"/>
      <c r="D25" s="1074"/>
      <c r="E25" s="1074"/>
      <c r="F25" s="1075"/>
      <c r="G25" s="1220"/>
      <c r="H25" s="1074"/>
    </row>
    <row r="26" spans="2:8">
      <c r="B26" s="1069" t="s">
        <v>60</v>
      </c>
      <c r="C26" s="1078">
        <f>损益表!B53-C27</f>
        <v>0</v>
      </c>
      <c r="D26" s="1078">
        <f>损益表!C53-D27</f>
        <v>0</v>
      </c>
      <c r="E26" s="1078">
        <f>损益表!D53-E27</f>
        <v>0</v>
      </c>
      <c r="F26" s="1079">
        <f>损益表!E53-F27</f>
        <v>0</v>
      </c>
      <c r="G26" s="1170">
        <f t="shared" ref="G26:G44" si="1">SUM(C26:F26)</f>
        <v>0</v>
      </c>
      <c r="H26" s="1218"/>
    </row>
    <row r="27" spans="2:8">
      <c r="B27" s="1069" t="s">
        <v>61</v>
      </c>
      <c r="C27" s="1078">
        <f>损益表!B50</f>
        <v>0</v>
      </c>
      <c r="D27" s="1078">
        <f>损益表!C50</f>
        <v>0</v>
      </c>
      <c r="E27" s="1078">
        <f>损益表!D50</f>
        <v>0</v>
      </c>
      <c r="F27" s="1079">
        <f>损益表!E50</f>
        <v>0</v>
      </c>
      <c r="G27" s="1170">
        <f t="shared" si="1"/>
        <v>0</v>
      </c>
      <c r="H27" s="1218"/>
    </row>
    <row r="28" spans="2:8">
      <c r="B28" s="1069" t="s">
        <v>62</v>
      </c>
      <c r="C28" s="1078">
        <f>SUM(C29:C31)</f>
        <v>0</v>
      </c>
      <c r="D28" s="1078">
        <f>SUM(D29:D31)</f>
        <v>0</v>
      </c>
      <c r="E28" s="1078">
        <f>SUM(E29:E31)</f>
        <v>0</v>
      </c>
      <c r="F28" s="1079">
        <f>SUM(F29:F31)</f>
        <v>0</v>
      </c>
      <c r="G28" s="1170">
        <f t="shared" si="1"/>
        <v>0</v>
      </c>
      <c r="H28" s="1218"/>
    </row>
    <row r="29" spans="2:8" s="1084" customFormat="1" ht="12.75" hidden="1" customHeight="1" outlineLevel="1">
      <c r="B29" s="1080" t="s">
        <v>63</v>
      </c>
      <c r="C29" s="1081">
        <f>损益表!B60+损益表!B61</f>
        <v>0</v>
      </c>
      <c r="D29" s="1081">
        <f>损益表!C60+损益表!C61</f>
        <v>0</v>
      </c>
      <c r="E29" s="1081">
        <f>损益表!D60+损益表!D61</f>
        <v>0</v>
      </c>
      <c r="F29" s="1081">
        <f>损益表!E60+损益表!E61</f>
        <v>0</v>
      </c>
      <c r="G29" s="1232">
        <f t="shared" si="1"/>
        <v>0</v>
      </c>
      <c r="H29" s="1131"/>
    </row>
    <row r="30" spans="2:8" s="1084" customFormat="1" ht="12.75" hidden="1" customHeight="1" outlineLevel="1">
      <c r="B30" s="1080" t="s">
        <v>64</v>
      </c>
      <c r="C30" s="1081">
        <f>损益表!B62</f>
        <v>0</v>
      </c>
      <c r="D30" s="1081">
        <f>损益表!C62</f>
        <v>0</v>
      </c>
      <c r="E30" s="1081">
        <f>损益表!D62</f>
        <v>0</v>
      </c>
      <c r="F30" s="1082">
        <f>损益表!E62</f>
        <v>0</v>
      </c>
      <c r="G30" s="1232">
        <f t="shared" si="1"/>
        <v>0</v>
      </c>
      <c r="H30" s="1131"/>
    </row>
    <row r="31" spans="2:8" s="1084" customFormat="1" ht="12.75" hidden="1" customHeight="1" outlineLevel="1">
      <c r="B31" s="1080" t="s">
        <v>78</v>
      </c>
      <c r="C31" s="1081">
        <f>损益表!B63</f>
        <v>0</v>
      </c>
      <c r="D31" s="1081">
        <f>损益表!C63</f>
        <v>0</v>
      </c>
      <c r="E31" s="1081">
        <f>损益表!D63</f>
        <v>0</v>
      </c>
      <c r="F31" s="1082">
        <f>损益表!E63</f>
        <v>0</v>
      </c>
      <c r="G31" s="1232">
        <f t="shared" si="1"/>
        <v>0</v>
      </c>
      <c r="H31" s="1131"/>
    </row>
    <row r="32" spans="2:8" ht="14.25" customHeight="1" collapsed="1">
      <c r="B32" s="1069" t="s">
        <v>65</v>
      </c>
      <c r="C32" s="1057">
        <f>SUM(损益表!B56:B58,损益表!B65,损益表!B66:B68)</f>
        <v>0</v>
      </c>
      <c r="D32" s="1057">
        <f>SUM(损益表!C56:C58,损益表!C65,损益表!C66:C68)</f>
        <v>0</v>
      </c>
      <c r="E32" s="1057">
        <f>SUM(损益表!D56:D58,损益表!D65,损益表!D66:D68)</f>
        <v>0</v>
      </c>
      <c r="F32" s="1070">
        <f>SUM(损益表!E56:E58,损益表!E65,损益表!E66:E68)</f>
        <v>0</v>
      </c>
      <c r="G32" s="1211">
        <f t="shared" si="1"/>
        <v>0</v>
      </c>
    </row>
    <row r="33" spans="2:8">
      <c r="B33" s="1069" t="s">
        <v>66</v>
      </c>
      <c r="C33" s="1057">
        <f>损益表!B71+损益表!B72</f>
        <v>0</v>
      </c>
      <c r="D33" s="1057">
        <f>损益表!C71+损益表!C72</f>
        <v>0</v>
      </c>
      <c r="E33" s="1057">
        <f>损益表!D71+损益表!D72</f>
        <v>0</v>
      </c>
      <c r="F33" s="1070">
        <f>损益表!E71+损益表!E72</f>
        <v>0</v>
      </c>
      <c r="G33" s="1211">
        <f t="shared" si="1"/>
        <v>0</v>
      </c>
    </row>
    <row r="34" spans="2:8">
      <c r="B34" s="1069" t="s">
        <v>67</v>
      </c>
      <c r="C34" s="1057">
        <f>损益表!B73</f>
        <v>0</v>
      </c>
      <c r="D34" s="1057">
        <f>损益表!C73</f>
        <v>0</v>
      </c>
      <c r="E34" s="1057">
        <f>损益表!D73</f>
        <v>0</v>
      </c>
      <c r="F34" s="1070">
        <f>损益表!E73</f>
        <v>0</v>
      </c>
      <c r="G34" s="1211">
        <f t="shared" si="1"/>
        <v>0</v>
      </c>
    </row>
    <row r="35" spans="2:8">
      <c r="B35" s="1069" t="s">
        <v>68</v>
      </c>
      <c r="C35" s="1057">
        <f>损益表!B78</f>
        <v>0</v>
      </c>
      <c r="D35" s="1057">
        <f>损益表!C78</f>
        <v>0</v>
      </c>
      <c r="E35" s="1057">
        <f>损益表!D78</f>
        <v>0</v>
      </c>
      <c r="F35" s="1070">
        <f>损益表!E78</f>
        <v>0</v>
      </c>
      <c r="G35" s="1211">
        <f t="shared" si="1"/>
        <v>0</v>
      </c>
    </row>
    <row r="36" spans="2:8">
      <c r="B36" s="1069" t="s">
        <v>802</v>
      </c>
      <c r="C36" s="1057">
        <f>损益表!B76+损益表!B79</f>
        <v>0</v>
      </c>
      <c r="D36" s="1057">
        <f>损益表!C76+损益表!C79</f>
        <v>0</v>
      </c>
      <c r="E36" s="1057">
        <f>损益表!D76+损益表!D79</f>
        <v>0</v>
      </c>
      <c r="F36" s="1070">
        <f>损益表!E76+损益表!E79</f>
        <v>0</v>
      </c>
      <c r="G36" s="1211">
        <f t="shared" si="1"/>
        <v>0</v>
      </c>
    </row>
    <row r="37" spans="2:8">
      <c r="B37" s="1069" t="s">
        <v>69</v>
      </c>
      <c r="C37" s="1057">
        <f>损益表!B81</f>
        <v>0</v>
      </c>
      <c r="D37" s="1057">
        <f>损益表!C81</f>
        <v>0</v>
      </c>
      <c r="E37" s="1057">
        <f>损益表!D81</f>
        <v>0</v>
      </c>
      <c r="F37" s="1070">
        <f>损益表!E81</f>
        <v>0</v>
      </c>
      <c r="G37" s="1211">
        <f t="shared" si="1"/>
        <v>0</v>
      </c>
    </row>
    <row r="38" spans="2:8">
      <c r="B38" s="1069" t="s">
        <v>70</v>
      </c>
      <c r="C38" s="1057">
        <f>损益表!B82</f>
        <v>0</v>
      </c>
      <c r="D38" s="1057">
        <f>损益表!C82</f>
        <v>0</v>
      </c>
      <c r="E38" s="1057">
        <f>损益表!D82</f>
        <v>0</v>
      </c>
      <c r="F38" s="1070">
        <f>损益表!E82</f>
        <v>0</v>
      </c>
      <c r="G38" s="1211">
        <f t="shared" si="1"/>
        <v>0</v>
      </c>
    </row>
    <row r="39" spans="2:8">
      <c r="B39" s="1069" t="s">
        <v>71</v>
      </c>
      <c r="C39" s="1057">
        <f>损益表!B83+损益表!B80</f>
        <v>0</v>
      </c>
      <c r="D39" s="1057">
        <f>损益表!C83+损益表!C80</f>
        <v>0</v>
      </c>
      <c r="E39" s="1057">
        <f>损益表!D83+损益表!D80</f>
        <v>0</v>
      </c>
      <c r="F39" s="1070">
        <f>损益表!E83+损益表!E80</f>
        <v>0</v>
      </c>
      <c r="G39" s="1211">
        <f t="shared" si="1"/>
        <v>0</v>
      </c>
    </row>
    <row r="40" spans="2:8">
      <c r="B40" s="1071" t="s">
        <v>72</v>
      </c>
      <c r="C40" s="1072">
        <f>SUM(C20:C39)-C28</f>
        <v>0</v>
      </c>
      <c r="D40" s="1072">
        <f>SUM(D20:D39)-D28</f>
        <v>0</v>
      </c>
      <c r="E40" s="1072">
        <f>SUM(E20:E39)-E28</f>
        <v>0</v>
      </c>
      <c r="F40" s="1073">
        <f>SUM(F20:F39)-F28</f>
        <v>0</v>
      </c>
      <c r="G40" s="1216">
        <f>SUM(G20:G39)-G28</f>
        <v>0</v>
      </c>
      <c r="H40" s="1074"/>
    </row>
    <row r="41" spans="2:8" hidden="1">
      <c r="B41" s="1069" t="s">
        <v>692</v>
      </c>
      <c r="C41" s="1057">
        <f>损益表!B87</f>
        <v>0</v>
      </c>
      <c r="D41" s="1057">
        <f>损益表!C87</f>
        <v>0</v>
      </c>
      <c r="E41" s="1057">
        <f>损益表!D87</f>
        <v>0</v>
      </c>
      <c r="F41" s="1070">
        <f>损益表!E87</f>
        <v>0</v>
      </c>
      <c r="G41" s="1211">
        <f>SUM(C41:F41)</f>
        <v>0</v>
      </c>
      <c r="H41" s="1074"/>
    </row>
    <row r="42" spans="2:8" hidden="1">
      <c r="B42" s="1069" t="s">
        <v>170</v>
      </c>
      <c r="C42" s="1057">
        <f>+损益表!B88</f>
        <v>0</v>
      </c>
      <c r="D42" s="1057">
        <f>+损益表!C88</f>
        <v>0</v>
      </c>
      <c r="E42" s="1057">
        <f>+损益表!D88</f>
        <v>0</v>
      </c>
      <c r="F42" s="1070">
        <f>+损益表!E88</f>
        <v>0</v>
      </c>
      <c r="G42" s="1211">
        <f>SUM(C42:F42)</f>
        <v>0</v>
      </c>
    </row>
    <row r="43" spans="2:8" hidden="1">
      <c r="B43" s="1069" t="s">
        <v>73</v>
      </c>
      <c r="F43" s="1070"/>
      <c r="G43" s="1211">
        <f t="shared" si="1"/>
        <v>0</v>
      </c>
    </row>
    <row r="44" spans="2:8" hidden="1">
      <c r="B44" s="1069" t="s">
        <v>662</v>
      </c>
      <c r="C44" s="1057">
        <f>损益表!B90</f>
        <v>0</v>
      </c>
      <c r="D44" s="1057">
        <f>损益表!C90</f>
        <v>0</v>
      </c>
      <c r="E44" s="1057">
        <f>损益表!D90</f>
        <v>0</v>
      </c>
      <c r="F44" s="1070">
        <f>损益表!E90</f>
        <v>0</v>
      </c>
      <c r="G44" s="1211">
        <f t="shared" si="1"/>
        <v>0</v>
      </c>
    </row>
    <row r="45" spans="2:8" ht="6.75" customHeight="1">
      <c r="F45" s="1070"/>
    </row>
    <row r="46" spans="2:8" ht="13.5" thickBot="1">
      <c r="B46" s="1085" t="s">
        <v>818</v>
      </c>
      <c r="C46" s="1087">
        <f>C17+C40+C43+C42+C44+C41</f>
        <v>0</v>
      </c>
      <c r="D46" s="1087">
        <f>D17+D40+D43+D42+D44+D41</f>
        <v>0</v>
      </c>
      <c r="E46" s="1087">
        <f>E17+E40+E43+E42+E44+E41</f>
        <v>0</v>
      </c>
      <c r="F46" s="1086">
        <f>F17+F40+F43+F42+F44+F41</f>
        <v>0</v>
      </c>
      <c r="G46" s="1213">
        <f>G17+G40+G43+G42+G44+G41</f>
        <v>0</v>
      </c>
      <c r="H46" s="1074"/>
    </row>
    <row r="47" spans="2:8" s="1222" customFormat="1" thickTop="1">
      <c r="B47" s="1223" t="s">
        <v>74</v>
      </c>
      <c r="C47" s="1224">
        <f>损益表!B93</f>
        <v>0</v>
      </c>
      <c r="D47" s="1224">
        <f>损益表!C93</f>
        <v>0</v>
      </c>
      <c r="E47" s="1224">
        <f>损益表!D93</f>
        <v>0</v>
      </c>
      <c r="F47" s="1225">
        <f>F46/四大费用!F1</f>
        <v>0</v>
      </c>
      <c r="G47" s="1230">
        <f>SUM(C47:F47)</f>
        <v>0</v>
      </c>
      <c r="H47" s="1226"/>
    </row>
    <row r="48" spans="2:8" ht="6" customHeight="1">
      <c r="B48" s="1069"/>
      <c r="F48" s="1070"/>
    </row>
    <row r="49" spans="2:8" ht="12.75" customHeight="1">
      <c r="B49" s="1440" t="s">
        <v>1022</v>
      </c>
      <c r="F49" s="1070"/>
    </row>
    <row r="50" spans="2:8" s="1210" customFormat="1" ht="13.5" customHeight="1">
      <c r="B50" s="1440" t="s">
        <v>1293</v>
      </c>
      <c r="C50" s="1058"/>
      <c r="D50" s="1058">
        <f>损益表!C95+损益表!C96</f>
        <v>0</v>
      </c>
      <c r="E50" s="1058">
        <f>SUM(损益表!D95,损益表!D96)</f>
        <v>0</v>
      </c>
      <c r="F50" s="1070"/>
      <c r="G50" s="1212">
        <f>SUM(C50:F50)</f>
        <v>0</v>
      </c>
      <c r="H50" s="1058"/>
    </row>
    <row r="51" spans="2:8">
      <c r="B51" s="43" t="s">
        <v>1023</v>
      </c>
      <c r="F51" s="1070"/>
    </row>
    <row r="52" spans="2:8" s="1210" customFormat="1" ht="13.5" thickBot="1">
      <c r="B52" s="1085" t="s">
        <v>819</v>
      </c>
      <c r="C52" s="1087">
        <f>C46+C50</f>
        <v>0</v>
      </c>
      <c r="D52" s="1087">
        <f>D46+D50</f>
        <v>0</v>
      </c>
      <c r="E52" s="1087">
        <f>E46+E50</f>
        <v>0</v>
      </c>
      <c r="F52" s="1086">
        <f>F46+F50</f>
        <v>0</v>
      </c>
      <c r="G52" s="1213">
        <f>G46+G50</f>
        <v>0</v>
      </c>
      <c r="H52" s="1074"/>
    </row>
    <row r="53" spans="2:8" s="1253" customFormat="1" thickTop="1">
      <c r="B53" s="1248" t="s">
        <v>74</v>
      </c>
      <c r="C53" s="1249">
        <f>损益表!B99</f>
        <v>0</v>
      </c>
      <c r="D53" s="1249">
        <f>损益表!C99</f>
        <v>0</v>
      </c>
      <c r="E53" s="1249">
        <f>损益表!D99</f>
        <v>0</v>
      </c>
      <c r="F53" s="1251">
        <f>损益表!E99</f>
        <v>0</v>
      </c>
      <c r="G53" s="1252">
        <f>损益表!F99</f>
        <v>0</v>
      </c>
      <c r="H53" s="1250"/>
    </row>
    <row r="54" spans="2:8" ht="13.5" customHeight="1">
      <c r="B54" s="1069"/>
      <c r="E54" s="1088"/>
      <c r="F54" s="1083"/>
      <c r="G54" s="1233"/>
    </row>
    <row r="55" spans="2:8" ht="13.5" customHeight="1">
      <c r="B55" s="1069" t="s">
        <v>1078</v>
      </c>
      <c r="E55" s="1088"/>
      <c r="F55" s="1083"/>
      <c r="G55" s="1233"/>
    </row>
    <row r="56" spans="2:8" s="1091" customFormat="1" ht="13.5" customHeight="1">
      <c r="B56" s="1665" t="s">
        <v>1024</v>
      </c>
      <c r="C56" s="1666"/>
      <c r="D56" s="1666"/>
      <c r="E56" s="1666"/>
      <c r="F56" s="1089"/>
      <c r="G56" s="1215"/>
      <c r="H56" s="1090"/>
    </row>
    <row r="57" spans="2:8" ht="12.75" customHeight="1"/>
    <row r="58" spans="2:8">
      <c r="B58" s="1060"/>
    </row>
    <row r="59" spans="2:8">
      <c r="B59" s="1060"/>
    </row>
    <row r="60" spans="2:8">
      <c r="B60" s="1060"/>
    </row>
    <row r="61" spans="2:8">
      <c r="B61" s="1060"/>
    </row>
    <row r="62" spans="2:8">
      <c r="B62" s="1060"/>
    </row>
  </sheetData>
  <mergeCells count="1">
    <mergeCell ref="C3:F3"/>
  </mergeCells>
  <phoneticPr fontId="109" type="noConversion"/>
  <pageMargins left="0.70866141732283472" right="0.70866141732283472" top="0.94488188976377963" bottom="0.74803149606299213" header="0.31496062992125984" footer="0.51181102362204722"/>
  <pageSetup paperSize="9" scale="80" orientation="landscape" r:id="rId1"/>
  <headerFooter>
    <oddFooter>&amp;C&amp;9 2014年视频全年预算    第 &amp;P 页，共 &amp;N 页</oddFooter>
  </headerFooter>
  <colBreaks count="1" manualBreakCount="1">
    <brk id="7" max="50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I20"/>
  <sheetViews>
    <sheetView showGridLines="0" workbookViewId="0">
      <pane xSplit="1" ySplit="1" topLeftCell="B2" activePane="bottomRight" state="frozen"/>
      <selection activeCell="I59" sqref="I59"/>
      <selection pane="topRight" activeCell="I59" sqref="I59"/>
      <selection pane="bottomLeft" activeCell="I59" sqref="I59"/>
      <selection pane="bottomRight" activeCell="J22" sqref="J22"/>
    </sheetView>
  </sheetViews>
  <sheetFormatPr defaultRowHeight="12.75" outlineLevelRow="1"/>
  <cols>
    <col min="1" max="1" width="46.85546875" style="47" customWidth="1"/>
    <col min="2" max="2" width="12.7109375" style="47" customWidth="1"/>
    <col min="3" max="3" width="11.5703125" style="47" customWidth="1"/>
    <col min="4" max="7" width="12.140625" style="47" customWidth="1"/>
    <col min="8" max="8" width="11.7109375" style="47" bestFit="1" customWidth="1"/>
    <col min="9" max="9" width="13.28515625" style="47" bestFit="1" customWidth="1"/>
    <col min="10" max="10" width="12.85546875" style="1177" bestFit="1" customWidth="1"/>
    <col min="11" max="12" width="13.28515625" style="1177" bestFit="1" customWidth="1"/>
    <col min="13" max="16384" width="9.140625" style="1177"/>
  </cols>
  <sheetData>
    <row r="1" spans="1:9">
      <c r="A1" s="356" t="s">
        <v>603</v>
      </c>
      <c r="B1" s="356" t="s">
        <v>622</v>
      </c>
      <c r="C1" s="930" t="s">
        <v>1142</v>
      </c>
      <c r="D1" s="930" t="s">
        <v>876</v>
      </c>
      <c r="E1" s="930" t="s">
        <v>877</v>
      </c>
      <c r="F1" s="930" t="s">
        <v>878</v>
      </c>
      <c r="G1" s="930" t="s">
        <v>896</v>
      </c>
    </row>
    <row r="2" spans="1:9" outlineLevel="1">
      <c r="A2" s="1001" t="s">
        <v>914</v>
      </c>
      <c r="B2" s="1001"/>
      <c r="C2" s="53"/>
      <c r="D2" s="53"/>
      <c r="E2" s="53"/>
      <c r="F2" s="53"/>
      <c r="G2" s="53">
        <f>SUM(C2:F2)</f>
        <v>0</v>
      </c>
    </row>
    <row r="3" spans="1:9" ht="13.5" customHeight="1" outlineLevel="1">
      <c r="A3" s="1654" t="s">
        <v>961</v>
      </c>
      <c r="B3" s="1653" t="s">
        <v>975</v>
      </c>
      <c r="C3" s="38"/>
      <c r="D3" s="38"/>
      <c r="E3" s="38"/>
      <c r="F3" s="38"/>
      <c r="G3" s="38">
        <f>SUM(C3:F3)</f>
        <v>0</v>
      </c>
      <c r="H3" s="1177"/>
      <c r="I3" s="1177"/>
    </row>
    <row r="4" spans="1:9" ht="13.5" customHeight="1" outlineLevel="1">
      <c r="A4" s="1654" t="s">
        <v>977</v>
      </c>
      <c r="B4" s="1653" t="s">
        <v>976</v>
      </c>
      <c r="C4" s="38"/>
      <c r="D4" s="38"/>
      <c r="E4" s="38"/>
      <c r="F4" s="38"/>
      <c r="G4" s="38">
        <f>SUM(C4:F4)</f>
        <v>0</v>
      </c>
      <c r="H4" s="1177"/>
      <c r="I4" s="1177"/>
    </row>
    <row r="5" spans="1:9" ht="13.5" customHeight="1" outlineLevel="1">
      <c r="A5" s="1654" t="s">
        <v>988</v>
      </c>
      <c r="B5" s="1653" t="s">
        <v>987</v>
      </c>
      <c r="C5" s="38"/>
      <c r="D5" s="38"/>
      <c r="E5" s="38"/>
      <c r="F5" s="38"/>
      <c r="G5" s="38">
        <f>SUM(C5:F5)</f>
        <v>0</v>
      </c>
      <c r="H5" s="1177"/>
      <c r="I5" s="1177"/>
    </row>
    <row r="6" spans="1:9" ht="13.5" customHeight="1" outlineLevel="1">
      <c r="A6" s="1001" t="s">
        <v>1007</v>
      </c>
      <c r="B6" s="1653"/>
      <c r="C6" s="369"/>
      <c r="D6" s="369"/>
      <c r="E6" s="369"/>
      <c r="F6" s="369"/>
      <c r="G6" s="369">
        <f>SUM(G2:G5)</f>
        <v>0</v>
      </c>
      <c r="H6" s="47">
        <f>C6/0.65</f>
        <v>0</v>
      </c>
      <c r="I6" s="1177"/>
    </row>
    <row r="7" spans="1:9" ht="13.5" customHeight="1" outlineLevel="1">
      <c r="A7" s="1654" t="s">
        <v>1006</v>
      </c>
      <c r="B7" s="1653" t="s">
        <v>608</v>
      </c>
      <c r="C7" s="38"/>
      <c r="D7" s="38"/>
      <c r="E7" s="38"/>
      <c r="F7" s="38"/>
      <c r="G7" s="38">
        <f t="shared" ref="G7" si="0">SUM(C7:F7)</f>
        <v>0</v>
      </c>
      <c r="H7" s="1177"/>
      <c r="I7" s="1177"/>
    </row>
    <row r="8" spans="1:9" ht="13.5" customHeight="1" outlineLevel="1">
      <c r="A8" s="1001" t="s">
        <v>1010</v>
      </c>
      <c r="B8" s="1653"/>
      <c r="C8" s="369"/>
      <c r="D8" s="369"/>
      <c r="E8" s="369"/>
      <c r="F8" s="369"/>
      <c r="G8" s="369">
        <f>SUM(G6:G7)</f>
        <v>0</v>
      </c>
      <c r="H8" s="1177"/>
      <c r="I8" s="1177"/>
    </row>
    <row r="9" spans="1:9" ht="13.5" customHeight="1">
      <c r="A9" s="1654"/>
      <c r="B9" s="1653"/>
      <c r="C9" s="38"/>
      <c r="D9" s="38"/>
      <c r="E9" s="38"/>
      <c r="F9" s="38"/>
      <c r="G9" s="38">
        <f t="shared" ref="G9" si="1">SUM(C9:F9)</f>
        <v>0</v>
      </c>
      <c r="H9" s="1177"/>
      <c r="I9" s="1177"/>
    </row>
    <row r="10" spans="1:9">
      <c r="A10" s="356" t="s">
        <v>558</v>
      </c>
      <c r="B10" s="356"/>
      <c r="C10" s="356">
        <f>SUM(C9:C9)</f>
        <v>0</v>
      </c>
      <c r="D10" s="356">
        <f>SUM(D9:D9)</f>
        <v>0</v>
      </c>
      <c r="E10" s="356">
        <f>SUM(E9:E9)</f>
        <v>0</v>
      </c>
      <c r="F10" s="356">
        <f>SUM(F9:F9)</f>
        <v>0</v>
      </c>
      <c r="G10" s="356">
        <f>SUM(G9:G9)</f>
        <v>0</v>
      </c>
      <c r="H10" s="1177"/>
    </row>
    <row r="11" spans="1:9">
      <c r="C11" s="356"/>
      <c r="D11" s="356"/>
      <c r="E11" s="356"/>
      <c r="F11" s="356"/>
      <c r="G11" s="356"/>
      <c r="H11" s="1177"/>
      <c r="I11" s="1177"/>
    </row>
    <row r="12" spans="1:9">
      <c r="A12" s="356" t="s">
        <v>795</v>
      </c>
      <c r="B12" s="356"/>
      <c r="C12" s="356">
        <f>损益表!B98</f>
        <v>0</v>
      </c>
      <c r="D12" s="356">
        <f>损益表!C98</f>
        <v>0</v>
      </c>
      <c r="E12" s="356">
        <f>损益表!D98</f>
        <v>0</v>
      </c>
      <c r="F12" s="356">
        <f>损益表!E98</f>
        <v>0</v>
      </c>
      <c r="G12" s="356">
        <f>损益表!F98</f>
        <v>0</v>
      </c>
      <c r="H12" s="1678"/>
      <c r="I12" s="1177"/>
    </row>
    <row r="13" spans="1:9" s="1681" customFormat="1">
      <c r="A13" s="1679" t="s">
        <v>604</v>
      </c>
      <c r="B13" s="1679"/>
      <c r="C13" s="1680">
        <f>C12-C10</f>
        <v>0</v>
      </c>
      <c r="D13" s="1679">
        <f>D12-D10</f>
        <v>0</v>
      </c>
      <c r="E13" s="1679">
        <f>E12-E10</f>
        <v>0</v>
      </c>
      <c r="F13" s="1679">
        <f>F12-F10</f>
        <v>0</v>
      </c>
      <c r="G13" s="1679">
        <f>G12-G10</f>
        <v>0</v>
      </c>
      <c r="I13" s="1177"/>
    </row>
    <row r="14" spans="1:9" s="1681" customFormat="1" ht="3.75" customHeight="1">
      <c r="A14" s="1679"/>
      <c r="B14" s="1679"/>
      <c r="C14" s="1679"/>
      <c r="D14" s="1679"/>
      <c r="E14" s="1679"/>
      <c r="F14" s="1679"/>
      <c r="G14" s="1679"/>
      <c r="I14" s="1177"/>
    </row>
    <row r="15" spans="1:9" s="305" customFormat="1" ht="10.5" customHeight="1">
      <c r="A15" s="1682" t="s">
        <v>74</v>
      </c>
      <c r="B15" s="380"/>
      <c r="C15" s="380">
        <f>损益表!B99</f>
        <v>0</v>
      </c>
      <c r="D15" s="380">
        <f>损益表!C99</f>
        <v>0</v>
      </c>
      <c r="E15" s="380">
        <f>损益表!D99</f>
        <v>0</v>
      </c>
      <c r="F15" s="380">
        <f>损益表!E99</f>
        <v>0</v>
      </c>
      <c r="G15" s="380">
        <f>损益表!F99</f>
        <v>0</v>
      </c>
      <c r="H15" s="380"/>
      <c r="I15" s="1177"/>
    </row>
    <row r="16" spans="1:9" s="305" customFormat="1" ht="10.5" customHeight="1">
      <c r="A16" s="380" t="s">
        <v>796</v>
      </c>
      <c r="B16" s="380"/>
      <c r="C16" s="380">
        <f>C15-简表!C53</f>
        <v>0</v>
      </c>
      <c r="D16" s="380">
        <f>D15-简表!D53</f>
        <v>0</v>
      </c>
      <c r="E16" s="380">
        <f>E15-简表!E53</f>
        <v>0</v>
      </c>
      <c r="F16" s="380">
        <f>F15-简表!F53</f>
        <v>0</v>
      </c>
      <c r="G16" s="380">
        <f>G15-简表!G53</f>
        <v>0</v>
      </c>
      <c r="H16" s="380"/>
      <c r="I16" s="380"/>
    </row>
    <row r="17" spans="3:7">
      <c r="C17" s="950">
        <f>C15-'损益表-USD'!C94</f>
        <v>0</v>
      </c>
      <c r="D17" s="950">
        <f>D15-'损益表-USD'!D94</f>
        <v>0</v>
      </c>
      <c r="E17" s="950">
        <f>E15-'损益表-USD'!E94</f>
        <v>0</v>
      </c>
      <c r="F17" s="950">
        <f>F15-'损益表-USD'!F94</f>
        <v>0</v>
      </c>
      <c r="G17" s="950">
        <f>G15-'损益表-USD'!G94</f>
        <v>0</v>
      </c>
    </row>
    <row r="19" spans="3:7" hidden="1">
      <c r="C19" s="47">
        <f>-41500*0.66</f>
        <v>-27390</v>
      </c>
    </row>
    <row r="20" spans="3:7" hidden="1">
      <c r="C20" s="47">
        <f>C12-C19</f>
        <v>27390</v>
      </c>
    </row>
  </sheetData>
  <autoFilter ref="A1:L10">
    <filterColumn colId="0"/>
    <filterColumn colId="1"/>
    <filterColumn colId="7"/>
  </autoFilter>
  <phoneticPr fontId="24" type="noConversion"/>
  <hyperlinks>
    <hyperlink ref="A2" r:id="rId1" display="全年预算报Charles@1.15"/>
    <hyperlink ref="A6" r:id="rId2" display="全年预算报Charles@1.15"/>
    <hyperlink ref="A8" r:id="rId3" display="全年预算报Charles@1.15"/>
  </hyperlinks>
  <pageMargins left="0.70866141732283472" right="0.70866141732283472" top="0.74803149606299213" bottom="0.74803149606299213" header="0.31496062992125984" footer="0.31496062992125984"/>
  <pageSetup paperSize="9" fitToHeight="2" orientation="landscape" r:id="rId4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BD114"/>
  <sheetViews>
    <sheetView showGridLines="0" workbookViewId="0">
      <pane xSplit="1" ySplit="4" topLeftCell="B49" activePane="bottomRight" state="frozen"/>
      <selection activeCell="I59" sqref="I59"/>
      <selection pane="topRight" activeCell="I59" sqref="I59"/>
      <selection pane="bottomLeft" activeCell="I59" sqref="I59"/>
      <selection pane="bottomRight" activeCell="D85" sqref="D85"/>
    </sheetView>
  </sheetViews>
  <sheetFormatPr defaultRowHeight="12.75" outlineLevelRow="2" outlineLevelCol="2"/>
  <cols>
    <col min="1" max="1" width="16.140625" style="4" customWidth="1"/>
    <col min="2" max="2" width="9.85546875" style="2" bestFit="1" customWidth="1" outlineLevel="1"/>
    <col min="3" max="3" width="10.5703125" style="2" bestFit="1" customWidth="1" outlineLevel="1"/>
    <col min="4" max="4" width="11.7109375" style="1060" bestFit="1" customWidth="1" outlineLevel="1"/>
    <col min="5" max="5" width="10.5703125" style="2" bestFit="1" customWidth="1" outlineLevel="1"/>
    <col min="6" max="6" width="10.5703125" style="2" bestFit="1" customWidth="1"/>
    <col min="7" max="7" width="1.42578125" style="2" customWidth="1"/>
    <col min="8" max="8" width="12.7109375" style="2" customWidth="1"/>
    <col min="9" max="9" width="12.28515625" style="2" customWidth="1" outlineLevel="2"/>
    <col min="10" max="10" width="13.42578125" style="2" customWidth="1" outlineLevel="2"/>
    <col min="11" max="11" width="9.85546875" style="2" customWidth="1" outlineLevel="2"/>
    <col min="12" max="12" width="11.7109375" style="2" customWidth="1"/>
    <col min="13" max="13" width="0.5703125" style="2" customWidth="1" outlineLevel="1"/>
    <col min="14" max="14" width="14.28515625" style="2" customWidth="1" outlineLevel="2"/>
    <col min="15" max="17" width="9.85546875" style="2" customWidth="1" outlineLevel="2"/>
    <col min="18" max="18" width="14.28515625" style="2" bestFit="1" customWidth="1"/>
    <col min="19" max="19" width="1" style="4" customWidth="1"/>
    <col min="20" max="20" width="1.28515625" style="4" customWidth="1"/>
    <col min="21" max="23" width="9.85546875" style="2" hidden="1" customWidth="1" outlineLevel="1"/>
    <col min="24" max="24" width="18.28515625" style="2" hidden="1" customWidth="1" outlineLevel="1"/>
    <col min="25" max="25" width="9.5703125" style="2" hidden="1" customWidth="1" outlineLevel="1"/>
    <col min="26" max="26" width="2.85546875" style="2" customWidth="1" collapsed="1"/>
    <col min="27" max="27" width="9.140625" style="2" hidden="1" customWidth="1" outlineLevel="2"/>
    <col min="28" max="28" width="12.28515625" style="2" hidden="1" customWidth="1" outlineLevel="1" collapsed="1"/>
    <col min="29" max="29" width="12.28515625" style="2" hidden="1" customWidth="1" outlineLevel="1"/>
    <col min="30" max="30" width="1.28515625" style="4" customWidth="1" collapsed="1"/>
    <col min="31" max="31" width="12.28515625" style="2" hidden="1" customWidth="1" outlineLevel="1"/>
    <col min="32" max="32" width="13.28515625" style="4" bestFit="1" customWidth="1" collapsed="1"/>
    <col min="33" max="16384" width="9.140625" style="4"/>
  </cols>
  <sheetData>
    <row r="1" spans="1:31" s="1097" customFormat="1">
      <c r="A1" s="1094" t="s">
        <v>873</v>
      </c>
      <c r="B1" s="1460"/>
      <c r="C1" s="1186"/>
      <c r="D1" s="1186"/>
      <c r="E1" s="1186"/>
      <c r="F1" s="1186"/>
      <c r="G1" s="2"/>
      <c r="H1" s="41"/>
      <c r="I1" s="2"/>
      <c r="J1" s="2"/>
      <c r="K1" s="2"/>
      <c r="L1" s="2"/>
      <c r="M1" s="1060"/>
      <c r="N1" s="1060"/>
      <c r="O1" s="1060"/>
      <c r="P1" s="1060"/>
      <c r="Q1" s="1060"/>
      <c r="R1" s="1060"/>
      <c r="U1" s="2"/>
      <c r="V1" s="2"/>
      <c r="W1" s="2"/>
      <c r="X1" s="2"/>
      <c r="Y1" s="1060"/>
      <c r="Z1" s="2"/>
      <c r="AA1" s="2"/>
      <c r="AB1" s="1186"/>
      <c r="AC1" s="1186"/>
      <c r="AE1" s="1186"/>
    </row>
    <row r="2" spans="1:31" s="9" customFormat="1">
      <c r="A2" s="5" t="s">
        <v>0</v>
      </c>
      <c r="B2" s="1705"/>
      <c r="C2" s="1705"/>
      <c r="D2" s="1705"/>
      <c r="E2" s="1705"/>
      <c r="F2" s="1705"/>
      <c r="G2" s="7"/>
      <c r="H2" s="8" t="s">
        <v>1</v>
      </c>
      <c r="I2" s="8"/>
      <c r="J2" s="8"/>
      <c r="K2" s="8"/>
      <c r="L2" s="8" t="s">
        <v>1</v>
      </c>
      <c r="M2" s="8"/>
      <c r="N2" s="8" t="s">
        <v>2</v>
      </c>
      <c r="O2" s="8"/>
      <c r="P2" s="8"/>
      <c r="Q2" s="8"/>
      <c r="R2" s="8" t="s">
        <v>2</v>
      </c>
      <c r="U2" s="6"/>
      <c r="V2" s="6"/>
      <c r="W2" s="6"/>
      <c r="X2" s="6"/>
      <c r="Y2" s="6"/>
      <c r="Z2" s="2"/>
      <c r="AA2" s="2"/>
      <c r="AB2" s="2"/>
      <c r="AC2" s="2"/>
      <c r="AE2" s="2"/>
    </row>
    <row r="3" spans="1:31" s="1155" customFormat="1">
      <c r="A3" s="1428" t="s">
        <v>3</v>
      </c>
      <c r="B3" s="1349" t="s">
        <v>875</v>
      </c>
      <c r="C3" s="7" t="s">
        <v>876</v>
      </c>
      <c r="D3" s="7" t="s">
        <v>877</v>
      </c>
      <c r="E3" s="7" t="s">
        <v>878</v>
      </c>
      <c r="F3" s="1472" t="s">
        <v>1294</v>
      </c>
      <c r="G3" s="7"/>
      <c r="H3" s="10" t="s">
        <v>874</v>
      </c>
      <c r="I3" s="10" t="s">
        <v>876</v>
      </c>
      <c r="J3" s="10" t="s">
        <v>877</v>
      </c>
      <c r="K3" s="10" t="s">
        <v>878</v>
      </c>
      <c r="L3" s="39" t="s">
        <v>879</v>
      </c>
      <c r="M3" s="10"/>
      <c r="N3" s="10" t="s">
        <v>874</v>
      </c>
      <c r="O3" s="10" t="s">
        <v>876</v>
      </c>
      <c r="P3" s="10" t="s">
        <v>877</v>
      </c>
      <c r="Q3" s="10" t="s">
        <v>878</v>
      </c>
      <c r="R3" s="39" t="s">
        <v>879</v>
      </c>
      <c r="U3" s="1706" t="s">
        <v>88</v>
      </c>
      <c r="V3" s="1706"/>
      <c r="W3" s="1706"/>
      <c r="X3" s="1706"/>
      <c r="Y3" s="1706"/>
      <c r="Z3" s="2"/>
      <c r="AA3" s="2"/>
      <c r="AB3" s="1349" t="s">
        <v>875</v>
      </c>
      <c r="AC3" s="1349"/>
      <c r="AE3" s="1349" t="s">
        <v>887</v>
      </c>
    </row>
    <row r="4" spans="1:31" s="1155" customFormat="1">
      <c r="B4" s="8" t="s">
        <v>1335</v>
      </c>
      <c r="C4" s="8" t="s">
        <v>4</v>
      </c>
      <c r="D4" s="8" t="s">
        <v>4</v>
      </c>
      <c r="E4" s="8" t="s">
        <v>4</v>
      </c>
      <c r="F4" s="51" t="s">
        <v>4</v>
      </c>
      <c r="G4" s="8"/>
      <c r="H4" s="8"/>
      <c r="I4" s="8"/>
      <c r="J4" s="8"/>
      <c r="K4" s="8"/>
      <c r="L4" s="11"/>
      <c r="M4" s="8"/>
      <c r="N4" s="8"/>
      <c r="O4" s="8"/>
      <c r="P4" s="8"/>
      <c r="Q4" s="8"/>
      <c r="R4" s="39"/>
      <c r="U4" s="1429" t="s">
        <v>1015</v>
      </c>
      <c r="V4" s="1429" t="s">
        <v>1016</v>
      </c>
      <c r="W4" s="1429" t="s">
        <v>1017</v>
      </c>
      <c r="X4" s="1429" t="s">
        <v>1018</v>
      </c>
      <c r="Y4" s="1429" t="s">
        <v>1068</v>
      </c>
      <c r="Z4" s="2"/>
      <c r="AA4" s="2" t="s">
        <v>1081</v>
      </c>
      <c r="AB4" s="8" t="s">
        <v>1257</v>
      </c>
      <c r="AC4" s="8" t="s">
        <v>1253</v>
      </c>
      <c r="AE4" s="8" t="s">
        <v>1256</v>
      </c>
    </row>
    <row r="5" spans="1:31">
      <c r="A5" s="1" t="s">
        <v>27</v>
      </c>
      <c r="B5" s="1676"/>
      <c r="C5" s="1426"/>
      <c r="D5" s="1426"/>
      <c r="E5" s="1426"/>
      <c r="F5" s="1459"/>
      <c r="G5" s="1426"/>
      <c r="H5" s="1673"/>
      <c r="I5" s="1426"/>
      <c r="J5" s="1426"/>
      <c r="K5" s="1426"/>
      <c r="L5" s="1425"/>
      <c r="M5" s="1426"/>
      <c r="N5" s="1426"/>
      <c r="O5" s="1426"/>
      <c r="P5" s="1426"/>
      <c r="Q5" s="1426"/>
      <c r="R5" s="1476"/>
      <c r="AB5" s="1650"/>
      <c r="AC5" s="1650"/>
      <c r="AE5" s="1652"/>
    </row>
    <row r="6" spans="1:31" hidden="1">
      <c r="A6" s="12" t="s">
        <v>28</v>
      </c>
      <c r="B6" s="1651"/>
      <c r="C6" s="1426"/>
      <c r="D6" s="1426"/>
      <c r="E6" s="1426"/>
      <c r="F6" s="1459"/>
      <c r="G6" s="1426"/>
      <c r="H6" s="1673"/>
      <c r="I6" s="1426"/>
      <c r="J6" s="1426"/>
      <c r="K6" s="1426"/>
      <c r="L6" s="1425"/>
      <c r="M6" s="1426"/>
      <c r="N6" s="1426"/>
      <c r="O6" s="1426"/>
      <c r="P6" s="1426"/>
      <c r="Q6" s="1426"/>
      <c r="R6" s="129"/>
      <c r="AB6" s="1651"/>
      <c r="AC6" s="1651"/>
      <c r="AE6" s="1651"/>
    </row>
    <row r="7" spans="1:31" hidden="1" outlineLevel="1">
      <c r="A7" s="14" t="s">
        <v>29</v>
      </c>
      <c r="D7" s="2"/>
      <c r="F7" s="108"/>
      <c r="L7" s="13"/>
      <c r="O7" s="3"/>
      <c r="R7" s="129">
        <f t="shared" ref="R7:R12" si="0">SUM(N7:Q7)</f>
        <v>0</v>
      </c>
    </row>
    <row r="8" spans="1:31" s="16" customFormat="1" hidden="1" outlineLevel="1">
      <c r="A8" s="15" t="s">
        <v>5</v>
      </c>
      <c r="B8" s="1160"/>
      <c r="C8" s="1160"/>
      <c r="D8" s="1160"/>
      <c r="E8" s="1160"/>
      <c r="F8" s="1473"/>
      <c r="G8" s="1160"/>
      <c r="H8" s="1160"/>
      <c r="I8" s="1160"/>
      <c r="J8" s="1160"/>
      <c r="K8" s="1160"/>
      <c r="L8" s="1161"/>
      <c r="M8" s="1160"/>
      <c r="N8" s="1160"/>
      <c r="O8" s="1166"/>
      <c r="P8" s="1160"/>
      <c r="Q8" s="1160"/>
      <c r="R8" s="129">
        <f t="shared" si="0"/>
        <v>0</v>
      </c>
      <c r="U8" s="1160"/>
      <c r="V8" s="1160"/>
      <c r="W8" s="1160"/>
      <c r="X8" s="1160"/>
      <c r="Y8" s="1160"/>
      <c r="Z8" s="2"/>
      <c r="AA8" s="2"/>
      <c r="AB8" s="1160"/>
      <c r="AC8" s="1160"/>
      <c r="AE8" s="1160"/>
    </row>
    <row r="9" spans="1:31" ht="13.5" hidden="1" customHeight="1" outlineLevel="1">
      <c r="A9" s="17" t="s">
        <v>6</v>
      </c>
      <c r="B9" s="3"/>
      <c r="D9" s="2"/>
      <c r="F9" s="108"/>
      <c r="L9" s="13"/>
      <c r="O9" s="3"/>
      <c r="R9" s="129">
        <f t="shared" si="0"/>
        <v>0</v>
      </c>
      <c r="AB9" s="3"/>
      <c r="AC9" s="3"/>
      <c r="AE9" s="3"/>
    </row>
    <row r="10" spans="1:31" hidden="1" outlineLevel="2">
      <c r="A10" s="18" t="s">
        <v>7</v>
      </c>
      <c r="B10" s="2">
        <f t="shared" ref="B10:E11" si="1">H10</f>
        <v>297</v>
      </c>
      <c r="C10" s="2">
        <f t="shared" si="1"/>
        <v>330</v>
      </c>
      <c r="D10" s="2">
        <f t="shared" si="1"/>
        <v>330</v>
      </c>
      <c r="E10" s="2">
        <f t="shared" si="1"/>
        <v>330</v>
      </c>
      <c r="F10" s="108">
        <f>SUM(B10:E10)</f>
        <v>1287</v>
      </c>
      <c r="H10" s="2">
        <f>450*0.66</f>
        <v>297</v>
      </c>
      <c r="I10" s="2">
        <f>500*0.66</f>
        <v>330</v>
      </c>
      <c r="J10" s="2">
        <f>500*0.66</f>
        <v>330</v>
      </c>
      <c r="K10" s="2">
        <f>500*0.66</f>
        <v>330</v>
      </c>
      <c r="L10" s="13">
        <f>SUM(H10:K10)</f>
        <v>1287</v>
      </c>
      <c r="O10" s="3"/>
      <c r="R10" s="129">
        <f t="shared" si="0"/>
        <v>0</v>
      </c>
      <c r="AB10" s="2">
        <v>726</v>
      </c>
    </row>
    <row r="11" spans="1:31" hidden="1" outlineLevel="2">
      <c r="A11" s="18" t="s">
        <v>705</v>
      </c>
      <c r="B11" s="2">
        <f t="shared" si="1"/>
        <v>26.400000000000002</v>
      </c>
      <c r="C11" s="2">
        <f t="shared" si="1"/>
        <v>26.400000000000002</v>
      </c>
      <c r="D11" s="2">
        <f t="shared" si="1"/>
        <v>26.400000000000002</v>
      </c>
      <c r="E11" s="2">
        <f t="shared" si="1"/>
        <v>26.400000000000002</v>
      </c>
      <c r="F11" s="108">
        <f>SUM(B11:E11)</f>
        <v>105.60000000000001</v>
      </c>
      <c r="H11" s="2">
        <f>40*0.66</f>
        <v>26.400000000000002</v>
      </c>
      <c r="I11" s="2">
        <f>40*0.66</f>
        <v>26.400000000000002</v>
      </c>
      <c r="J11" s="2">
        <f>40*0.66</f>
        <v>26.400000000000002</v>
      </c>
      <c r="K11" s="2">
        <f>40*0.66</f>
        <v>26.400000000000002</v>
      </c>
      <c r="L11" s="13">
        <f>SUM(H11:K11)</f>
        <v>105.60000000000001</v>
      </c>
      <c r="O11" s="3"/>
      <c r="R11" s="129">
        <f t="shared" si="0"/>
        <v>0</v>
      </c>
      <c r="AB11" s="2">
        <v>6.6000000000000005</v>
      </c>
    </row>
    <row r="12" spans="1:31" hidden="1" outlineLevel="1" collapsed="1">
      <c r="A12" s="14" t="s">
        <v>9</v>
      </c>
      <c r="B12" s="3"/>
      <c r="C12" s="3"/>
      <c r="D12" s="3"/>
      <c r="E12" s="3"/>
      <c r="F12" s="108"/>
      <c r="G12" s="3"/>
      <c r="L12" s="13"/>
      <c r="O12" s="3"/>
      <c r="R12" s="129">
        <f t="shared" si="0"/>
        <v>0</v>
      </c>
      <c r="AB12" s="3"/>
      <c r="AC12" s="3"/>
      <c r="AE12" s="3"/>
    </row>
    <row r="13" spans="1:31" hidden="1" outlineLevel="1">
      <c r="A13" s="14" t="s">
        <v>8</v>
      </c>
      <c r="D13" s="2"/>
      <c r="F13" s="108"/>
      <c r="G13" s="1426"/>
      <c r="L13" s="13"/>
      <c r="O13" s="3"/>
      <c r="R13" s="129"/>
    </row>
    <row r="14" spans="1:31" hidden="1" outlineLevel="1">
      <c r="A14" s="15" t="s">
        <v>5</v>
      </c>
      <c r="B14" s="3"/>
      <c r="C14" s="3"/>
      <c r="D14" s="3"/>
      <c r="E14" s="3"/>
      <c r="F14" s="108"/>
      <c r="G14" s="3"/>
      <c r="L14" s="13"/>
      <c r="O14" s="3"/>
      <c r="R14" s="129"/>
      <c r="AB14" s="3"/>
      <c r="AC14" s="3"/>
      <c r="AE14" s="3"/>
    </row>
    <row r="15" spans="1:31" hidden="1" outlineLevel="1">
      <c r="A15" s="17" t="s">
        <v>6</v>
      </c>
      <c r="B15" s="3"/>
      <c r="C15" s="3"/>
      <c r="D15" s="3"/>
      <c r="E15" s="3"/>
      <c r="F15" s="108"/>
      <c r="G15" s="3"/>
      <c r="L15" s="13"/>
      <c r="O15" s="3"/>
      <c r="R15" s="129"/>
      <c r="AB15" s="3"/>
      <c r="AC15" s="3"/>
      <c r="AE15" s="3"/>
    </row>
    <row r="16" spans="1:31" ht="2.25" hidden="1" customHeight="1" outlineLevel="1">
      <c r="B16" s="1162"/>
      <c r="C16" s="1162"/>
      <c r="D16" s="1162"/>
      <c r="E16" s="1162"/>
      <c r="F16" s="1474"/>
      <c r="G16" s="1162"/>
      <c r="H16" s="1162"/>
      <c r="I16" s="1162"/>
      <c r="J16" s="1162"/>
      <c r="K16" s="1162"/>
      <c r="L16" s="1163"/>
      <c r="M16" s="1162"/>
      <c r="N16" s="1162"/>
      <c r="O16" s="1162"/>
      <c r="P16" s="1162"/>
      <c r="Q16" s="1162"/>
      <c r="R16" s="1477"/>
      <c r="AB16" s="1162"/>
      <c r="AC16" s="1162"/>
      <c r="AE16" s="1162"/>
    </row>
    <row r="17" spans="1:31" collapsed="1">
      <c r="A17" s="19" t="s">
        <v>30</v>
      </c>
      <c r="B17" s="2">
        <f>H17</f>
        <v>0</v>
      </c>
      <c r="C17" s="2">
        <f>I17</f>
        <v>0</v>
      </c>
      <c r="D17" s="2">
        <f>J17</f>
        <v>0</v>
      </c>
      <c r="E17" s="2">
        <f>K17</f>
        <v>0</v>
      </c>
      <c r="F17" s="108">
        <f>SUM(B17:E17)</f>
        <v>0</v>
      </c>
      <c r="L17" s="13">
        <f>SUM(H17:K17)</f>
        <v>0</v>
      </c>
      <c r="N17" s="2">
        <f>SUM(N9:N16)</f>
        <v>0</v>
      </c>
      <c r="O17" s="2">
        <f>SUM(O9:O16)</f>
        <v>0</v>
      </c>
      <c r="P17" s="2">
        <f>SUM(P9:P16)</f>
        <v>0</v>
      </c>
      <c r="Q17" s="2">
        <f>SUM(Q9:Q16)</f>
        <v>0</v>
      </c>
      <c r="R17" s="129">
        <f>SUM(R9:R16)</f>
        <v>0</v>
      </c>
      <c r="U17" s="2">
        <f>B17-V17</f>
        <v>-1000</v>
      </c>
      <c r="V17" s="2">
        <v>1000</v>
      </c>
      <c r="Y17" s="2">
        <f>B17-SUM(U17:X17)</f>
        <v>0</v>
      </c>
      <c r="AA17" s="2">
        <v>16551</v>
      </c>
      <c r="AB17" s="2">
        <v>27521.766452667525</v>
      </c>
      <c r="AC17" s="2">
        <f>B17-AB17</f>
        <v>-27521.766452667525</v>
      </c>
      <c r="AE17" s="2">
        <f>C17-B17</f>
        <v>0</v>
      </c>
    </row>
    <row r="18" spans="1:31" s="1156" customFormat="1">
      <c r="A18" s="1156" t="s">
        <v>606</v>
      </c>
      <c r="B18" s="1164">
        <f>'损益表-USD'!C17</f>
        <v>0</v>
      </c>
      <c r="C18" s="1164">
        <f>C17/四大费用!D1</f>
        <v>0</v>
      </c>
      <c r="D18" s="1164">
        <f>D17/四大费用!E1</f>
        <v>0</v>
      </c>
      <c r="E18" s="1164">
        <f>E17/四大费用!F1</f>
        <v>0</v>
      </c>
      <c r="F18" s="1295">
        <f>SUM(B18:E18)</f>
        <v>0</v>
      </c>
      <c r="G18" s="1165"/>
      <c r="H18" s="1166"/>
      <c r="I18" s="1160"/>
      <c r="J18" s="1160"/>
      <c r="K18" s="2"/>
      <c r="L18" s="1167"/>
      <c r="M18" s="1164"/>
      <c r="N18" s="1164"/>
      <c r="O18" s="1164"/>
      <c r="P18" s="1164"/>
      <c r="Q18" s="1164"/>
      <c r="R18" s="1338"/>
      <c r="U18" s="1164"/>
      <c r="V18" s="1164"/>
      <c r="W18" s="1164"/>
      <c r="X18" s="1164"/>
      <c r="Y18" s="2"/>
      <c r="Z18" s="2"/>
      <c r="AA18" s="2"/>
      <c r="AB18" s="1164">
        <v>41699.646140405341</v>
      </c>
      <c r="AC18" s="1164">
        <f>B18-AB18</f>
        <v>-41699.646140405341</v>
      </c>
      <c r="AE18" s="1164">
        <f t="shared" ref="AE18:AE81" si="2">C18-B18</f>
        <v>0</v>
      </c>
    </row>
    <row r="19" spans="1:31" s="23" customFormat="1" ht="4.5" customHeight="1">
      <c r="A19" s="20"/>
      <c r="B19" s="1312"/>
      <c r="C19" s="1312"/>
      <c r="D19" s="1312"/>
      <c r="E19" s="1313"/>
      <c r="F19" s="1475"/>
      <c r="G19" s="21"/>
      <c r="H19" s="1184"/>
      <c r="I19" s="1184"/>
      <c r="J19" s="1168"/>
      <c r="K19" s="1168"/>
      <c r="L19" s="1169"/>
      <c r="M19" s="21"/>
      <c r="N19" s="21"/>
      <c r="O19" s="21"/>
      <c r="P19" s="21"/>
      <c r="Q19" s="22"/>
      <c r="R19" s="1478"/>
      <c r="U19" s="21"/>
      <c r="V19" s="21"/>
      <c r="W19" s="21"/>
      <c r="X19" s="21"/>
      <c r="Y19" s="2">
        <f t="shared" ref="Y19:Y81" si="3">B19-SUM(U19:X19)</f>
        <v>0</v>
      </c>
      <c r="Z19" s="2"/>
      <c r="AA19" s="2"/>
      <c r="AB19" s="1312"/>
      <c r="AC19" s="1312"/>
      <c r="AE19" s="1312"/>
    </row>
    <row r="20" spans="1:31">
      <c r="A20" s="19" t="s">
        <v>10</v>
      </c>
      <c r="D20" s="2"/>
      <c r="F20" s="108"/>
      <c r="H20" s="936"/>
      <c r="L20" s="13"/>
      <c r="Q20" s="3"/>
      <c r="R20" s="129"/>
      <c r="Y20" s="2">
        <f t="shared" si="3"/>
        <v>0</v>
      </c>
    </row>
    <row r="21" spans="1:31">
      <c r="A21" s="24" t="s">
        <v>31</v>
      </c>
      <c r="B21" s="2">
        <f t="shared" ref="B21:D25" si="4">H21</f>
        <v>0</v>
      </c>
      <c r="C21" s="2">
        <f t="shared" si="4"/>
        <v>0</v>
      </c>
      <c r="D21" s="2">
        <f>J21</f>
        <v>0</v>
      </c>
      <c r="E21" s="2">
        <f>K21</f>
        <v>0</v>
      </c>
      <c r="F21" s="108">
        <f t="shared" ref="F21:F29" si="5">SUM(B21:E21)</f>
        <v>0</v>
      </c>
      <c r="L21" s="13">
        <f t="shared" ref="L21:L29" si="6">SUM(H21:K21)</f>
        <v>0</v>
      </c>
      <c r="Q21" s="3"/>
      <c r="R21" s="129">
        <f t="shared" ref="R21:R29" si="7">SUM(N21:Q21)</f>
        <v>0</v>
      </c>
      <c r="U21" s="2">
        <f>B21</f>
        <v>0</v>
      </c>
      <c r="Y21" s="2">
        <f t="shared" si="3"/>
        <v>0</v>
      </c>
      <c r="AA21" s="2">
        <v>200</v>
      </c>
      <c r="AB21" s="2">
        <v>3867.9245283018868</v>
      </c>
      <c r="AC21" s="2">
        <f t="shared" ref="AC21:AC32" si="8">B21-AB21</f>
        <v>-3867.9245283018868</v>
      </c>
      <c r="AE21" s="2">
        <f t="shared" si="2"/>
        <v>0</v>
      </c>
    </row>
    <row r="22" spans="1:31">
      <c r="A22" s="24" t="s">
        <v>685</v>
      </c>
      <c r="B22" s="2">
        <f t="shared" si="4"/>
        <v>0</v>
      </c>
      <c r="C22" s="2">
        <f t="shared" si="4"/>
        <v>0</v>
      </c>
      <c r="D22" s="2">
        <f t="shared" si="4"/>
        <v>0</v>
      </c>
      <c r="E22" s="2">
        <f t="shared" ref="E22:E29" si="9">K22</f>
        <v>0</v>
      </c>
      <c r="F22" s="108">
        <f t="shared" si="5"/>
        <v>0</v>
      </c>
      <c r="L22" s="13">
        <f>SUM(H22:K22)</f>
        <v>0</v>
      </c>
      <c r="Q22" s="3"/>
      <c r="R22" s="129">
        <f>SUM(N22:Q22)</f>
        <v>0</v>
      </c>
      <c r="W22" s="2">
        <f>B22</f>
        <v>0</v>
      </c>
      <c r="Y22" s="2">
        <f t="shared" si="3"/>
        <v>0</v>
      </c>
      <c r="AA22" s="2">
        <v>700</v>
      </c>
      <c r="AB22" s="2">
        <v>2299.8289575027757</v>
      </c>
      <c r="AC22" s="2">
        <f t="shared" si="8"/>
        <v>-2299.8289575027757</v>
      </c>
      <c r="AE22" s="2">
        <f t="shared" si="2"/>
        <v>0</v>
      </c>
    </row>
    <row r="23" spans="1:31" hidden="1">
      <c r="A23" s="1308" t="s">
        <v>784</v>
      </c>
      <c r="B23" s="2">
        <f t="shared" si="4"/>
        <v>0</v>
      </c>
      <c r="C23" s="2">
        <f t="shared" si="4"/>
        <v>0</v>
      </c>
      <c r="D23" s="2">
        <f t="shared" si="4"/>
        <v>0</v>
      </c>
      <c r="E23" s="2">
        <f t="shared" si="9"/>
        <v>0</v>
      </c>
      <c r="F23" s="108">
        <f>SUM(B23:E23)</f>
        <v>0</v>
      </c>
      <c r="L23" s="13">
        <f>SUM(H23:K23)</f>
        <v>0</v>
      </c>
      <c r="Q23" s="3"/>
      <c r="R23" s="129"/>
      <c r="Y23" s="2">
        <f t="shared" si="3"/>
        <v>0</v>
      </c>
      <c r="AB23" s="2">
        <v>0</v>
      </c>
      <c r="AC23" s="2">
        <f t="shared" si="8"/>
        <v>0</v>
      </c>
      <c r="AE23" s="2">
        <f t="shared" si="2"/>
        <v>0</v>
      </c>
    </row>
    <row r="24" spans="1:31">
      <c r="A24" s="1308" t="s">
        <v>785</v>
      </c>
      <c r="B24" s="2">
        <f t="shared" si="4"/>
        <v>0</v>
      </c>
      <c r="C24" s="2">
        <f t="shared" si="4"/>
        <v>0</v>
      </c>
      <c r="D24" s="2">
        <f t="shared" si="4"/>
        <v>0</v>
      </c>
      <c r="E24" s="2">
        <f t="shared" si="9"/>
        <v>0</v>
      </c>
      <c r="F24" s="108">
        <f t="shared" si="5"/>
        <v>0</v>
      </c>
      <c r="H24" s="1170"/>
      <c r="I24" s="1170"/>
      <c r="J24" s="1170"/>
      <c r="K24" s="1170"/>
      <c r="L24" s="13">
        <f t="shared" si="6"/>
        <v>0</v>
      </c>
      <c r="Q24" s="3"/>
      <c r="R24" s="129">
        <f t="shared" si="7"/>
        <v>0</v>
      </c>
      <c r="X24" s="2">
        <f>B24</f>
        <v>0</v>
      </c>
      <c r="Y24" s="2">
        <f t="shared" si="3"/>
        <v>0</v>
      </c>
      <c r="AA24" s="2">
        <v>300</v>
      </c>
      <c r="AB24" s="2">
        <v>1600</v>
      </c>
      <c r="AC24" s="2">
        <f t="shared" si="8"/>
        <v>-1600</v>
      </c>
      <c r="AE24" s="2">
        <f t="shared" si="2"/>
        <v>0</v>
      </c>
    </row>
    <row r="25" spans="1:31">
      <c r="A25" s="24" t="s">
        <v>648</v>
      </c>
      <c r="B25" s="2">
        <f t="shared" si="4"/>
        <v>0</v>
      </c>
      <c r="C25" s="2">
        <f t="shared" si="4"/>
        <v>0</v>
      </c>
      <c r="D25" s="2">
        <f t="shared" si="4"/>
        <v>0</v>
      </c>
      <c r="E25" s="2">
        <f t="shared" si="9"/>
        <v>0</v>
      </c>
      <c r="F25" s="108">
        <f>SUM(B25:E25)</f>
        <v>0</v>
      </c>
      <c r="H25" s="1170"/>
      <c r="J25" s="1170"/>
      <c r="K25" s="1170"/>
      <c r="L25" s="13">
        <f>SUM(H25:K25)</f>
        <v>0</v>
      </c>
      <c r="Q25" s="3"/>
      <c r="R25" s="129"/>
      <c r="X25" s="2">
        <f>B25</f>
        <v>0</v>
      </c>
      <c r="Y25" s="2">
        <f t="shared" si="3"/>
        <v>0</v>
      </c>
      <c r="AB25" s="2">
        <v>4</v>
      </c>
      <c r="AC25" s="2">
        <f t="shared" si="8"/>
        <v>-4</v>
      </c>
      <c r="AE25" s="2">
        <f t="shared" si="2"/>
        <v>0</v>
      </c>
    </row>
    <row r="26" spans="1:31" hidden="1">
      <c r="A26" s="24" t="s">
        <v>625</v>
      </c>
      <c r="B26" s="2">
        <f t="shared" ref="B26:C29" si="10">H26</f>
        <v>0</v>
      </c>
      <c r="C26" s="2">
        <f t="shared" si="10"/>
        <v>0</v>
      </c>
      <c r="D26" s="2">
        <f>J26</f>
        <v>0</v>
      </c>
      <c r="E26" s="2">
        <f t="shared" si="9"/>
        <v>0</v>
      </c>
      <c r="F26" s="108">
        <f t="shared" si="5"/>
        <v>0</v>
      </c>
      <c r="L26" s="13">
        <f t="shared" si="6"/>
        <v>0</v>
      </c>
      <c r="Q26" s="3"/>
      <c r="R26" s="129">
        <f t="shared" si="7"/>
        <v>0</v>
      </c>
      <c r="Y26" s="2">
        <f t="shared" si="3"/>
        <v>0</v>
      </c>
      <c r="AB26" s="2">
        <v>0</v>
      </c>
      <c r="AC26" s="2">
        <f t="shared" si="8"/>
        <v>0</v>
      </c>
      <c r="AE26" s="2">
        <f t="shared" si="2"/>
        <v>0</v>
      </c>
    </row>
    <row r="27" spans="1:31">
      <c r="A27" s="1308" t="s">
        <v>849</v>
      </c>
      <c r="B27" s="2">
        <f t="shared" si="10"/>
        <v>0</v>
      </c>
      <c r="C27" s="2">
        <f t="shared" si="10"/>
        <v>0</v>
      </c>
      <c r="D27" s="2">
        <f>J27</f>
        <v>0</v>
      </c>
      <c r="E27" s="2">
        <f t="shared" si="9"/>
        <v>0</v>
      </c>
      <c r="F27" s="108">
        <f>SUM(B27:E27)</f>
        <v>0</v>
      </c>
      <c r="G27" s="1165"/>
      <c r="H27" s="1350"/>
      <c r="I27" s="1350"/>
      <c r="J27" s="1350"/>
      <c r="K27" s="1350"/>
      <c r="L27" s="13">
        <f>SUM(H27:K27)</f>
        <v>0</v>
      </c>
      <c r="Q27" s="3"/>
      <c r="R27" s="129"/>
      <c r="V27" s="2">
        <f>B27</f>
        <v>0</v>
      </c>
      <c r="Y27" s="2">
        <f t="shared" si="3"/>
        <v>0</v>
      </c>
      <c r="AA27" s="2">
        <v>300</v>
      </c>
      <c r="AB27" s="2">
        <v>1000</v>
      </c>
      <c r="AC27" s="2">
        <f t="shared" si="8"/>
        <v>-1000</v>
      </c>
      <c r="AE27" s="2">
        <f t="shared" si="2"/>
        <v>0</v>
      </c>
    </row>
    <row r="28" spans="1:31" hidden="1">
      <c r="A28" s="24" t="s">
        <v>626</v>
      </c>
      <c r="B28" s="2">
        <f t="shared" si="10"/>
        <v>0</v>
      </c>
      <c r="C28" s="2">
        <f t="shared" si="10"/>
        <v>0</v>
      </c>
      <c r="D28" s="2">
        <f>J28</f>
        <v>0</v>
      </c>
      <c r="E28" s="2">
        <f t="shared" si="9"/>
        <v>0</v>
      </c>
      <c r="F28" s="108">
        <f t="shared" si="5"/>
        <v>0</v>
      </c>
      <c r="G28" s="1165"/>
      <c r="L28" s="13">
        <f t="shared" si="6"/>
        <v>0</v>
      </c>
      <c r="Q28" s="3"/>
      <c r="R28" s="129">
        <f t="shared" si="7"/>
        <v>0</v>
      </c>
      <c r="Y28" s="2">
        <f t="shared" si="3"/>
        <v>0</v>
      </c>
      <c r="AB28" s="2">
        <v>0</v>
      </c>
      <c r="AC28" s="2">
        <f t="shared" si="8"/>
        <v>0</v>
      </c>
      <c r="AE28" s="2">
        <f t="shared" si="2"/>
        <v>0</v>
      </c>
    </row>
    <row r="29" spans="1:31">
      <c r="A29" s="24" t="s">
        <v>182</v>
      </c>
      <c r="B29" s="2">
        <f t="shared" si="10"/>
        <v>0</v>
      </c>
      <c r="C29" s="2">
        <f t="shared" si="10"/>
        <v>0</v>
      </c>
      <c r="D29" s="2">
        <f>J29</f>
        <v>0</v>
      </c>
      <c r="E29" s="2">
        <f t="shared" si="9"/>
        <v>0</v>
      </c>
      <c r="F29" s="108">
        <f t="shared" si="5"/>
        <v>0</v>
      </c>
      <c r="G29" s="1165"/>
      <c r="H29" s="1350"/>
      <c r="I29" s="1350"/>
      <c r="J29" s="1350"/>
      <c r="K29" s="1350"/>
      <c r="L29" s="13">
        <f t="shared" si="6"/>
        <v>0</v>
      </c>
      <c r="Q29" s="3"/>
      <c r="R29" s="129">
        <f t="shared" si="7"/>
        <v>0</v>
      </c>
      <c r="U29" s="2">
        <f>B29</f>
        <v>0</v>
      </c>
      <c r="Y29" s="2">
        <f t="shared" si="3"/>
        <v>0</v>
      </c>
      <c r="AB29" s="2">
        <v>50</v>
      </c>
      <c r="AC29" s="2">
        <f t="shared" si="8"/>
        <v>-50</v>
      </c>
      <c r="AE29" s="2">
        <f t="shared" si="2"/>
        <v>0</v>
      </c>
    </row>
    <row r="30" spans="1:31" ht="12" customHeight="1">
      <c r="A30" s="12"/>
      <c r="D30" s="2"/>
      <c r="E30" s="3"/>
      <c r="F30" s="108"/>
      <c r="G30" s="1165"/>
      <c r="K30" s="3"/>
      <c r="L30" s="13"/>
      <c r="Q30" s="3"/>
      <c r="R30" s="129"/>
      <c r="Y30" s="2">
        <f t="shared" si="3"/>
        <v>0</v>
      </c>
      <c r="AC30" s="2">
        <f t="shared" si="8"/>
        <v>0</v>
      </c>
      <c r="AE30" s="2">
        <f t="shared" si="2"/>
        <v>0</v>
      </c>
    </row>
    <row r="31" spans="1:31" s="1157" customFormat="1">
      <c r="A31" s="25" t="s">
        <v>32</v>
      </c>
      <c r="B31" s="27">
        <f>SUM(B17,B21:B29)</f>
        <v>0</v>
      </c>
      <c r="C31" s="27">
        <f>SUM(C17,C21:C29)</f>
        <v>0</v>
      </c>
      <c r="D31" s="27">
        <f>SUM(D17,D21:D29)</f>
        <v>0</v>
      </c>
      <c r="E31" s="27">
        <f>SUM(E17,E21:E29)</f>
        <v>0</v>
      </c>
      <c r="F31" s="152">
        <f>SUM(B31:E31)</f>
        <v>0</v>
      </c>
      <c r="G31" s="1165"/>
      <c r="H31" s="27">
        <f>SUM(H17,H21:H29)</f>
        <v>0</v>
      </c>
      <c r="I31" s="27">
        <f>SUM(I17,I21:I29)</f>
        <v>0</v>
      </c>
      <c r="J31" s="27">
        <f>SUM(J17,J21:J29)</f>
        <v>0</v>
      </c>
      <c r="K31" s="27">
        <f>SUM(K17,K21:K29)</f>
        <v>0</v>
      </c>
      <c r="L31" s="28">
        <f>SUM(H31:K31)</f>
        <v>0</v>
      </c>
      <c r="M31" s="27"/>
      <c r="N31" s="27">
        <f>SUM(N17,N21:N29)</f>
        <v>0</v>
      </c>
      <c r="O31" s="27">
        <f>SUM(O17,O21:O29)</f>
        <v>0</v>
      </c>
      <c r="P31" s="27">
        <f>SUM(P17,P21:P29)</f>
        <v>0</v>
      </c>
      <c r="Q31" s="27">
        <f>SUM(Q17,Q21:Q29)</f>
        <v>0</v>
      </c>
      <c r="R31" s="1479">
        <f>SUM(N31:Q31)</f>
        <v>0</v>
      </c>
      <c r="U31" s="27">
        <f>SUM(U17,U21:U29)</f>
        <v>-1000</v>
      </c>
      <c r="V31" s="27">
        <f>SUM(V17,V21:V29)</f>
        <v>1000</v>
      </c>
      <c r="W31" s="27">
        <f>SUM(W17,W21:W29)</f>
        <v>0</v>
      </c>
      <c r="X31" s="27">
        <f>SUM(X17,X21:X29)</f>
        <v>0</v>
      </c>
      <c r="Y31" s="2">
        <f t="shared" si="3"/>
        <v>0</v>
      </c>
      <c r="Z31" s="2"/>
      <c r="AA31" s="27">
        <f>SUM(AA17,AA21:AA29)</f>
        <v>18051</v>
      </c>
      <c r="AB31" s="27">
        <f>SUM(AB17,AB21:AB29)</f>
        <v>36343.519938472185</v>
      </c>
      <c r="AC31" s="27">
        <f t="shared" si="8"/>
        <v>-36343.519938472185</v>
      </c>
      <c r="AE31" s="27">
        <f t="shared" si="2"/>
        <v>0</v>
      </c>
    </row>
    <row r="32" spans="1:31" s="1156" customFormat="1">
      <c r="A32" s="1156" t="s">
        <v>607</v>
      </c>
      <c r="B32" s="1164">
        <f>'损益表-USD'!C30</f>
        <v>0</v>
      </c>
      <c r="C32" s="1164">
        <f>C31/四大费用!D1</f>
        <v>0</v>
      </c>
      <c r="D32" s="1164">
        <f>D31/四大费用!E1</f>
        <v>0</v>
      </c>
      <c r="E32" s="1164">
        <f>E31/四大费用!F1</f>
        <v>0</v>
      </c>
      <c r="F32" s="1295">
        <f>SUM(B32:E32)</f>
        <v>0</v>
      </c>
      <c r="G32" s="1165"/>
      <c r="H32" s="1166"/>
      <c r="I32" s="1160"/>
      <c r="J32" s="1160"/>
      <c r="K32" s="2"/>
      <c r="L32" s="1167"/>
      <c r="M32" s="1164"/>
      <c r="N32" s="1164"/>
      <c r="O32" s="1164"/>
      <c r="P32" s="1164"/>
      <c r="Q32" s="1164"/>
      <c r="R32" s="1338"/>
      <c r="U32" s="1164"/>
      <c r="V32" s="1164"/>
      <c r="W32" s="1164"/>
      <c r="X32" s="1164"/>
      <c r="Y32" s="2"/>
      <c r="Z32" s="2"/>
      <c r="AA32" s="2"/>
      <c r="AB32" s="1164">
        <v>55065.939300715429</v>
      </c>
      <c r="AC32" s="1164">
        <f t="shared" si="8"/>
        <v>-55065.939300715429</v>
      </c>
      <c r="AE32" s="1164">
        <f t="shared" si="2"/>
        <v>0</v>
      </c>
    </row>
    <row r="33" spans="1:32" ht="4.5" customHeight="1">
      <c r="A33" s="16"/>
      <c r="B33" s="1160"/>
      <c r="C33" s="1160"/>
      <c r="D33" s="1160"/>
      <c r="E33" s="1160"/>
      <c r="F33" s="1473"/>
      <c r="G33" s="1160"/>
      <c r="H33" s="1184"/>
      <c r="I33" s="1168"/>
      <c r="J33" s="1168"/>
      <c r="K33" s="3"/>
      <c r="L33" s="13"/>
      <c r="Q33" s="3"/>
      <c r="R33" s="129"/>
      <c r="Y33" s="2">
        <f t="shared" si="3"/>
        <v>0</v>
      </c>
      <c r="AB33" s="1160"/>
      <c r="AC33" s="1160"/>
      <c r="AE33" s="1160"/>
    </row>
    <row r="34" spans="1:32">
      <c r="A34" s="29" t="s">
        <v>12</v>
      </c>
      <c r="D34" s="2"/>
      <c r="F34" s="108"/>
      <c r="H34" s="41"/>
      <c r="I34" s="41"/>
      <c r="J34" s="41"/>
      <c r="K34" s="1171"/>
      <c r="L34" s="13"/>
      <c r="N34" s="936"/>
      <c r="Q34" s="3"/>
      <c r="R34" s="129"/>
      <c r="Y34" s="2">
        <f t="shared" si="3"/>
        <v>0</v>
      </c>
    </row>
    <row r="35" spans="1:32">
      <c r="A35" s="30" t="s">
        <v>13</v>
      </c>
      <c r="B35" s="2">
        <f t="shared" ref="B35:D39" si="11">H35+N35</f>
        <v>0</v>
      </c>
      <c r="C35" s="2">
        <f t="shared" si="11"/>
        <v>0</v>
      </c>
      <c r="D35" s="2">
        <f t="shared" si="11"/>
        <v>0</v>
      </c>
      <c r="E35" s="2">
        <f>K35+Q35</f>
        <v>0</v>
      </c>
      <c r="F35" s="108">
        <f t="shared" ref="F35:F40" si="12">SUM(B35:E35)</f>
        <v>0</v>
      </c>
      <c r="H35" s="2">
        <f>-'4.销售及营销活动'!B62/10000</f>
        <v>0</v>
      </c>
      <c r="I35" s="2">
        <f>-'4.销售及营销活动'!C62/10000</f>
        <v>0</v>
      </c>
      <c r="J35" s="2">
        <f>-'4.销售及营销活动'!D62/10000</f>
        <v>0</v>
      </c>
      <c r="K35" s="2">
        <f>-'4.销售及营销活动'!E62/10000</f>
        <v>0</v>
      </c>
      <c r="L35" s="13">
        <f>SUM(H35:K35)</f>
        <v>0</v>
      </c>
      <c r="Q35" s="3"/>
      <c r="R35" s="129">
        <f>SUM(N35:Q35)</f>
        <v>0</v>
      </c>
      <c r="U35" s="2">
        <f>B35</f>
        <v>0</v>
      </c>
      <c r="Y35" s="2">
        <f t="shared" si="3"/>
        <v>0</v>
      </c>
      <c r="AA35" s="2">
        <v>-140</v>
      </c>
      <c r="AB35" s="2">
        <v>-389.33673453549062</v>
      </c>
      <c r="AC35" s="2">
        <f t="shared" ref="AC35:AC40" si="13">B35-AB35</f>
        <v>389.33673453549062</v>
      </c>
      <c r="AE35" s="2">
        <f t="shared" si="2"/>
        <v>0</v>
      </c>
    </row>
    <row r="36" spans="1:32" ht="13.5" customHeight="1">
      <c r="A36" s="45" t="s">
        <v>835</v>
      </c>
      <c r="B36" s="3">
        <f t="shared" si="11"/>
        <v>0</v>
      </c>
      <c r="C36" s="3">
        <f t="shared" si="11"/>
        <v>0</v>
      </c>
      <c r="D36" s="3">
        <f t="shared" si="11"/>
        <v>0</v>
      </c>
      <c r="E36" s="3">
        <f>K36+Q36</f>
        <v>0</v>
      </c>
      <c r="F36" s="108">
        <f t="shared" si="12"/>
        <v>0</v>
      </c>
      <c r="G36" s="3"/>
      <c r="K36" s="3"/>
      <c r="L36" s="13">
        <f>SUM(H36:K36)</f>
        <v>0</v>
      </c>
      <c r="Q36" s="3"/>
      <c r="R36" s="129">
        <f>SUM(N36:Q36)</f>
        <v>0</v>
      </c>
      <c r="X36" s="2">
        <f>B36</f>
        <v>0</v>
      </c>
      <c r="Y36" s="2">
        <f t="shared" si="3"/>
        <v>0</v>
      </c>
      <c r="AA36" s="2">
        <f>B36/3</f>
        <v>0</v>
      </c>
      <c r="AB36" s="3">
        <v>-1067.5</v>
      </c>
      <c r="AC36" s="3">
        <f t="shared" si="13"/>
        <v>1067.5</v>
      </c>
      <c r="AE36" s="3">
        <f t="shared" si="2"/>
        <v>0</v>
      </c>
    </row>
    <row r="37" spans="1:32" ht="13.5" customHeight="1">
      <c r="A37" s="45" t="s">
        <v>850</v>
      </c>
      <c r="B37" s="3">
        <f t="shared" si="11"/>
        <v>0</v>
      </c>
      <c r="C37" s="3">
        <f t="shared" si="11"/>
        <v>0</v>
      </c>
      <c r="D37" s="3">
        <f t="shared" si="11"/>
        <v>0</v>
      </c>
      <c r="E37" s="3">
        <f>K37+Q37</f>
        <v>0</v>
      </c>
      <c r="F37" s="108">
        <f t="shared" si="12"/>
        <v>0</v>
      </c>
      <c r="G37" s="3"/>
      <c r="L37" s="13">
        <f>SUM(H37:K37)</f>
        <v>0</v>
      </c>
      <c r="Q37" s="3"/>
      <c r="R37" s="129"/>
      <c r="W37" s="2">
        <f>B37</f>
        <v>0</v>
      </c>
      <c r="Y37" s="2">
        <f t="shared" si="3"/>
        <v>0</v>
      </c>
      <c r="AA37" s="2">
        <f>B37/3</f>
        <v>0</v>
      </c>
      <c r="AB37" s="3">
        <v>-229.98289575027758</v>
      </c>
      <c r="AC37" s="3">
        <f t="shared" si="13"/>
        <v>229.98289575027758</v>
      </c>
      <c r="AE37" s="3">
        <f t="shared" si="2"/>
        <v>0</v>
      </c>
    </row>
    <row r="38" spans="1:32" ht="13.5" customHeight="1">
      <c r="A38" s="45" t="s">
        <v>1019</v>
      </c>
      <c r="B38" s="3">
        <f t="shared" si="11"/>
        <v>0</v>
      </c>
      <c r="C38" s="3">
        <f>I38+O38</f>
        <v>0</v>
      </c>
      <c r="D38" s="3">
        <f>J38+P38</f>
        <v>0</v>
      </c>
      <c r="E38" s="3">
        <f>K38+Q38</f>
        <v>0</v>
      </c>
      <c r="F38" s="108">
        <f t="shared" si="12"/>
        <v>0</v>
      </c>
      <c r="G38" s="3"/>
      <c r="L38" s="13">
        <f>SUM(H38:K38)</f>
        <v>0</v>
      </c>
      <c r="Q38" s="3"/>
      <c r="R38" s="129"/>
      <c r="V38" s="2">
        <f>B38</f>
        <v>0</v>
      </c>
      <c r="Y38" s="2">
        <f t="shared" si="3"/>
        <v>0</v>
      </c>
      <c r="AA38" s="2">
        <f>B38/3</f>
        <v>0</v>
      </c>
      <c r="AB38" s="3">
        <v>-595</v>
      </c>
      <c r="AC38" s="3">
        <f t="shared" si="13"/>
        <v>595</v>
      </c>
      <c r="AE38" s="3">
        <f t="shared" si="2"/>
        <v>0</v>
      </c>
    </row>
    <row r="39" spans="1:32" ht="13.5" customHeight="1">
      <c r="A39" s="45" t="s">
        <v>787</v>
      </c>
      <c r="B39" s="3">
        <f t="shared" si="11"/>
        <v>0</v>
      </c>
      <c r="C39" s="3">
        <f t="shared" si="11"/>
        <v>0</v>
      </c>
      <c r="D39" s="3">
        <f t="shared" si="11"/>
        <v>0</v>
      </c>
      <c r="E39" s="3">
        <f>K39+Q39</f>
        <v>0</v>
      </c>
      <c r="F39" s="108">
        <f t="shared" si="12"/>
        <v>0</v>
      </c>
      <c r="G39" s="3"/>
      <c r="H39" s="41"/>
      <c r="J39" s="2">
        <f>-(2700-740-370)*0-3745*0-3717*0-3597*0+(-1590-1896.081)*0</f>
        <v>0</v>
      </c>
      <c r="L39" s="13">
        <f>SUM(H39:K39)</f>
        <v>0</v>
      </c>
      <c r="Q39" s="3"/>
      <c r="R39" s="129"/>
      <c r="Y39" s="2">
        <f t="shared" si="3"/>
        <v>0</v>
      </c>
      <c r="AB39" s="3">
        <v>0</v>
      </c>
      <c r="AC39" s="3">
        <f t="shared" si="13"/>
        <v>0</v>
      </c>
      <c r="AE39" s="3">
        <f t="shared" si="2"/>
        <v>0</v>
      </c>
    </row>
    <row r="40" spans="1:32" s="1156" customFormat="1">
      <c r="A40" s="1156" t="s">
        <v>607</v>
      </c>
      <c r="B40" s="1164">
        <f>SUM(B35:B39)/四大费用!C1</f>
        <v>0</v>
      </c>
      <c r="C40" s="1164">
        <f>SUM(C35:C39)/四大费用!D1</f>
        <v>0</v>
      </c>
      <c r="D40" s="1164">
        <f>SUM(D35:D39)/四大费用!E1</f>
        <v>0</v>
      </c>
      <c r="E40" s="1164">
        <f>SUM(E35:E39)/四大费用!F1</f>
        <v>0</v>
      </c>
      <c r="F40" s="1295">
        <f t="shared" si="12"/>
        <v>0</v>
      </c>
      <c r="G40" s="1165"/>
      <c r="H40" s="1166"/>
      <c r="I40" s="1160"/>
      <c r="J40" s="1160"/>
      <c r="K40" s="2"/>
      <c r="L40" s="1167"/>
      <c r="M40" s="1164"/>
      <c r="N40" s="1164"/>
      <c r="O40" s="1164"/>
      <c r="P40" s="1164"/>
      <c r="Q40" s="1164"/>
      <c r="R40" s="1338"/>
      <c r="U40" s="1164"/>
      <c r="V40" s="1164"/>
      <c r="W40" s="1164"/>
      <c r="X40" s="1164"/>
      <c r="Y40" s="2"/>
      <c r="Z40" s="2"/>
      <c r="AA40" s="2"/>
      <c r="AB40" s="1164">
        <v>-3457.3024701299519</v>
      </c>
      <c r="AC40" s="1164">
        <f t="shared" si="13"/>
        <v>3457.3024701299519</v>
      </c>
      <c r="AE40" s="1164">
        <f t="shared" si="2"/>
        <v>0</v>
      </c>
    </row>
    <row r="41" spans="1:32">
      <c r="A41" s="30" t="s">
        <v>33</v>
      </c>
      <c r="D41" s="2"/>
      <c r="F41" s="108"/>
      <c r="K41" s="3"/>
      <c r="L41" s="13"/>
      <c r="Q41" s="3"/>
      <c r="R41" s="129"/>
      <c r="Y41" s="2">
        <f t="shared" si="3"/>
        <v>0</v>
      </c>
    </row>
    <row r="42" spans="1:32">
      <c r="A42" s="14" t="s">
        <v>34</v>
      </c>
      <c r="B42" s="2">
        <f>H42+N42</f>
        <v>0</v>
      </c>
      <c r="C42" s="2">
        <f t="shared" ref="B42:D43" si="14">I42+O42</f>
        <v>0</v>
      </c>
      <c r="D42" s="2">
        <f t="shared" si="14"/>
        <v>0</v>
      </c>
      <c r="E42" s="2">
        <f>K42+Q42</f>
        <v>0</v>
      </c>
      <c r="F42" s="108">
        <f>SUM(B42:E42)</f>
        <v>0</v>
      </c>
      <c r="H42" s="2">
        <f>-SUM('2.1 影视版权'!K88/10000)</f>
        <v>0</v>
      </c>
      <c r="I42" s="2">
        <f>-'2.1 影视版权'!L88/10000</f>
        <v>0</v>
      </c>
      <c r="J42" s="2">
        <f>-'2.1 影视版权'!M88/10000</f>
        <v>0</v>
      </c>
      <c r="K42" s="2">
        <f>-'2.1 影视版权'!N88/10000</f>
        <v>0</v>
      </c>
      <c r="L42" s="13">
        <f>SUM(H42:K42)</f>
        <v>0</v>
      </c>
      <c r="N42" s="2">
        <f>-'2.1 影视版权'!Q88/10000</f>
        <v>0</v>
      </c>
      <c r="O42" s="2">
        <f>-'2.1 影视版权'!R88/10000</f>
        <v>0</v>
      </c>
      <c r="P42" s="2">
        <f>-'2.1 影视版权'!S88/10000</f>
        <v>0</v>
      </c>
      <c r="Q42" s="2">
        <f>-'2.1 影视版权'!T88/10000</f>
        <v>0</v>
      </c>
      <c r="R42" s="129">
        <f>SUM(N42:Q42)</f>
        <v>0</v>
      </c>
      <c r="U42" s="2">
        <f>B42</f>
        <v>0</v>
      </c>
      <c r="Y42" s="2">
        <f t="shared" si="3"/>
        <v>0</v>
      </c>
      <c r="AB42" s="2">
        <v>-15466.951011107212</v>
      </c>
      <c r="AC42" s="2">
        <f t="shared" ref="AC42:AC51" si="15">B42-AB42</f>
        <v>15466.951011107212</v>
      </c>
      <c r="AE42" s="2">
        <f t="shared" si="2"/>
        <v>0</v>
      </c>
      <c r="AF42" s="2"/>
    </row>
    <row r="43" spans="1:32" hidden="1">
      <c r="A43" s="14" t="s">
        <v>14</v>
      </c>
      <c r="B43" s="2">
        <f t="shared" si="14"/>
        <v>0</v>
      </c>
      <c r="C43" s="2">
        <f t="shared" si="14"/>
        <v>0</v>
      </c>
      <c r="D43" s="2">
        <f t="shared" si="14"/>
        <v>0</v>
      </c>
      <c r="E43" s="2">
        <f>K43+Q43</f>
        <v>0</v>
      </c>
      <c r="F43" s="108">
        <f>SUM(B43:E43)</f>
        <v>0</v>
      </c>
      <c r="L43" s="13">
        <f>SUM(H43:K43)</f>
        <v>0</v>
      </c>
      <c r="R43" s="129">
        <f>SUM(N43:Q43)</f>
        <v>0</v>
      </c>
      <c r="Y43" s="2">
        <f t="shared" si="3"/>
        <v>0</v>
      </c>
      <c r="AB43" s="2">
        <v>0</v>
      </c>
      <c r="AC43" s="2">
        <f t="shared" si="15"/>
        <v>0</v>
      </c>
      <c r="AE43" s="2">
        <f t="shared" si="2"/>
        <v>0</v>
      </c>
      <c r="AF43" s="2"/>
    </row>
    <row r="44" spans="1:32" s="16" customFormat="1" ht="3.75" hidden="1" customHeight="1">
      <c r="A44" s="31"/>
      <c r="B44" s="2"/>
      <c r="C44" s="2"/>
      <c r="D44" s="2"/>
      <c r="E44" s="2"/>
      <c r="F44" s="108"/>
      <c r="G44" s="1160"/>
      <c r="H44" s="1160"/>
      <c r="I44" s="1160"/>
      <c r="J44" s="1160"/>
      <c r="K44" s="1160"/>
      <c r="L44" s="1161"/>
      <c r="M44" s="1160"/>
      <c r="N44" s="1160"/>
      <c r="O44" s="1160"/>
      <c r="P44" s="1160"/>
      <c r="Q44" s="1160"/>
      <c r="R44" s="1480"/>
      <c r="U44" s="1160"/>
      <c r="V44" s="1160"/>
      <c r="W44" s="1160"/>
      <c r="X44" s="1160"/>
      <c r="Y44" s="2">
        <f t="shared" si="3"/>
        <v>0</v>
      </c>
      <c r="Z44" s="2"/>
      <c r="AA44" s="2"/>
      <c r="AB44" s="2"/>
      <c r="AC44" s="2">
        <f t="shared" si="15"/>
        <v>0</v>
      </c>
      <c r="AE44" s="2">
        <f t="shared" si="2"/>
        <v>0</v>
      </c>
      <c r="AF44" s="2"/>
    </row>
    <row r="45" spans="1:32">
      <c r="A45" s="14" t="s">
        <v>35</v>
      </c>
      <c r="B45" s="2">
        <f>H45+N45</f>
        <v>0</v>
      </c>
      <c r="C45" s="2">
        <f>I45+O45</f>
        <v>0</v>
      </c>
      <c r="D45" s="2">
        <f>J45+P45</f>
        <v>0</v>
      </c>
      <c r="E45" s="2">
        <f>K45+Q45</f>
        <v>0</v>
      </c>
      <c r="F45" s="108">
        <f t="shared" ref="F45:F51" si="16">SUM(B45:E45)</f>
        <v>0</v>
      </c>
      <c r="H45" s="2">
        <f>-'2.2 电视台综艺'!I61/10000</f>
        <v>0</v>
      </c>
      <c r="I45" s="2">
        <f>-'2.2 电视台综艺'!J61/10000</f>
        <v>0</v>
      </c>
      <c r="J45" s="2">
        <f>-'2.2 电视台综艺'!K61/10000</f>
        <v>0</v>
      </c>
      <c r="K45" s="2">
        <f>-'2.2 电视台综艺'!L61/10000</f>
        <v>0</v>
      </c>
      <c r="L45" s="13">
        <f t="shared" ref="L45:L51" si="17">SUM(H45:K45)</f>
        <v>0</v>
      </c>
      <c r="N45" s="2">
        <f>-'2.2 电视台综艺'!O61/10000</f>
        <v>0</v>
      </c>
      <c r="O45" s="2">
        <f>-'2.2 电视台综艺'!P61/10000</f>
        <v>0</v>
      </c>
      <c r="P45" s="2">
        <f>-'2.2 电视台综艺'!Q61/10000</f>
        <v>0</v>
      </c>
      <c r="Q45" s="2">
        <f>-'2.2 电视台综艺'!R61/10000</f>
        <v>0</v>
      </c>
      <c r="R45" s="129">
        <f>SUM(N45:Q45)</f>
        <v>0</v>
      </c>
      <c r="U45" s="2">
        <f>B45</f>
        <v>0</v>
      </c>
      <c r="Y45" s="2">
        <f t="shared" si="3"/>
        <v>0</v>
      </c>
      <c r="AB45" s="2">
        <v>-1732.1666666666674</v>
      </c>
      <c r="AC45" s="2">
        <f t="shared" si="15"/>
        <v>1732.1666666666674</v>
      </c>
      <c r="AE45" s="2">
        <f t="shared" si="2"/>
        <v>0</v>
      </c>
      <c r="AF45" s="2"/>
    </row>
    <row r="46" spans="1:32">
      <c r="A46" s="14" t="s">
        <v>36</v>
      </c>
      <c r="B46" s="2">
        <f t="shared" ref="B46:C48" si="18">H46+N46</f>
        <v>0</v>
      </c>
      <c r="C46" s="2">
        <f t="shared" si="18"/>
        <v>0</v>
      </c>
      <c r="D46" s="2">
        <f t="shared" ref="D46:D51" si="19">J46+P46</f>
        <v>0</v>
      </c>
      <c r="E46" s="2">
        <f t="shared" ref="E46:E51" si="20">K46+Q46</f>
        <v>0</v>
      </c>
      <c r="F46" s="108">
        <f t="shared" si="16"/>
        <v>0</v>
      </c>
      <c r="H46" s="2">
        <f>-'2.3 自制内容'!K75/10000</f>
        <v>0</v>
      </c>
      <c r="I46" s="2">
        <f>-'2.3 自制内容'!L75/10000</f>
        <v>0</v>
      </c>
      <c r="J46" s="2">
        <f>-'2.3 自制内容'!M75/10000</f>
        <v>0</v>
      </c>
      <c r="K46" s="2">
        <f>-'2.3 自制内容'!N75/10000</f>
        <v>0</v>
      </c>
      <c r="L46" s="13">
        <f t="shared" si="17"/>
        <v>0</v>
      </c>
      <c r="N46" s="2">
        <f>-'2.3 自制内容'!Q75/10000</f>
        <v>0</v>
      </c>
      <c r="O46" s="2">
        <f>-'2.3 自制内容'!R75/10000</f>
        <v>0</v>
      </c>
      <c r="P46" s="2">
        <f>-'2.3 自制内容'!S75/10000</f>
        <v>0</v>
      </c>
      <c r="Q46" s="2">
        <f>-'2.3 自制内容'!T75/10000</f>
        <v>0</v>
      </c>
      <c r="R46" s="129">
        <f t="shared" ref="R46:R51" si="21">SUM(N46:Q46)</f>
        <v>0</v>
      </c>
      <c r="U46" s="2">
        <f>B46</f>
        <v>0</v>
      </c>
      <c r="Y46" s="2">
        <f t="shared" si="3"/>
        <v>0</v>
      </c>
      <c r="AB46" s="2">
        <v>-5400</v>
      </c>
      <c r="AC46" s="2">
        <f t="shared" si="15"/>
        <v>5400</v>
      </c>
      <c r="AE46" s="2">
        <f t="shared" si="2"/>
        <v>0</v>
      </c>
      <c r="AF46" s="2"/>
    </row>
    <row r="47" spans="1:32">
      <c r="A47" s="42" t="s">
        <v>84</v>
      </c>
      <c r="B47" s="3">
        <f t="shared" si="18"/>
        <v>0</v>
      </c>
      <c r="C47" s="3">
        <f t="shared" si="18"/>
        <v>0</v>
      </c>
      <c r="D47" s="3">
        <f t="shared" si="19"/>
        <v>0</v>
      </c>
      <c r="E47" s="3">
        <f t="shared" si="20"/>
        <v>0</v>
      </c>
      <c r="F47" s="108">
        <f t="shared" si="16"/>
        <v>0</v>
      </c>
      <c r="H47" s="2">
        <f>-'2.4 内容运营'!I56/10000</f>
        <v>0</v>
      </c>
      <c r="I47" s="2">
        <f>-'2.4 内容运营'!J56/10000</f>
        <v>0</v>
      </c>
      <c r="J47" s="2">
        <f>-'2.4 内容运营'!K56/10000</f>
        <v>0</v>
      </c>
      <c r="K47" s="2">
        <f>-'2.4 内容运营'!L56/10000</f>
        <v>0</v>
      </c>
      <c r="L47" s="13">
        <f t="shared" si="17"/>
        <v>0</v>
      </c>
      <c r="N47" s="2">
        <f>-'2.4 内容运营'!O56/10000</f>
        <v>0</v>
      </c>
      <c r="O47" s="2">
        <f>-'2.4 内容运营'!P56/10000</f>
        <v>0</v>
      </c>
      <c r="P47" s="2">
        <f>-'2.4 内容运营'!Q56/10000</f>
        <v>0</v>
      </c>
      <c r="Q47" s="2">
        <f>-'2.4 内容运营'!R56/10000</f>
        <v>0</v>
      </c>
      <c r="R47" s="129">
        <f t="shared" si="21"/>
        <v>0</v>
      </c>
      <c r="U47" s="2">
        <f>B47</f>
        <v>0</v>
      </c>
      <c r="Y47" s="2">
        <f t="shared" si="3"/>
        <v>0</v>
      </c>
      <c r="AB47" s="3">
        <v>-433.92499999999995</v>
      </c>
      <c r="AC47" s="3">
        <f t="shared" si="15"/>
        <v>433.92499999999995</v>
      </c>
      <c r="AE47" s="3">
        <f t="shared" si="2"/>
        <v>0</v>
      </c>
      <c r="AF47" s="2"/>
    </row>
    <row r="48" spans="1:32">
      <c r="A48" s="14" t="s">
        <v>37</v>
      </c>
      <c r="B48" s="3">
        <f t="shared" si="18"/>
        <v>0</v>
      </c>
      <c r="C48" s="3">
        <f t="shared" si="18"/>
        <v>0</v>
      </c>
      <c r="D48" s="3">
        <f t="shared" si="19"/>
        <v>0</v>
      </c>
      <c r="E48" s="3">
        <f>K48+Q48</f>
        <v>0</v>
      </c>
      <c r="F48" s="108">
        <f t="shared" si="16"/>
        <v>0</v>
      </c>
      <c r="H48" s="2">
        <f>-'2.1 影视版权'!K91/10000</f>
        <v>0</v>
      </c>
      <c r="I48" s="2">
        <f>-'2.1 影视版权'!L91/10000</f>
        <v>0</v>
      </c>
      <c r="J48" s="2">
        <f>-'2.1 影视版权'!M91/10000</f>
        <v>0</v>
      </c>
      <c r="K48" s="2">
        <f>-'2.1 影视版权'!N91/10000</f>
        <v>0</v>
      </c>
      <c r="L48" s="13">
        <f t="shared" si="17"/>
        <v>0</v>
      </c>
      <c r="N48" s="2">
        <f>-'2.1 影视版权'!Q91/10000</f>
        <v>0</v>
      </c>
      <c r="O48" s="2">
        <f>-'2.1 影视版权'!R91/10000</f>
        <v>0</v>
      </c>
      <c r="P48" s="2">
        <f>-'2.1 影视版权'!S91/10000</f>
        <v>0</v>
      </c>
      <c r="Q48" s="2">
        <f>-'2.1 影视版权'!T91/10000</f>
        <v>0</v>
      </c>
      <c r="R48" s="129">
        <f t="shared" si="21"/>
        <v>0</v>
      </c>
      <c r="W48" s="2">
        <f>B48</f>
        <v>0</v>
      </c>
      <c r="Y48" s="2">
        <f t="shared" si="3"/>
        <v>0</v>
      </c>
      <c r="AB48" s="3">
        <v>-1250</v>
      </c>
      <c r="AC48" s="3">
        <f t="shared" si="15"/>
        <v>1250</v>
      </c>
      <c r="AE48" s="3">
        <f t="shared" si="2"/>
        <v>0</v>
      </c>
      <c r="AF48" s="2"/>
    </row>
    <row r="49" spans="1:32">
      <c r="A49" s="14" t="s">
        <v>645</v>
      </c>
      <c r="B49" s="3">
        <f t="shared" ref="B49:C51" si="22">H49+N49</f>
        <v>0</v>
      </c>
      <c r="C49" s="3">
        <f t="shared" si="22"/>
        <v>0</v>
      </c>
      <c r="D49" s="3">
        <f t="shared" si="19"/>
        <v>0</v>
      </c>
      <c r="E49" s="3">
        <f>K49+Q49</f>
        <v>0</v>
      </c>
      <c r="F49" s="108">
        <f t="shared" si="16"/>
        <v>0</v>
      </c>
      <c r="L49" s="13">
        <f>SUM(H49:K49)</f>
        <v>0</v>
      </c>
      <c r="R49" s="129">
        <f>SUM(N49:Q49)</f>
        <v>0</v>
      </c>
      <c r="X49" s="2">
        <f>B49</f>
        <v>0</v>
      </c>
      <c r="Y49" s="2">
        <f t="shared" si="3"/>
        <v>0</v>
      </c>
      <c r="AB49" s="3">
        <v>0</v>
      </c>
      <c r="AC49" s="3">
        <f t="shared" si="15"/>
        <v>0</v>
      </c>
      <c r="AE49" s="3">
        <f t="shared" si="2"/>
        <v>0</v>
      </c>
      <c r="AF49" s="2"/>
    </row>
    <row r="50" spans="1:32">
      <c r="A50" s="1315" t="s">
        <v>15</v>
      </c>
      <c r="B50" s="3">
        <f t="shared" si="22"/>
        <v>0</v>
      </c>
      <c r="C50" s="3">
        <f t="shared" si="22"/>
        <v>0</v>
      </c>
      <c r="D50" s="3">
        <f t="shared" si="19"/>
        <v>0</v>
      </c>
      <c r="E50" s="3">
        <f>K50+Q50</f>
        <v>0</v>
      </c>
      <c r="F50" s="108">
        <f t="shared" si="16"/>
        <v>0</v>
      </c>
      <c r="H50" s="2">
        <f>-'5.渠道+带宽+PGC'!G40/10000</f>
        <v>0</v>
      </c>
      <c r="I50" s="2">
        <f>-'5.渠道+带宽+PGC'!H40/10000</f>
        <v>0</v>
      </c>
      <c r="J50" s="2">
        <f>-'5.渠道+带宽+PGC'!I40/10000</f>
        <v>0</v>
      </c>
      <c r="K50" s="2">
        <f>-'5.渠道+带宽+PGC'!J40/10000</f>
        <v>0</v>
      </c>
      <c r="L50" s="13">
        <f>SUM(H50:K50)</f>
        <v>0</v>
      </c>
      <c r="N50" s="2">
        <f>-'5.渠道+带宽+PGC'!L40/10000</f>
        <v>0</v>
      </c>
      <c r="O50" s="2">
        <f>-'5.渠道+带宽+PGC'!M40/10000</f>
        <v>0</v>
      </c>
      <c r="P50" s="2">
        <f>-'5.渠道+带宽+PGC'!N40/10000</f>
        <v>0</v>
      </c>
      <c r="Q50" s="2">
        <f>-'5.渠道+带宽+PGC'!O40/10000</f>
        <v>0</v>
      </c>
      <c r="R50" s="129">
        <f>SUM(N50:Q50)</f>
        <v>0</v>
      </c>
      <c r="V50" s="2">
        <f>B50</f>
        <v>0</v>
      </c>
      <c r="Y50" s="2">
        <f t="shared" si="3"/>
        <v>0</v>
      </c>
      <c r="AA50" s="2">
        <v>-300</v>
      </c>
      <c r="AB50" s="3">
        <v>-1030</v>
      </c>
      <c r="AC50" s="3">
        <f t="shared" si="15"/>
        <v>1030</v>
      </c>
      <c r="AE50" s="3">
        <f t="shared" si="2"/>
        <v>0</v>
      </c>
      <c r="AF50" s="2"/>
    </row>
    <row r="51" spans="1:32" hidden="1">
      <c r="A51" s="42" t="s">
        <v>150</v>
      </c>
      <c r="B51" s="2">
        <f t="shared" si="22"/>
        <v>0</v>
      </c>
      <c r="C51" s="2">
        <f t="shared" si="22"/>
        <v>0</v>
      </c>
      <c r="D51" s="2">
        <f t="shared" si="19"/>
        <v>0</v>
      </c>
      <c r="E51" s="2">
        <f t="shared" si="20"/>
        <v>0</v>
      </c>
      <c r="F51" s="108">
        <f t="shared" si="16"/>
        <v>0</v>
      </c>
      <c r="L51" s="13">
        <f t="shared" si="17"/>
        <v>0</v>
      </c>
      <c r="R51" s="129">
        <f t="shared" si="21"/>
        <v>0</v>
      </c>
      <c r="Y51" s="2">
        <f t="shared" si="3"/>
        <v>0</v>
      </c>
      <c r="AB51" s="2">
        <v>0</v>
      </c>
      <c r="AC51" s="2">
        <f t="shared" si="15"/>
        <v>0</v>
      </c>
      <c r="AE51" s="2">
        <f t="shared" si="2"/>
        <v>0</v>
      </c>
      <c r="AF51" s="2"/>
    </row>
    <row r="52" spans="1:32" s="1158" customFormat="1" ht="5.25" customHeight="1">
      <c r="A52" s="1316"/>
      <c r="B52" s="1172"/>
      <c r="C52" s="1172"/>
      <c r="D52" s="1172"/>
      <c r="E52" s="1172"/>
      <c r="F52" s="165"/>
      <c r="G52" s="2"/>
      <c r="H52" s="34"/>
      <c r="I52" s="34"/>
      <c r="J52" s="34"/>
      <c r="K52" s="34"/>
      <c r="L52" s="1173"/>
      <c r="M52" s="1172"/>
      <c r="N52" s="1317"/>
      <c r="O52" s="1172"/>
      <c r="P52" s="1172"/>
      <c r="Q52" s="1172"/>
      <c r="R52" s="1481"/>
      <c r="U52" s="1314"/>
      <c r="V52" s="1314"/>
      <c r="W52" s="1314"/>
      <c r="X52" s="1314"/>
      <c r="Y52" s="2">
        <f t="shared" si="3"/>
        <v>0</v>
      </c>
      <c r="Z52" s="2"/>
      <c r="AA52" s="2"/>
      <c r="AB52" s="1172"/>
      <c r="AC52" s="1172"/>
      <c r="AE52" s="1172"/>
      <c r="AF52" s="2"/>
    </row>
    <row r="53" spans="1:32">
      <c r="A53" s="14" t="s">
        <v>38</v>
      </c>
      <c r="B53" s="3">
        <f>SUM(B41:B52)</f>
        <v>0</v>
      </c>
      <c r="C53" s="3">
        <f>SUM(C41:C52)</f>
        <v>0</v>
      </c>
      <c r="D53" s="3">
        <f>SUM(D41:D52)</f>
        <v>0</v>
      </c>
      <c r="E53" s="3">
        <f>SUM(E41:E52)</f>
        <v>0</v>
      </c>
      <c r="F53" s="108">
        <f>SUM(F41:F52)</f>
        <v>0</v>
      </c>
      <c r="H53" s="3">
        <f>SUM(H41:H52)</f>
        <v>0</v>
      </c>
      <c r="I53" s="3">
        <f>SUM(I41:I52)</f>
        <v>0</v>
      </c>
      <c r="J53" s="3">
        <f>SUM(J41:J52)</f>
        <v>0</v>
      </c>
      <c r="K53" s="3">
        <f>SUM(K41:K52)</f>
        <v>0</v>
      </c>
      <c r="L53" s="13">
        <f>SUM(L41:L52)</f>
        <v>0</v>
      </c>
      <c r="M53" s="3"/>
      <c r="N53" s="3">
        <f t="shared" ref="N53:S53" si="23">SUM(N41:N52)</f>
        <v>0</v>
      </c>
      <c r="O53" s="3">
        <f t="shared" si="23"/>
        <v>0</v>
      </c>
      <c r="P53" s="3">
        <f t="shared" si="23"/>
        <v>0</v>
      </c>
      <c r="Q53" s="3">
        <f t="shared" si="23"/>
        <v>0</v>
      </c>
      <c r="R53" s="129">
        <f t="shared" si="23"/>
        <v>0</v>
      </c>
      <c r="S53" s="4">
        <f t="shared" si="23"/>
        <v>0</v>
      </c>
      <c r="U53" s="1436">
        <f>SUM(U41:U52)</f>
        <v>0</v>
      </c>
      <c r="V53" s="1436">
        <f>SUM(V41:V52)</f>
        <v>0</v>
      </c>
      <c r="W53" s="1436">
        <f>SUM(W41:W52)</f>
        <v>0</v>
      </c>
      <c r="X53" s="1436">
        <f>SUM(X41:X52)</f>
        <v>0</v>
      </c>
      <c r="Y53" s="2">
        <f t="shared" si="3"/>
        <v>0</v>
      </c>
      <c r="AA53" s="3">
        <f>SUM(AA41:AA52)</f>
        <v>-300</v>
      </c>
      <c r="AB53" s="3">
        <f>SUM(AB41:AB52)</f>
        <v>-25313.042677773879</v>
      </c>
      <c r="AC53" s="3">
        <f>B53-AB53</f>
        <v>25313.042677773879</v>
      </c>
      <c r="AE53" s="3">
        <f t="shared" si="2"/>
        <v>0</v>
      </c>
      <c r="AF53" s="1164"/>
    </row>
    <row r="54" spans="1:32" ht="7.5" customHeight="1">
      <c r="A54" s="32"/>
      <c r="D54" s="2"/>
      <c r="E54" s="3"/>
      <c r="F54" s="108"/>
      <c r="K54" s="3"/>
      <c r="L54" s="13"/>
      <c r="R54" s="129"/>
      <c r="Y54" s="2">
        <f t="shared" si="3"/>
        <v>0</v>
      </c>
    </row>
    <row r="55" spans="1:32">
      <c r="A55" s="32" t="s">
        <v>39</v>
      </c>
      <c r="D55" s="2"/>
      <c r="E55" s="3"/>
      <c r="F55" s="108"/>
      <c r="K55" s="3"/>
      <c r="L55" s="13"/>
      <c r="Q55" s="3"/>
      <c r="R55" s="129"/>
      <c r="Y55" s="2">
        <f t="shared" si="3"/>
        <v>0</v>
      </c>
    </row>
    <row r="56" spans="1:32">
      <c r="A56" s="33" t="s">
        <v>16</v>
      </c>
      <c r="B56" s="3">
        <f t="shared" ref="B56:C58" si="24">H56+N56</f>
        <v>0</v>
      </c>
      <c r="C56" s="3">
        <f t="shared" si="24"/>
        <v>0</v>
      </c>
      <c r="D56" s="3">
        <f t="shared" ref="D56:E58" si="25">J56+P56</f>
        <v>0</v>
      </c>
      <c r="E56" s="3">
        <f t="shared" si="25"/>
        <v>0</v>
      </c>
      <c r="F56" s="108">
        <f>SUM(B56:E56)</f>
        <v>0</v>
      </c>
      <c r="H56" s="2">
        <f>-'3.1 市场公关&amp;大型活动'!G25/10000</f>
        <v>0</v>
      </c>
      <c r="I56" s="2">
        <f>-'3.1 市场公关&amp;大型活动'!H25/10000</f>
        <v>0</v>
      </c>
      <c r="J56" s="2">
        <f>-'3.1 市场公关&amp;大型活动'!I25/10000</f>
        <v>0</v>
      </c>
      <c r="K56" s="2">
        <f>-'3.1 市场公关&amp;大型活动'!J25/10000</f>
        <v>0</v>
      </c>
      <c r="L56" s="13">
        <f>SUM(H56:K56)</f>
        <v>0</v>
      </c>
      <c r="N56" s="2">
        <f>-'3.1 市场公关&amp;大型活动'!L25/10000</f>
        <v>0</v>
      </c>
      <c r="O56" s="2">
        <f>-'3.1 市场公关&amp;大型活动'!M25/10000</f>
        <v>0</v>
      </c>
      <c r="P56" s="2">
        <f>-'3.1 市场公关&amp;大型活动'!N25/10000</f>
        <v>0</v>
      </c>
      <c r="Q56" s="2">
        <f>-'3.1 市场公关&amp;大型活动'!O25/10000</f>
        <v>0</v>
      </c>
      <c r="R56" s="129">
        <f>SUM(N56:Q56)</f>
        <v>0</v>
      </c>
      <c r="U56" s="2">
        <f>B56</f>
        <v>0</v>
      </c>
      <c r="Y56" s="2">
        <f t="shared" si="3"/>
        <v>0</v>
      </c>
      <c r="AB56" s="3">
        <v>-584.5</v>
      </c>
      <c r="AC56" s="3">
        <f t="shared" ref="AC56:AC63" si="26">B56-AB56</f>
        <v>584.5</v>
      </c>
      <c r="AE56" s="3">
        <f t="shared" si="2"/>
        <v>0</v>
      </c>
      <c r="AF56" s="2"/>
    </row>
    <row r="57" spans="1:32">
      <c r="A57" s="33" t="s">
        <v>85</v>
      </c>
      <c r="B57" s="3">
        <f t="shared" si="24"/>
        <v>0</v>
      </c>
      <c r="C57" s="3">
        <f t="shared" si="24"/>
        <v>0</v>
      </c>
      <c r="D57" s="3">
        <f t="shared" si="25"/>
        <v>0</v>
      </c>
      <c r="E57" s="3">
        <f t="shared" si="25"/>
        <v>0</v>
      </c>
      <c r="F57" s="108">
        <f>SUM(B57:E57)</f>
        <v>0</v>
      </c>
      <c r="H57" s="2">
        <f>-'3.1 市场公关&amp;大型活动'!G48/10000-'3.1 市场公关&amp;大型活动'!G51/10000</f>
        <v>0</v>
      </c>
      <c r="I57" s="2">
        <f>-'3.1 市场公关&amp;大型活动'!H48/10000</f>
        <v>0</v>
      </c>
      <c r="J57" s="2">
        <f>-'3.1 市场公关&amp;大型活动'!I48/10000</f>
        <v>0</v>
      </c>
      <c r="K57" s="2">
        <f>-'3.1 市场公关&amp;大型活动'!J48/10000</f>
        <v>0</v>
      </c>
      <c r="L57" s="13">
        <f>SUM(H57:K57)</f>
        <v>0</v>
      </c>
      <c r="N57" s="2">
        <f>-'3.1 市场公关&amp;大型活动'!L48/10000-'3.1 市场公关&amp;大型活动'!L51/10000</f>
        <v>0</v>
      </c>
      <c r="O57" s="2">
        <f>-'3.1 市场公关&amp;大型活动'!M48/10000</f>
        <v>0</v>
      </c>
      <c r="P57" s="2">
        <f>-'3.1 市场公关&amp;大型活动'!N48/10000</f>
        <v>0</v>
      </c>
      <c r="Q57" s="2">
        <f>-'3.1 市场公关&amp;大型活动'!O48/10000</f>
        <v>0</v>
      </c>
      <c r="R57" s="129">
        <f>SUM(N57:Q57)</f>
        <v>0</v>
      </c>
      <c r="U57" s="2">
        <f>B57</f>
        <v>0</v>
      </c>
      <c r="Y57" s="2">
        <f t="shared" si="3"/>
        <v>0</v>
      </c>
      <c r="AB57" s="3">
        <v>55</v>
      </c>
      <c r="AC57" s="3">
        <f t="shared" si="26"/>
        <v>-55</v>
      </c>
      <c r="AE57" s="3">
        <f t="shared" si="2"/>
        <v>0</v>
      </c>
      <c r="AF57" s="2"/>
    </row>
    <row r="58" spans="1:32">
      <c r="A58" s="33" t="s">
        <v>17</v>
      </c>
      <c r="B58" s="3">
        <f t="shared" si="24"/>
        <v>0</v>
      </c>
      <c r="C58" s="3">
        <f t="shared" si="24"/>
        <v>0</v>
      </c>
      <c r="D58" s="3">
        <f t="shared" si="25"/>
        <v>0</v>
      </c>
      <c r="E58" s="3">
        <f t="shared" si="25"/>
        <v>0</v>
      </c>
      <c r="F58" s="108">
        <f>SUM(B58:E58)</f>
        <v>0</v>
      </c>
      <c r="H58" s="2">
        <f>-SUM('4.销售及营销活动'!G50,'4.销售及营销活动'!G66,'4.销售及营销活动'!G65)/10000</f>
        <v>0</v>
      </c>
      <c r="I58" s="2">
        <f>-SUM('4.销售及营销活动'!H50,'4.销售及营销活动'!H66,'4.销售及营销活动'!H65)/10000</f>
        <v>0</v>
      </c>
      <c r="J58" s="2">
        <f>-SUM('4.销售及营销活动'!I50,'4.销售及营销活动'!I66,'4.销售及营销活动'!I65)/10000</f>
        <v>0</v>
      </c>
      <c r="K58" s="2">
        <f>-SUM('4.销售及营销活动'!J50,'4.销售及营销活动'!J66,'4.销售及营销活动'!J65)/10000</f>
        <v>0</v>
      </c>
      <c r="L58" s="13">
        <f>SUM(H58:K58)</f>
        <v>0</v>
      </c>
      <c r="N58" s="2">
        <f>-SUM('4.销售及营销活动'!L50,'4.销售及营销活动'!L66,'4.销售及营销活动'!L65)/10000</f>
        <v>0</v>
      </c>
      <c r="O58" s="2">
        <f>-SUM('4.销售及营销活动'!M50,'4.销售及营销活动'!M66,'4.销售及营销活动'!M65)/10000</f>
        <v>0</v>
      </c>
      <c r="P58" s="2">
        <f>-SUM('4.销售及营销活动'!N50,'4.销售及营销活动'!N66,'4.销售及营销活动'!N65)/10000</f>
        <v>0</v>
      </c>
      <c r="Q58" s="2">
        <f>-SUM('4.销售及营销活动'!O50,'4.销售及营销活动'!O66,'4.销售及营销活动'!O65)/10000</f>
        <v>0</v>
      </c>
      <c r="R58" s="129">
        <f>SUM(N58:Q58)</f>
        <v>0</v>
      </c>
      <c r="U58" s="2">
        <f>B58</f>
        <v>0</v>
      </c>
      <c r="Y58" s="2">
        <f t="shared" si="3"/>
        <v>0</v>
      </c>
      <c r="AB58" s="3">
        <v>-500</v>
      </c>
      <c r="AC58" s="3">
        <f t="shared" si="26"/>
        <v>500</v>
      </c>
      <c r="AE58" s="3">
        <f t="shared" si="2"/>
        <v>0</v>
      </c>
      <c r="AF58" s="2"/>
    </row>
    <row r="59" spans="1:32" ht="2.25" customHeight="1">
      <c r="A59" s="33"/>
      <c r="B59" s="3"/>
      <c r="C59" s="3"/>
      <c r="D59" s="3"/>
      <c r="E59" s="3"/>
      <c r="F59" s="108"/>
      <c r="L59" s="13"/>
      <c r="R59" s="129"/>
      <c r="Y59" s="2">
        <f t="shared" si="3"/>
        <v>0</v>
      </c>
      <c r="AB59" s="3"/>
      <c r="AC59" s="3">
        <f t="shared" si="26"/>
        <v>0</v>
      </c>
      <c r="AE59" s="3">
        <f t="shared" si="2"/>
        <v>0</v>
      </c>
      <c r="AF59" s="2"/>
    </row>
    <row r="60" spans="1:32">
      <c r="A60" s="33" t="s">
        <v>40</v>
      </c>
      <c r="B60" s="3">
        <f t="shared" ref="B60:C63" si="27">H60+N60</f>
        <v>0</v>
      </c>
      <c r="C60" s="3">
        <f t="shared" si="27"/>
        <v>0</v>
      </c>
      <c r="D60" s="3">
        <f t="shared" ref="D60:E63" si="28">J60+P60</f>
        <v>0</v>
      </c>
      <c r="E60" s="3">
        <f t="shared" si="28"/>
        <v>0</v>
      </c>
      <c r="F60" s="108">
        <f>SUM(B60:E60)</f>
        <v>0</v>
      </c>
      <c r="H60" s="2">
        <f>-SUM('5.渠道+带宽+PGC'!G13:G28)/10000</f>
        <v>0</v>
      </c>
      <c r="I60" s="2">
        <f>-SUM('5.渠道+带宽+PGC'!H13:H28)/10000</f>
        <v>0</v>
      </c>
      <c r="J60" s="2">
        <f>-SUM('5.渠道+带宽+PGC'!I13:I28)/10000</f>
        <v>0</v>
      </c>
      <c r="K60" s="2">
        <f>-SUM('5.渠道+带宽+PGC'!J13:J28)/10000</f>
        <v>0</v>
      </c>
      <c r="L60" s="13">
        <f>SUM(H60:K60)</f>
        <v>0</v>
      </c>
      <c r="N60" s="2">
        <f>-SUM('5.渠道+带宽+PGC'!L13:L28)/10000</f>
        <v>0</v>
      </c>
      <c r="O60" s="2">
        <f>-SUM('5.渠道+带宽+PGC'!M13:M28)/10000</f>
        <v>0</v>
      </c>
      <c r="P60" s="2">
        <f>-SUM('5.渠道+带宽+PGC'!N13:N28)/10000</f>
        <v>0</v>
      </c>
      <c r="Q60" s="2">
        <f>-SUM('5.渠道+带宽+PGC'!O13:O28)/10000</f>
        <v>0</v>
      </c>
      <c r="R60" s="129">
        <f>SUM(N60:Q60)</f>
        <v>0</v>
      </c>
      <c r="U60" s="2">
        <f>B60</f>
        <v>0</v>
      </c>
      <c r="Y60" s="2">
        <f t="shared" si="3"/>
        <v>0</v>
      </c>
      <c r="AB60" s="3">
        <v>-2732.23</v>
      </c>
      <c r="AC60" s="3">
        <f t="shared" si="26"/>
        <v>2732.23</v>
      </c>
      <c r="AE60" s="3">
        <f t="shared" si="2"/>
        <v>0</v>
      </c>
      <c r="AF60" s="2"/>
    </row>
    <row r="61" spans="1:32">
      <c r="A61" s="33" t="s">
        <v>42</v>
      </c>
      <c r="B61" s="3">
        <f t="shared" si="27"/>
        <v>0</v>
      </c>
      <c r="C61" s="3">
        <f t="shared" si="27"/>
        <v>0</v>
      </c>
      <c r="D61" s="3">
        <f t="shared" si="28"/>
        <v>0</v>
      </c>
      <c r="E61" s="3">
        <f t="shared" si="28"/>
        <v>0</v>
      </c>
      <c r="F61" s="108">
        <f>SUM(B61:E61)</f>
        <v>0</v>
      </c>
      <c r="H61" s="2">
        <f>-'5.渠道+带宽+PGC'!G30/10000</f>
        <v>0</v>
      </c>
      <c r="I61" s="2">
        <f>-'5.渠道+带宽+PGC'!H30/10000</f>
        <v>0</v>
      </c>
      <c r="J61" s="2">
        <f>-'5.渠道+带宽+PGC'!I30/10000</f>
        <v>0</v>
      </c>
      <c r="K61" s="2">
        <f>-'5.渠道+带宽+PGC'!J30/10000</f>
        <v>0</v>
      </c>
      <c r="L61" s="13">
        <f>SUM(H61:K61)</f>
        <v>0</v>
      </c>
      <c r="N61" s="2">
        <f>-'5.渠道+带宽+PGC'!L30/10000</f>
        <v>0</v>
      </c>
      <c r="O61" s="2">
        <f>-'5.渠道+带宽+PGC'!M30/10000</f>
        <v>0</v>
      </c>
      <c r="P61" s="2">
        <f>-'5.渠道+带宽+PGC'!N30/10000</f>
        <v>0</v>
      </c>
      <c r="Q61" s="2">
        <f>-'5.渠道+带宽+PGC'!O30/10000</f>
        <v>0</v>
      </c>
      <c r="R61" s="129">
        <f>SUM(N61:Q61)</f>
        <v>0</v>
      </c>
      <c r="U61" s="2">
        <f>B61</f>
        <v>0</v>
      </c>
      <c r="Y61" s="2">
        <f t="shared" si="3"/>
        <v>0</v>
      </c>
      <c r="AB61" s="3">
        <v>-322</v>
      </c>
      <c r="AC61" s="3">
        <f t="shared" si="26"/>
        <v>322</v>
      </c>
      <c r="AE61" s="3">
        <f t="shared" si="2"/>
        <v>0</v>
      </c>
      <c r="AF61" s="2"/>
    </row>
    <row r="62" spans="1:32">
      <c r="A62" s="33" t="s">
        <v>41</v>
      </c>
      <c r="B62" s="3">
        <f t="shared" si="27"/>
        <v>0</v>
      </c>
      <c r="C62" s="3">
        <f t="shared" si="27"/>
        <v>0</v>
      </c>
      <c r="D62" s="3">
        <f t="shared" si="28"/>
        <v>0</v>
      </c>
      <c r="E62" s="3">
        <f t="shared" si="28"/>
        <v>0</v>
      </c>
      <c r="F62" s="108">
        <f>SUM(B62:E62)</f>
        <v>0</v>
      </c>
      <c r="H62" s="2">
        <f>-'6. 移动渠道'!G28/10000</f>
        <v>0</v>
      </c>
      <c r="I62" s="2">
        <f>-'6. 移动渠道'!H28/10000</f>
        <v>0</v>
      </c>
      <c r="J62" s="2">
        <f>-'6. 移动渠道'!I28/10000</f>
        <v>0</v>
      </c>
      <c r="K62" s="2">
        <f>-'6. 移动渠道'!J28/10000</f>
        <v>0</v>
      </c>
      <c r="L62" s="13">
        <f>SUM(H62:K62)</f>
        <v>0</v>
      </c>
      <c r="N62" s="1430">
        <f>-'6. 移动渠道'!L28/10000</f>
        <v>0</v>
      </c>
      <c r="O62" s="1430">
        <f>-'6. 移动渠道'!M28/10000</f>
        <v>0</v>
      </c>
      <c r="P62" s="1430">
        <f>-'6. 移动渠道'!N28/10000</f>
        <v>0</v>
      </c>
      <c r="Q62" s="1430">
        <f>-'6. 移动渠道'!O28/10000</f>
        <v>0</v>
      </c>
      <c r="R62" s="129">
        <f>SUM(N62:Q62)</f>
        <v>0</v>
      </c>
      <c r="U62" s="2">
        <f>B62-V62</f>
        <v>306</v>
      </c>
      <c r="V62" s="2">
        <v>-306</v>
      </c>
      <c r="Y62" s="2">
        <f t="shared" si="3"/>
        <v>0</v>
      </c>
      <c r="AB62" s="3">
        <v>-3000</v>
      </c>
      <c r="AC62" s="3">
        <f t="shared" si="26"/>
        <v>3000</v>
      </c>
      <c r="AE62" s="3">
        <f t="shared" si="2"/>
        <v>0</v>
      </c>
      <c r="AF62" s="2"/>
    </row>
    <row r="63" spans="1:32">
      <c r="A63" s="1431" t="s">
        <v>643</v>
      </c>
      <c r="B63" s="3">
        <f t="shared" si="27"/>
        <v>0</v>
      </c>
      <c r="C63" s="3">
        <f t="shared" si="27"/>
        <v>0</v>
      </c>
      <c r="D63" s="3">
        <f t="shared" si="28"/>
        <v>0</v>
      </c>
      <c r="E63" s="3">
        <f t="shared" si="28"/>
        <v>0</v>
      </c>
      <c r="F63" s="108">
        <f>SUM(B63:E63)</f>
        <v>0</v>
      </c>
      <c r="L63" s="13">
        <f>SUM(H63:K63)</f>
        <v>0</v>
      </c>
      <c r="R63" s="129">
        <f>SUM(N63:Q63)</f>
        <v>0</v>
      </c>
      <c r="V63" s="2">
        <f>-300*0-120</f>
        <v>-120</v>
      </c>
      <c r="W63" s="2">
        <f>-50*0</f>
        <v>0</v>
      </c>
      <c r="X63" s="2">
        <f>-215*0-165</f>
        <v>-165</v>
      </c>
      <c r="Y63" s="2">
        <f t="shared" si="3"/>
        <v>285</v>
      </c>
      <c r="AB63" s="3">
        <v>-565</v>
      </c>
      <c r="AC63" s="3">
        <f t="shared" si="26"/>
        <v>565</v>
      </c>
      <c r="AE63" s="3">
        <f t="shared" si="2"/>
        <v>0</v>
      </c>
      <c r="AF63" s="2"/>
    </row>
    <row r="64" spans="1:32" ht="4.5" customHeight="1">
      <c r="A64" s="33"/>
      <c r="B64" s="3"/>
      <c r="C64" s="3"/>
      <c r="D64" s="3"/>
      <c r="E64" s="3"/>
      <c r="F64" s="108"/>
      <c r="L64" s="13"/>
      <c r="R64" s="129"/>
      <c r="Y64" s="2">
        <f t="shared" si="3"/>
        <v>0</v>
      </c>
      <c r="AB64" s="3"/>
      <c r="AC64" s="3"/>
      <c r="AE64" s="3"/>
      <c r="AF64" s="2"/>
    </row>
    <row r="65" spans="1:32">
      <c r="A65" s="33" t="s">
        <v>18</v>
      </c>
      <c r="B65" s="3">
        <f t="shared" ref="B65:D66" si="29">H65+N65</f>
        <v>0</v>
      </c>
      <c r="C65" s="3">
        <f t="shared" si="29"/>
        <v>0</v>
      </c>
      <c r="D65" s="3">
        <f t="shared" si="29"/>
        <v>0</v>
      </c>
      <c r="E65" s="3">
        <f>K65+Q65</f>
        <v>0</v>
      </c>
      <c r="F65" s="108">
        <f>SUM(B65:E65)</f>
        <v>0</v>
      </c>
      <c r="H65" s="2">
        <f>-'7.策略调研'!G27/10000</f>
        <v>0</v>
      </c>
      <c r="I65" s="2">
        <f>-'7.策略调研'!H27/10000</f>
        <v>0</v>
      </c>
      <c r="J65" s="2">
        <f>-'7.策略调研'!I27/10000</f>
        <v>0</v>
      </c>
      <c r="K65" s="2">
        <f>-'7.策略调研'!J27/10000</f>
        <v>0</v>
      </c>
      <c r="L65" s="13">
        <f>SUM(H65:K65)</f>
        <v>0</v>
      </c>
      <c r="N65" s="2">
        <f>-'7.策略调研'!L27/10000</f>
        <v>0</v>
      </c>
      <c r="O65" s="2">
        <f>-'7.策略调研'!M27/10000</f>
        <v>0</v>
      </c>
      <c r="P65" s="2">
        <f>-'7.策略调研'!N27/10000</f>
        <v>0</v>
      </c>
      <c r="Q65" s="2">
        <f>-'7.策略调研'!O27/10000</f>
        <v>0</v>
      </c>
      <c r="R65" s="129">
        <f>SUM(N65:Q65)</f>
        <v>0</v>
      </c>
      <c r="U65" s="2">
        <f>B65</f>
        <v>0</v>
      </c>
      <c r="Y65" s="2">
        <f t="shared" si="3"/>
        <v>0</v>
      </c>
      <c r="AB65" s="3">
        <v>-100</v>
      </c>
      <c r="AC65" s="3">
        <f>B65-AB65</f>
        <v>100</v>
      </c>
      <c r="AE65" s="3">
        <f t="shared" si="2"/>
        <v>0</v>
      </c>
      <c r="AF65" s="2"/>
    </row>
    <row r="66" spans="1:32" hidden="1">
      <c r="A66" s="33" t="s">
        <v>43</v>
      </c>
      <c r="B66" s="3">
        <f t="shared" si="29"/>
        <v>0</v>
      </c>
      <c r="C66" s="3">
        <f t="shared" si="29"/>
        <v>0</v>
      </c>
      <c r="D66" s="3">
        <f t="shared" si="29"/>
        <v>0</v>
      </c>
      <c r="E66" s="3">
        <f>K66+Q66</f>
        <v>0</v>
      </c>
      <c r="F66" s="108">
        <f>SUM(B66:E66)</f>
        <v>0</v>
      </c>
      <c r="L66" s="13">
        <f>SUM(H66:K66)</f>
        <v>0</v>
      </c>
      <c r="R66" s="129">
        <f>SUM(N66:Q66)</f>
        <v>0</v>
      </c>
      <c r="Y66" s="2">
        <f t="shared" si="3"/>
        <v>0</v>
      </c>
      <c r="AB66" s="3">
        <v>0</v>
      </c>
      <c r="AC66" s="3">
        <f>B66-AB66</f>
        <v>0</v>
      </c>
      <c r="AE66" s="3">
        <f t="shared" si="2"/>
        <v>0</v>
      </c>
      <c r="AF66" s="2"/>
    </row>
    <row r="67" spans="1:32" ht="1.5" customHeight="1">
      <c r="A67" s="33"/>
      <c r="B67" s="3"/>
      <c r="C67" s="3"/>
      <c r="D67" s="3"/>
      <c r="E67" s="3"/>
      <c r="F67" s="108"/>
      <c r="L67" s="13"/>
      <c r="R67" s="129"/>
      <c r="Y67" s="2">
        <f t="shared" si="3"/>
        <v>0</v>
      </c>
      <c r="AB67" s="3"/>
      <c r="AC67" s="3">
        <f>B67-AB67</f>
        <v>0</v>
      </c>
      <c r="AE67" s="3">
        <f t="shared" si="2"/>
        <v>0</v>
      </c>
      <c r="AF67" s="2"/>
    </row>
    <row r="68" spans="1:32">
      <c r="A68" s="33" t="s">
        <v>44</v>
      </c>
      <c r="B68" s="34">
        <f>H68+N68</f>
        <v>0</v>
      </c>
      <c r="C68" s="34">
        <f>I68+O68</f>
        <v>0</v>
      </c>
      <c r="D68" s="34">
        <f>J68+P68</f>
        <v>0</v>
      </c>
      <c r="E68" s="34">
        <f>K68+Q68</f>
        <v>0</v>
      </c>
      <c r="F68" s="165">
        <f>SUM(B68:E68)</f>
        <v>0</v>
      </c>
      <c r="G68" s="3"/>
      <c r="H68" s="34">
        <f>-'3.2 广电关系'!G32/10000</f>
        <v>0</v>
      </c>
      <c r="I68" s="34">
        <f>-'3.2 广电关系'!H32/10000</f>
        <v>0</v>
      </c>
      <c r="J68" s="34">
        <f>-'3.2 广电关系'!I32/10000</f>
        <v>0</v>
      </c>
      <c r="K68" s="34">
        <f>-'3.2 广电关系'!J32/10000</f>
        <v>0</v>
      </c>
      <c r="L68" s="35">
        <f>SUM(H68:K68)</f>
        <v>0</v>
      </c>
      <c r="M68" s="34"/>
      <c r="N68" s="34">
        <f>-'3.2 广电关系'!L32/10000</f>
        <v>0</v>
      </c>
      <c r="O68" s="34">
        <f>-'3.2 广电关系'!M32/10000</f>
        <v>0</v>
      </c>
      <c r="P68" s="34">
        <f>-'3.2 广电关系'!N32/10000</f>
        <v>0</v>
      </c>
      <c r="Q68" s="34">
        <f>-'3.2 广电关系'!O32/10000</f>
        <v>0</v>
      </c>
      <c r="R68" s="164">
        <f>SUM(N68:Q68)</f>
        <v>0</v>
      </c>
      <c r="U68" s="2">
        <f>B68</f>
        <v>0</v>
      </c>
      <c r="Y68" s="2">
        <f t="shared" si="3"/>
        <v>0</v>
      </c>
      <c r="AB68" s="34">
        <v>-50</v>
      </c>
      <c r="AC68" s="34">
        <f>B68-AB68</f>
        <v>50</v>
      </c>
      <c r="AE68" s="34">
        <f t="shared" si="2"/>
        <v>0</v>
      </c>
      <c r="AF68" s="2"/>
    </row>
    <row r="69" spans="1:32">
      <c r="A69" s="36" t="s">
        <v>45</v>
      </c>
      <c r="B69" s="2">
        <f>SUM(B56:B68)</f>
        <v>0</v>
      </c>
      <c r="C69" s="2">
        <f>SUM(C56:C68)</f>
        <v>0</v>
      </c>
      <c r="D69" s="2">
        <f>SUM(D56:D68)</f>
        <v>0</v>
      </c>
      <c r="E69" s="3">
        <f>SUM(E56:E68)</f>
        <v>0</v>
      </c>
      <c r="F69" s="108">
        <f>SUM(F56:F68)</f>
        <v>0</v>
      </c>
      <c r="G69" s="3"/>
      <c r="H69" s="2">
        <f>SUM(H56:H68)</f>
        <v>0</v>
      </c>
      <c r="I69" s="2">
        <f>SUM(I56:I68)</f>
        <v>0</v>
      </c>
      <c r="J69" s="2">
        <f>SUM(J56:J68)</f>
        <v>0</v>
      </c>
      <c r="K69" s="3">
        <f>SUM(K56:K68)</f>
        <v>0</v>
      </c>
      <c r="L69" s="13">
        <f>SUM(L56:L68)</f>
        <v>0</v>
      </c>
      <c r="N69" s="2">
        <f>SUM(N56:N68)</f>
        <v>0</v>
      </c>
      <c r="O69" s="2">
        <f>SUM(O56:O68)</f>
        <v>0</v>
      </c>
      <c r="P69" s="2">
        <f>SUM(P56:P68)</f>
        <v>0</v>
      </c>
      <c r="Q69" s="3">
        <f>SUM(Q56:Q68)</f>
        <v>0</v>
      </c>
      <c r="R69" s="129">
        <f>SUM(R56:R68)</f>
        <v>0</v>
      </c>
      <c r="U69" s="1436">
        <f>SUM(U56:U68)</f>
        <v>306</v>
      </c>
      <c r="V69" s="1436">
        <f>SUM(V56:V68)</f>
        <v>-426</v>
      </c>
      <c r="W69" s="1436">
        <f>SUM(W56:W68)</f>
        <v>0</v>
      </c>
      <c r="X69" s="1436">
        <f>SUM(X56:X68)</f>
        <v>-165</v>
      </c>
      <c r="Y69" s="2">
        <f t="shared" si="3"/>
        <v>285</v>
      </c>
      <c r="AA69" s="2">
        <f>B69/3</f>
        <v>0</v>
      </c>
      <c r="AB69" s="2">
        <f>SUM(AB56:AB68)</f>
        <v>-7798.73</v>
      </c>
      <c r="AC69" s="2">
        <f>B69-AB69</f>
        <v>7798.73</v>
      </c>
      <c r="AE69" s="2">
        <f t="shared" si="2"/>
        <v>0</v>
      </c>
      <c r="AF69" s="2"/>
    </row>
    <row r="70" spans="1:32" ht="5.25" customHeight="1">
      <c r="A70" s="32"/>
      <c r="D70" s="2"/>
      <c r="E70" s="3"/>
      <c r="F70" s="108"/>
      <c r="G70" s="3"/>
      <c r="K70" s="3"/>
      <c r="L70" s="13"/>
      <c r="Q70" s="3"/>
      <c r="R70" s="129"/>
      <c r="Y70" s="2">
        <f t="shared" si="3"/>
        <v>0</v>
      </c>
      <c r="AE70" s="2">
        <f t="shared" si="2"/>
        <v>0</v>
      </c>
    </row>
    <row r="71" spans="1:32">
      <c r="A71" s="32" t="s">
        <v>46</v>
      </c>
      <c r="B71" s="3">
        <f>H71+N71</f>
        <v>0</v>
      </c>
      <c r="C71" s="3">
        <f t="shared" ref="B71:C73" si="30">I71+O71</f>
        <v>0</v>
      </c>
      <c r="D71" s="3">
        <f t="shared" ref="D71:E73" si="31">J71+P71</f>
        <v>0</v>
      </c>
      <c r="E71" s="3">
        <f t="shared" si="31"/>
        <v>0</v>
      </c>
      <c r="F71" s="108">
        <f>SUM(B71:E71)</f>
        <v>0</v>
      </c>
      <c r="G71" s="3"/>
      <c r="H71" s="2">
        <f>-SUM('5.渠道+带宽+PGC'!G5:G7)/10000</f>
        <v>0</v>
      </c>
      <c r="I71" s="2">
        <f>-SUM('5.渠道+带宽+PGC'!H5:H7)/10000</f>
        <v>0</v>
      </c>
      <c r="J71" s="2">
        <f>-SUM('5.渠道+带宽+PGC'!I5:I7)/10000</f>
        <v>0</v>
      </c>
      <c r="K71" s="2">
        <f>-SUM('5.渠道+带宽+PGC'!J5:J7)/10000</f>
        <v>0</v>
      </c>
      <c r="L71" s="13">
        <f>SUM(H71:K71)</f>
        <v>0</v>
      </c>
      <c r="R71" s="129">
        <f>SUM(N71:Q71)</f>
        <v>0</v>
      </c>
      <c r="U71" s="2">
        <f>(B71-V71)*94%</f>
        <v>705</v>
      </c>
      <c r="V71" s="2">
        <v>-750</v>
      </c>
      <c r="X71" s="2">
        <f>(B71-V71)*6%</f>
        <v>45</v>
      </c>
      <c r="Y71" s="2">
        <f t="shared" si="3"/>
        <v>0</v>
      </c>
      <c r="AA71" s="2">
        <v>-3300</v>
      </c>
      <c r="AB71" s="3">
        <v>-11300</v>
      </c>
      <c r="AC71" s="3">
        <f>B71-AB71</f>
        <v>11300</v>
      </c>
      <c r="AE71" s="3">
        <f t="shared" si="2"/>
        <v>0</v>
      </c>
    </row>
    <row r="72" spans="1:32" hidden="1">
      <c r="A72" s="32" t="s">
        <v>53</v>
      </c>
      <c r="B72" s="3">
        <f t="shared" si="30"/>
        <v>0</v>
      </c>
      <c r="C72" s="3">
        <f t="shared" si="30"/>
        <v>0</v>
      </c>
      <c r="D72" s="3">
        <f t="shared" si="31"/>
        <v>0</v>
      </c>
      <c r="E72" s="3">
        <f t="shared" si="31"/>
        <v>0</v>
      </c>
      <c r="F72" s="108">
        <f>SUM(B72:E72)</f>
        <v>0</v>
      </c>
      <c r="G72" s="3"/>
      <c r="L72" s="13">
        <f>SUM(H72:K72)</f>
        <v>0</v>
      </c>
      <c r="R72" s="129"/>
      <c r="Y72" s="2">
        <f t="shared" si="3"/>
        <v>0</v>
      </c>
      <c r="AB72" s="3">
        <v>0</v>
      </c>
      <c r="AC72" s="3">
        <f>B72-AB72</f>
        <v>0</v>
      </c>
      <c r="AE72" s="3">
        <f t="shared" si="2"/>
        <v>0</v>
      </c>
    </row>
    <row r="73" spans="1:32">
      <c r="A73" s="32" t="s">
        <v>19</v>
      </c>
      <c r="B73" s="3">
        <f t="shared" si="30"/>
        <v>0</v>
      </c>
      <c r="C73" s="3">
        <f t="shared" si="30"/>
        <v>0</v>
      </c>
      <c r="D73" s="3">
        <f t="shared" si="31"/>
        <v>0</v>
      </c>
      <c r="E73" s="3">
        <f t="shared" si="31"/>
        <v>0</v>
      </c>
      <c r="F73" s="108">
        <f>SUM(B73:E73)</f>
        <v>0</v>
      </c>
      <c r="G73" s="3"/>
      <c r="H73" s="2">
        <f>((-8000-1172+350)*0-(2100*3+1400+1172)-250*0)*0-'8.工资'!B24/10000</f>
        <v>0</v>
      </c>
      <c r="I73" s="2">
        <f>((-8000-1172+350)*0-(2100*3+1400+1172)-250*0)*0-'8.工资'!C24/10000</f>
        <v>0</v>
      </c>
      <c r="J73" s="2">
        <f>((-8000-1172+350)*0-(2100*3+1400+1172)-250*0)*0-'8.工资'!D24/10000</f>
        <v>0</v>
      </c>
      <c r="K73" s="2">
        <f>((-8000-1172+350)*0-(2100*3+1400+1172)-250*0)*0-'8.工资'!E24/10000</f>
        <v>0</v>
      </c>
      <c r="L73" s="13">
        <f>SUM(H73:K73)</f>
        <v>0</v>
      </c>
      <c r="R73" s="129">
        <f>SUM(N73:Q73)</f>
        <v>0</v>
      </c>
      <c r="U73" s="2">
        <f>B73-SUM(V73:X73)</f>
        <v>1565</v>
      </c>
      <c r="V73" s="2">
        <v>-670</v>
      </c>
      <c r="W73" s="2">
        <f>-2.3*50*3</f>
        <v>-344.99999999999994</v>
      </c>
      <c r="X73" s="2">
        <v>-550</v>
      </c>
      <c r="Y73" s="2">
        <f t="shared" si="3"/>
        <v>0</v>
      </c>
      <c r="AA73" s="2">
        <f>B73/3</f>
        <v>0</v>
      </c>
      <c r="AB73" s="3">
        <v>-8908.5992542651784</v>
      </c>
      <c r="AC73" s="3">
        <f>B73-AB73</f>
        <v>8908.5992542651784</v>
      </c>
      <c r="AE73" s="3">
        <f t="shared" si="2"/>
        <v>0</v>
      </c>
    </row>
    <row r="74" spans="1:32" ht="4.5" customHeight="1">
      <c r="A74" s="32"/>
      <c r="D74" s="2"/>
      <c r="F74" s="108"/>
      <c r="G74" s="3"/>
      <c r="K74" s="3"/>
      <c r="L74" s="13"/>
      <c r="Q74" s="3"/>
      <c r="R74" s="129"/>
      <c r="Y74" s="2">
        <f t="shared" si="3"/>
        <v>0</v>
      </c>
      <c r="AE74" s="2">
        <f t="shared" si="2"/>
        <v>0</v>
      </c>
    </row>
    <row r="75" spans="1:32" hidden="1" outlineLevel="1">
      <c r="A75" s="32" t="s">
        <v>20</v>
      </c>
      <c r="B75" s="3">
        <f t="shared" ref="B75:D76" si="32">H75+N75</f>
        <v>0</v>
      </c>
      <c r="C75" s="3">
        <f t="shared" si="32"/>
        <v>0</v>
      </c>
      <c r="D75" s="3">
        <f t="shared" si="32"/>
        <v>0</v>
      </c>
      <c r="E75" s="3">
        <f>K75+Q75</f>
        <v>0</v>
      </c>
      <c r="F75" s="108">
        <f>SUM(B75:E75)</f>
        <v>0</v>
      </c>
      <c r="G75" s="3"/>
      <c r="L75" s="13">
        <f>SUM(H75:K75)</f>
        <v>0</v>
      </c>
      <c r="Q75" s="3"/>
      <c r="R75" s="129">
        <f>SUM(N75:Q75)</f>
        <v>0</v>
      </c>
      <c r="Y75" s="2">
        <f t="shared" si="3"/>
        <v>0</v>
      </c>
      <c r="AB75" s="3">
        <v>0</v>
      </c>
      <c r="AC75" s="3"/>
      <c r="AE75" s="3">
        <f t="shared" si="2"/>
        <v>0</v>
      </c>
    </row>
    <row r="76" spans="1:32" collapsed="1">
      <c r="A76" s="45" t="s">
        <v>801</v>
      </c>
      <c r="B76" s="3">
        <f t="shared" si="32"/>
        <v>0</v>
      </c>
      <c r="C76" s="3">
        <f t="shared" si="32"/>
        <v>0</v>
      </c>
      <c r="D76" s="3">
        <f t="shared" si="32"/>
        <v>0</v>
      </c>
      <c r="E76" s="3">
        <f>K76+Q76</f>
        <v>0</v>
      </c>
      <c r="F76" s="108">
        <f>SUM(B76:E76)</f>
        <v>0</v>
      </c>
      <c r="G76" s="3"/>
      <c r="H76" s="3">
        <f>-'14.集团费用分摊'!B21/10000</f>
        <v>0</v>
      </c>
      <c r="I76" s="3">
        <f>-'14.集团费用分摊'!C21/10000</f>
        <v>0</v>
      </c>
      <c r="J76" s="3">
        <f>-'14.集团费用分摊'!D21/10000</f>
        <v>0</v>
      </c>
      <c r="K76" s="3">
        <f>-'14.集团费用分摊'!E21/10000</f>
        <v>0</v>
      </c>
      <c r="L76" s="13">
        <f>SUM(H76:K76)</f>
        <v>0</v>
      </c>
      <c r="M76" s="3"/>
      <c r="N76" s="3"/>
      <c r="O76" s="3"/>
      <c r="P76" s="3"/>
      <c r="Q76" s="3"/>
      <c r="R76" s="129">
        <f>SUM(N76:Q76)</f>
        <v>0</v>
      </c>
      <c r="U76" s="2">
        <f>$B$76*U104</f>
        <v>0</v>
      </c>
      <c r="V76" s="2">
        <f>$B$76*V104</f>
        <v>0</v>
      </c>
      <c r="W76" s="2">
        <f>$B$76*W104</f>
        <v>0</v>
      </c>
      <c r="X76" s="2">
        <f>$B$76*X104</f>
        <v>0</v>
      </c>
      <c r="Y76" s="2">
        <f t="shared" si="3"/>
        <v>0</v>
      </c>
      <c r="AB76" s="3">
        <v>-1915.1820004846647</v>
      </c>
      <c r="AC76" s="3">
        <f>B76-AB76</f>
        <v>1915.1820004846647</v>
      </c>
      <c r="AE76" s="3">
        <f t="shared" si="2"/>
        <v>0</v>
      </c>
    </row>
    <row r="77" spans="1:32" ht="5.25" customHeight="1">
      <c r="A77" s="32"/>
      <c r="B77" s="3"/>
      <c r="C77" s="3"/>
      <c r="D77" s="3"/>
      <c r="E77" s="3"/>
      <c r="F77" s="108"/>
      <c r="G77" s="3"/>
      <c r="H77" s="3"/>
      <c r="I77" s="3"/>
      <c r="J77" s="3"/>
      <c r="K77" s="3"/>
      <c r="L77" s="13"/>
      <c r="M77" s="3"/>
      <c r="N77" s="3"/>
      <c r="O77" s="3"/>
      <c r="P77" s="3"/>
      <c r="Q77" s="3"/>
      <c r="R77" s="129"/>
      <c r="Y77" s="2">
        <f t="shared" si="3"/>
        <v>0</v>
      </c>
      <c r="AB77" s="3"/>
      <c r="AC77" s="3"/>
      <c r="AE77" s="3">
        <f t="shared" si="2"/>
        <v>0</v>
      </c>
    </row>
    <row r="78" spans="1:32">
      <c r="A78" s="32" t="s">
        <v>47</v>
      </c>
      <c r="B78" s="3">
        <f t="shared" ref="B78:C83" si="33">H78+N78</f>
        <v>0</v>
      </c>
      <c r="C78" s="3">
        <f t="shared" si="33"/>
        <v>0</v>
      </c>
      <c r="D78" s="3">
        <f t="shared" ref="D78:D83" si="34">J78+P78</f>
        <v>0</v>
      </c>
      <c r="E78" s="3">
        <f t="shared" ref="E78:E83" si="35">K78+Q78</f>
        <v>0</v>
      </c>
      <c r="F78" s="108">
        <f t="shared" ref="F78:F83" si="36">SUM(B78:E78)</f>
        <v>0</v>
      </c>
      <c r="H78" s="2">
        <f>-('9.资产折旧'!B52)/10000</f>
        <v>0</v>
      </c>
      <c r="I78" s="2">
        <f>-('9.资产折旧'!C52)/10000</f>
        <v>0</v>
      </c>
      <c r="J78" s="2">
        <f>-('9.资产折旧'!D52)/10000</f>
        <v>0</v>
      </c>
      <c r="K78" s="2">
        <f>-('9.资产折旧'!E52)/10000</f>
        <v>0</v>
      </c>
      <c r="L78" s="13">
        <f t="shared" ref="L78:L83" si="37">SUM(H78:K78)</f>
        <v>0</v>
      </c>
      <c r="Q78" s="3"/>
      <c r="R78" s="129">
        <f t="shared" ref="R78:R83" si="38">SUM(N78:Q78)</f>
        <v>0</v>
      </c>
      <c r="U78" s="2">
        <f>$B$78*U104</f>
        <v>0</v>
      </c>
      <c r="V78" s="2">
        <f>$B$78*V104</f>
        <v>0</v>
      </c>
      <c r="W78" s="2">
        <f>$B$78*W104</f>
        <v>0</v>
      </c>
      <c r="X78" s="2">
        <f>$B$78*X104</f>
        <v>0</v>
      </c>
      <c r="Y78" s="2">
        <f t="shared" si="3"/>
        <v>0</v>
      </c>
      <c r="AA78" s="2">
        <v>-500</v>
      </c>
      <c r="AB78" s="3">
        <v>-2000</v>
      </c>
      <c r="AC78" s="3">
        <f t="shared" ref="AC78:AC85" si="39">B78-AB78</f>
        <v>2000</v>
      </c>
      <c r="AE78" s="3">
        <f t="shared" si="2"/>
        <v>0</v>
      </c>
    </row>
    <row r="79" spans="1:32">
      <c r="A79" s="32" t="s">
        <v>48</v>
      </c>
      <c r="B79" s="3">
        <f t="shared" si="33"/>
        <v>0</v>
      </c>
      <c r="C79" s="3">
        <f t="shared" si="33"/>
        <v>0</v>
      </c>
      <c r="D79" s="3">
        <f t="shared" si="34"/>
        <v>0</v>
      </c>
      <c r="E79" s="3">
        <f t="shared" si="35"/>
        <v>0</v>
      </c>
      <c r="F79" s="108">
        <f t="shared" si="36"/>
        <v>0</v>
      </c>
      <c r="H79" s="2">
        <f>-('10.房租物业'!B39)/10000</f>
        <v>0</v>
      </c>
      <c r="I79" s="2">
        <f>-('10.房租物业'!C39)/10000</f>
        <v>0</v>
      </c>
      <c r="J79" s="2">
        <f>-('10.房租物业'!D39)/10000</f>
        <v>0</v>
      </c>
      <c r="K79" s="2">
        <f>-('10.房租物业'!E39)/10000</f>
        <v>0</v>
      </c>
      <c r="L79" s="13">
        <f t="shared" si="37"/>
        <v>0</v>
      </c>
      <c r="Q79" s="3"/>
      <c r="R79" s="129">
        <f t="shared" si="38"/>
        <v>0</v>
      </c>
      <c r="U79" s="2">
        <f>$B$79*U104</f>
        <v>0</v>
      </c>
      <c r="V79" s="2">
        <f>$B$79*V104</f>
        <v>0</v>
      </c>
      <c r="W79" s="2">
        <f>$B$79*W104</f>
        <v>0</v>
      </c>
      <c r="X79" s="2">
        <f>$B$79*X104</f>
        <v>0</v>
      </c>
      <c r="Y79" s="2">
        <f t="shared" si="3"/>
        <v>0</v>
      </c>
      <c r="AA79" s="2">
        <v>-200</v>
      </c>
      <c r="AB79" s="3">
        <v>-719.99999999999977</v>
      </c>
      <c r="AC79" s="3">
        <f t="shared" si="39"/>
        <v>719.99999999999977</v>
      </c>
      <c r="AE79" s="3">
        <f t="shared" si="2"/>
        <v>0</v>
      </c>
    </row>
    <row r="80" spans="1:32">
      <c r="A80" s="32" t="s">
        <v>49</v>
      </c>
      <c r="B80" s="3">
        <f t="shared" si="33"/>
        <v>0</v>
      </c>
      <c r="C80" s="3">
        <f t="shared" si="33"/>
        <v>0</v>
      </c>
      <c r="D80" s="3">
        <f t="shared" si="34"/>
        <v>0</v>
      </c>
      <c r="E80" s="3">
        <f t="shared" si="35"/>
        <v>0</v>
      </c>
      <c r="F80" s="108">
        <f t="shared" si="36"/>
        <v>0</v>
      </c>
      <c r="G80" s="3"/>
      <c r="H80" s="3"/>
      <c r="I80" s="3"/>
      <c r="J80" s="3"/>
      <c r="L80" s="13">
        <f t="shared" si="37"/>
        <v>0</v>
      </c>
      <c r="N80" s="3"/>
      <c r="O80" s="3"/>
      <c r="P80" s="3"/>
      <c r="Q80" s="3"/>
      <c r="R80" s="129">
        <f t="shared" si="38"/>
        <v>0</v>
      </c>
      <c r="Y80" s="2">
        <f t="shared" si="3"/>
        <v>0</v>
      </c>
      <c r="AB80" s="3">
        <v>0</v>
      </c>
      <c r="AC80" s="3">
        <f t="shared" si="39"/>
        <v>0</v>
      </c>
      <c r="AE80" s="3">
        <f t="shared" si="2"/>
        <v>0</v>
      </c>
    </row>
    <row r="81" spans="1:31">
      <c r="A81" s="32" t="s">
        <v>389</v>
      </c>
      <c r="B81" s="3">
        <f t="shared" si="33"/>
        <v>0</v>
      </c>
      <c r="C81" s="3">
        <f t="shared" si="33"/>
        <v>0</v>
      </c>
      <c r="D81" s="3">
        <f t="shared" si="34"/>
        <v>0</v>
      </c>
      <c r="E81" s="3">
        <f t="shared" si="35"/>
        <v>0</v>
      </c>
      <c r="F81" s="108">
        <f t="shared" si="36"/>
        <v>0</v>
      </c>
      <c r="H81" s="2">
        <f>-'11.专业服务费'!B68/10000</f>
        <v>0</v>
      </c>
      <c r="I81" s="2">
        <f>-'11.专业服务费'!C68/10000</f>
        <v>0</v>
      </c>
      <c r="J81" s="2">
        <f>-'11.专业服务费'!D68/10000</f>
        <v>0</v>
      </c>
      <c r="K81" s="2">
        <f>-'11.专业服务费'!E68/10000</f>
        <v>0</v>
      </c>
      <c r="L81" s="13">
        <f t="shared" si="37"/>
        <v>0</v>
      </c>
      <c r="R81" s="129">
        <f t="shared" si="38"/>
        <v>0</v>
      </c>
      <c r="U81" s="2">
        <f>$B$81*U104</f>
        <v>0</v>
      </c>
      <c r="V81" s="2">
        <f>$B$81*V104</f>
        <v>0</v>
      </c>
      <c r="W81" s="2">
        <f>$B$81*W104</f>
        <v>0</v>
      </c>
      <c r="X81" s="2">
        <f>$B$81*X104</f>
        <v>0</v>
      </c>
      <c r="Y81" s="2">
        <f t="shared" si="3"/>
        <v>0</v>
      </c>
      <c r="AA81" s="2">
        <v>-150</v>
      </c>
      <c r="AB81" s="3">
        <v>-700</v>
      </c>
      <c r="AC81" s="3">
        <f t="shared" si="39"/>
        <v>700</v>
      </c>
      <c r="AE81" s="3">
        <f t="shared" si="2"/>
        <v>0</v>
      </c>
    </row>
    <row r="82" spans="1:31">
      <c r="A82" s="45" t="s">
        <v>81</v>
      </c>
      <c r="B82" s="3">
        <f t="shared" si="33"/>
        <v>0</v>
      </c>
      <c r="C82" s="3">
        <f t="shared" si="33"/>
        <v>0</v>
      </c>
      <c r="D82" s="3">
        <f t="shared" si="34"/>
        <v>0</v>
      </c>
      <c r="E82" s="3">
        <f t="shared" si="35"/>
        <v>0</v>
      </c>
      <c r="F82" s="108">
        <f t="shared" si="36"/>
        <v>0</v>
      </c>
      <c r="H82" s="3">
        <f>-'12.差旅应酬'!B22/10000</f>
        <v>0</v>
      </c>
      <c r="I82" s="3">
        <f>-'12.差旅应酬'!C22/10000</f>
        <v>0</v>
      </c>
      <c r="J82" s="3">
        <f>-'12.差旅应酬'!D22/10000</f>
        <v>0</v>
      </c>
      <c r="K82" s="108">
        <f>-'12.差旅应酬'!E22/10000</f>
        <v>0</v>
      </c>
      <c r="L82" s="13">
        <f t="shared" si="37"/>
        <v>0</v>
      </c>
      <c r="M82" s="3"/>
      <c r="N82" s="3"/>
      <c r="O82" s="3"/>
      <c r="P82" s="3"/>
      <c r="Q82" s="3"/>
      <c r="R82" s="129">
        <f t="shared" si="38"/>
        <v>0</v>
      </c>
      <c r="U82" s="2">
        <f>$B$82*U104</f>
        <v>0</v>
      </c>
      <c r="V82" s="2">
        <f>$B$82*V104</f>
        <v>0</v>
      </c>
      <c r="W82" s="2">
        <f>$B$82*W104</f>
        <v>0</v>
      </c>
      <c r="X82" s="2">
        <f>$B$82*X104</f>
        <v>0</v>
      </c>
      <c r="Y82" s="2">
        <f t="shared" ref="Y82:Y98" si="40">B82-SUM(U82:X82)</f>
        <v>0</v>
      </c>
      <c r="AA82" s="2">
        <v>-300</v>
      </c>
      <c r="AB82" s="3">
        <v>-800</v>
      </c>
      <c r="AC82" s="3">
        <f t="shared" si="39"/>
        <v>800</v>
      </c>
      <c r="AE82" s="3">
        <f t="shared" ref="AE82:AE99" si="41">C82-B82</f>
        <v>0</v>
      </c>
    </row>
    <row r="83" spans="1:31" ht="24">
      <c r="A83" s="46" t="s">
        <v>82</v>
      </c>
      <c r="B83" s="34">
        <f t="shared" si="33"/>
        <v>0</v>
      </c>
      <c r="C83" s="34">
        <f t="shared" si="33"/>
        <v>0</v>
      </c>
      <c r="D83" s="34">
        <f t="shared" si="34"/>
        <v>0</v>
      </c>
      <c r="E83" s="34">
        <f t="shared" si="35"/>
        <v>0</v>
      </c>
      <c r="F83" s="165">
        <f t="shared" si="36"/>
        <v>0</v>
      </c>
      <c r="H83" s="34">
        <f>-'13.办公费用'!B22/10000</f>
        <v>0</v>
      </c>
      <c r="I83" s="34">
        <f>-'13.办公费用'!C22/10000</f>
        <v>0</v>
      </c>
      <c r="J83" s="34">
        <f>-'13.办公费用'!D22/10000</f>
        <v>0</v>
      </c>
      <c r="K83" s="165">
        <f>-'13.办公费用'!E22/10000</f>
        <v>0</v>
      </c>
      <c r="L83" s="164">
        <f t="shared" si="37"/>
        <v>0</v>
      </c>
      <c r="M83" s="34"/>
      <c r="N83" s="34"/>
      <c r="O83" s="34"/>
      <c r="P83" s="34"/>
      <c r="Q83" s="34"/>
      <c r="R83" s="164">
        <f t="shared" si="38"/>
        <v>0</v>
      </c>
      <c r="U83" s="2">
        <f>$B$83*U104</f>
        <v>0</v>
      </c>
      <c r="V83" s="2">
        <f>$B$83*V104</f>
        <v>0</v>
      </c>
      <c r="W83" s="2">
        <f>$B$83*W104</f>
        <v>0</v>
      </c>
      <c r="X83" s="2">
        <f>$B$83*X104</f>
        <v>0</v>
      </c>
      <c r="Y83" s="2">
        <f t="shared" si="40"/>
        <v>0</v>
      </c>
      <c r="AA83" s="2">
        <v>-50</v>
      </c>
      <c r="AB83" s="34">
        <v>-149.99995987114102</v>
      </c>
      <c r="AC83" s="34">
        <f t="shared" si="39"/>
        <v>149.99995987114102</v>
      </c>
      <c r="AE83" s="34">
        <f t="shared" si="41"/>
        <v>0</v>
      </c>
    </row>
    <row r="84" spans="1:31">
      <c r="A84" s="4" t="s">
        <v>21</v>
      </c>
      <c r="B84" s="2">
        <f>SUM(B75:B83)+SUM(B73:B73)+B71+B69+B53+SUM(B35:B39)+B72</f>
        <v>0</v>
      </c>
      <c r="C84" s="2">
        <f>SUM(C75:C83)+SUM(C73:C73)+C71+C69+C53+SUM(C35:C39)+C72</f>
        <v>0</v>
      </c>
      <c r="D84" s="2">
        <f>SUM(D75:D83)+SUM(D73:D73)+D71+D69+D53+SUM(D35:D39)+D72</f>
        <v>0</v>
      </c>
      <c r="E84" s="2">
        <f>SUM(E75:E83)+SUM(E73:E73)+E71+E69+E53+SUM(E35:E39)+E72</f>
        <v>0</v>
      </c>
      <c r="F84" s="108">
        <f>SUM(F75:F83)+SUM(F73:F73)+F71+F69+F53+SUM(F35:F39)+F72</f>
        <v>0</v>
      </c>
      <c r="H84" s="2">
        <f>SUM(H75:H83)+SUM(H73:H73)+H71+H69+H53+SUM(H35:H39)+H72</f>
        <v>0</v>
      </c>
      <c r="I84" s="2">
        <f>SUM(I75:I83)+SUM(I73:I73)+I71+I69+I53+SUM(I35:I39)+I72</f>
        <v>0</v>
      </c>
      <c r="J84" s="2">
        <f>SUM(J75:J83)+SUM(J73:J73)+J71+J69+J53+SUM(J35:J39)+J72</f>
        <v>0</v>
      </c>
      <c r="K84" s="108">
        <f>SUM(K75:K83)+SUM(K73:K73)+K71+K69+K53+SUM(K35:K39)+K72</f>
        <v>0</v>
      </c>
      <c r="L84" s="129">
        <f>SUM(L75:L83)+SUM(L73:L73)+L71+L69+L53+SUM(L35:L39)+L72</f>
        <v>0</v>
      </c>
      <c r="M84" s="2">
        <f>SUM(M75:M83)+M73+M71+M69+M53+M35+M50+M72</f>
        <v>0</v>
      </c>
      <c r="N84" s="2">
        <f>SUM(N75:N83)+SUM(N73:N73)+N71+N69+N53+SUM(N35:N39)+N72</f>
        <v>0</v>
      </c>
      <c r="O84" s="2">
        <f>SUM(O75:O83)+SUM(O73:O73)+O71+O69+O53+SUM(O35:O39)+O72</f>
        <v>0</v>
      </c>
      <c r="P84" s="2">
        <f>SUM(P75:P83)+SUM(P73:P73)+P71+P69+P53+SUM(P35:P39)+P72</f>
        <v>0</v>
      </c>
      <c r="Q84" s="3">
        <f>SUM(Q75:Q83)+SUM(Q73:Q73)+Q71+Q69+Q53+SUM(Q35:Q39)+Q72</f>
        <v>0</v>
      </c>
      <c r="R84" s="129">
        <f>SUM(R75:R83)+SUM(R73:R73)+R71+R69+R53+SUM(R35:R39)+R72</f>
        <v>0</v>
      </c>
      <c r="S84" s="2"/>
      <c r="U84" s="1436">
        <f>SUM(U75:U83)+SUM(U73:U73)+U71+U69+U53+SUM(U35:U39)+U72</f>
        <v>2576</v>
      </c>
      <c r="V84" s="1436">
        <f>SUM(V75:V83)+SUM(V73:V73)+V71+V69+V53+SUM(V35:V39)+V72</f>
        <v>-1846</v>
      </c>
      <c r="W84" s="1436">
        <f>SUM(W75:W83)+SUM(W73:W73)+W71+W69+W53+SUM(W35:W39)+W72</f>
        <v>-344.99999999999994</v>
      </c>
      <c r="X84" s="1436">
        <f>SUM(X75:X83)+SUM(X73:X73)+X71+X69+X53+SUM(X35:X39)+X72</f>
        <v>-670</v>
      </c>
      <c r="Y84" s="2">
        <f t="shared" si="40"/>
        <v>284.99999999999994</v>
      </c>
      <c r="AA84" s="2">
        <f>SUM(AA75:AA83)+SUM(AA73:AA73)+AA71+AA69+AA53+SUM(AA35:AA39)+AA72</f>
        <v>-4940</v>
      </c>
      <c r="AB84" s="2">
        <f>SUM(AB75:AB83)+SUM(AB73:AB73)+AB71+AB69+AB53+SUM(AB35:AB39)+AB72</f>
        <v>-61887.373522680631</v>
      </c>
      <c r="AC84" s="2">
        <f t="shared" si="39"/>
        <v>61887.373522680631</v>
      </c>
      <c r="AE84" s="2">
        <f t="shared" si="41"/>
        <v>0</v>
      </c>
    </row>
    <row r="85" spans="1:31" s="1156" customFormat="1">
      <c r="A85" s="1156" t="s">
        <v>607</v>
      </c>
      <c r="B85" s="1164"/>
      <c r="C85" s="1164">
        <f>C84/四大费用!D1</f>
        <v>0</v>
      </c>
      <c r="D85" s="1164">
        <f>D84/四大费用!E1</f>
        <v>0</v>
      </c>
      <c r="E85" s="1164">
        <f>E84/四大费用!F1</f>
        <v>0</v>
      </c>
      <c r="F85" s="1295">
        <f>SUM(B85:E85)</f>
        <v>0</v>
      </c>
      <c r="G85" s="2"/>
      <c r="H85" s="1166"/>
      <c r="I85" s="1160"/>
      <c r="J85" s="1160"/>
      <c r="K85" s="108"/>
      <c r="L85" s="1338"/>
      <c r="M85" s="1164"/>
      <c r="N85" s="1164"/>
      <c r="O85" s="1164"/>
      <c r="P85" s="1164"/>
      <c r="Q85" s="1164"/>
      <c r="R85" s="1338"/>
      <c r="U85" s="1164"/>
      <c r="V85" s="1164"/>
      <c r="W85" s="1164"/>
      <c r="X85" s="1164"/>
      <c r="Y85" s="2"/>
      <c r="Z85" s="2"/>
      <c r="AA85" s="2"/>
      <c r="AB85" s="1164">
        <v>-93768.747761637322</v>
      </c>
      <c r="AC85" s="1164">
        <f t="shared" si="39"/>
        <v>93768.747761637322</v>
      </c>
      <c r="AE85" s="1164">
        <f t="shared" si="41"/>
        <v>0</v>
      </c>
    </row>
    <row r="86" spans="1:31" s="1156" customFormat="1" ht="3" customHeight="1">
      <c r="B86" s="1164"/>
      <c r="C86" s="1164"/>
      <c r="D86" s="1164"/>
      <c r="E86" s="1164"/>
      <c r="F86" s="1295"/>
      <c r="G86" s="2"/>
      <c r="H86" s="1166"/>
      <c r="I86" s="1160"/>
      <c r="J86" s="1160"/>
      <c r="K86" s="108"/>
      <c r="L86" s="1338"/>
      <c r="M86" s="1164"/>
      <c r="N86" s="1164"/>
      <c r="O86" s="1164"/>
      <c r="P86" s="1164"/>
      <c r="Q86" s="1164"/>
      <c r="R86" s="1338"/>
      <c r="U86" s="1164"/>
      <c r="V86" s="1164"/>
      <c r="W86" s="1164"/>
      <c r="X86" s="1164"/>
      <c r="Y86" s="2">
        <f t="shared" si="40"/>
        <v>0</v>
      </c>
      <c r="Z86" s="2"/>
      <c r="AA86" s="2"/>
      <c r="AB86" s="1164"/>
      <c r="AC86" s="1164"/>
      <c r="AE86" s="1164"/>
    </row>
    <row r="87" spans="1:31" s="1156" customFormat="1" hidden="1" outlineLevel="1">
      <c r="A87" s="4" t="s">
        <v>691</v>
      </c>
      <c r="B87" s="2"/>
      <c r="C87" s="2"/>
      <c r="D87" s="2"/>
      <c r="E87" s="2"/>
      <c r="F87" s="108"/>
      <c r="G87" s="2"/>
      <c r="H87" s="3"/>
      <c r="I87" s="3"/>
      <c r="J87" s="3"/>
      <c r="K87" s="108"/>
      <c r="L87" s="129"/>
      <c r="M87" s="1164"/>
      <c r="N87" s="1164"/>
      <c r="O87" s="1164"/>
      <c r="P87" s="1164"/>
      <c r="Q87" s="1164"/>
      <c r="R87" s="1338"/>
      <c r="U87" s="1164"/>
      <c r="V87" s="1164"/>
      <c r="W87" s="1164"/>
      <c r="X87" s="1164"/>
      <c r="Y87" s="2">
        <f t="shared" si="40"/>
        <v>0</v>
      </c>
      <c r="Z87" s="2"/>
      <c r="AA87" s="2"/>
      <c r="AB87" s="2"/>
      <c r="AC87" s="2"/>
      <c r="AE87" s="2"/>
    </row>
    <row r="88" spans="1:31" hidden="1" outlineLevel="1">
      <c r="A88" s="4" t="s">
        <v>175</v>
      </c>
      <c r="B88" s="2">
        <f>H88+N88</f>
        <v>0</v>
      </c>
      <c r="C88" s="2">
        <f>I88+O88</f>
        <v>0</v>
      </c>
      <c r="D88" s="2">
        <f>J88+P88</f>
        <v>0</v>
      </c>
      <c r="E88" s="2">
        <f>K88+Q88</f>
        <v>0</v>
      </c>
      <c r="F88" s="108">
        <f>SUM(B88:E88)</f>
        <v>0</v>
      </c>
      <c r="K88" s="108"/>
      <c r="L88" s="129">
        <f>SUM(H88:K88)</f>
        <v>0</v>
      </c>
      <c r="Q88" s="3"/>
      <c r="R88" s="129">
        <f>SUM(N88:Q88)</f>
        <v>0</v>
      </c>
      <c r="Y88" s="2">
        <f t="shared" si="40"/>
        <v>0</v>
      </c>
      <c r="AB88" s="2">
        <v>0</v>
      </c>
    </row>
    <row r="89" spans="1:31" hidden="1" outlineLevel="1">
      <c r="A89" s="4" t="s">
        <v>50</v>
      </c>
      <c r="B89" s="2">
        <f>H89</f>
        <v>0</v>
      </c>
      <c r="C89" s="2">
        <f>I89</f>
        <v>0</v>
      </c>
      <c r="D89" s="2">
        <f>J89</f>
        <v>0</v>
      </c>
      <c r="E89" s="2">
        <f>K89</f>
        <v>0</v>
      </c>
      <c r="F89" s="108">
        <f>SUM(B89:E89)</f>
        <v>0</v>
      </c>
      <c r="K89" s="108"/>
      <c r="L89" s="129">
        <f>SUM(H89:K89)</f>
        <v>0</v>
      </c>
      <c r="Q89" s="3"/>
      <c r="R89" s="129">
        <f>SUM(N89:Q89)</f>
        <v>0</v>
      </c>
      <c r="Y89" s="2">
        <f t="shared" si="40"/>
        <v>0</v>
      </c>
      <c r="AB89" s="2">
        <v>0</v>
      </c>
    </row>
    <row r="90" spans="1:31" collapsed="1">
      <c r="A90" s="4" t="s">
        <v>650</v>
      </c>
      <c r="B90" s="2">
        <f>H90</f>
        <v>0</v>
      </c>
      <c r="D90" s="2"/>
      <c r="F90" s="108">
        <f>SUM(B90:E90)</f>
        <v>0</v>
      </c>
      <c r="K90" s="108"/>
      <c r="L90" s="129">
        <f>SUM(H90:K90)</f>
        <v>0</v>
      </c>
      <c r="Q90" s="3"/>
      <c r="R90" s="129"/>
      <c r="Y90" s="2">
        <f t="shared" si="40"/>
        <v>0</v>
      </c>
    </row>
    <row r="91" spans="1:31" ht="3.75" customHeight="1">
      <c r="D91" s="2"/>
      <c r="E91" s="3"/>
      <c r="F91" s="108"/>
      <c r="K91" s="108"/>
      <c r="L91" s="129"/>
      <c r="Q91" s="3"/>
      <c r="R91" s="129"/>
      <c r="Y91" s="2">
        <f t="shared" si="40"/>
        <v>0</v>
      </c>
    </row>
    <row r="92" spans="1:31" ht="13.5" thickBot="1">
      <c r="A92" s="44" t="s">
        <v>843</v>
      </c>
      <c r="B92" s="1174">
        <f>B31+B84+B89+B88+B90+B87</f>
        <v>0</v>
      </c>
      <c r="C92" s="1174">
        <f>C31+C84+C89+C88+C90+C87</f>
        <v>0</v>
      </c>
      <c r="D92" s="1174">
        <f>D31+D84+D89+D88+D90+D87</f>
        <v>0</v>
      </c>
      <c r="E92" s="1174">
        <f>E31+E84+E89+E88+E90+E87</f>
        <v>0</v>
      </c>
      <c r="F92" s="1293">
        <f>F31+F84+F89+F88+F90+F87</f>
        <v>0</v>
      </c>
      <c r="H92" s="1174">
        <f>H31+H84+H89+H88+H90+H87</f>
        <v>0</v>
      </c>
      <c r="I92" s="1174">
        <f>I31+I84+I89+I88+I90+I87</f>
        <v>0</v>
      </c>
      <c r="J92" s="1174">
        <f>J31+J84+J89+J88+J90+J87</f>
        <v>0</v>
      </c>
      <c r="K92" s="1293">
        <f>K31+K84+K89+K88+K90+K87</f>
        <v>0</v>
      </c>
      <c r="L92" s="1339">
        <f>L31+L84+L89+L88+L90+L87</f>
        <v>0</v>
      </c>
      <c r="N92" s="1174">
        <f>N31+N84+N89+N88+N90+N87</f>
        <v>0</v>
      </c>
      <c r="O92" s="1174">
        <f>O31+O84+O89+O88+O90+O87</f>
        <v>0</v>
      </c>
      <c r="P92" s="1174">
        <f>P31+P84+P89+P88+P90+P87</f>
        <v>0</v>
      </c>
      <c r="Q92" s="1174">
        <f>Q31+Q84+Q89+Q88+Q90+Q87</f>
        <v>0</v>
      </c>
      <c r="R92" s="1339">
        <f>R31+R84+R89+R88+R90+R87</f>
        <v>0</v>
      </c>
      <c r="S92" s="1157"/>
      <c r="U92" s="1174">
        <f>U31+U84+U89+U88+U90+U87</f>
        <v>1576</v>
      </c>
      <c r="V92" s="1174">
        <f>V31+V84+V89+V88+V90+V87</f>
        <v>-846</v>
      </c>
      <c r="W92" s="1174">
        <f>W31+W84+W89+W88+W90+W87</f>
        <v>-344.99999999999994</v>
      </c>
      <c r="X92" s="1174">
        <f>X31+X84+X89+X88+X90+X87</f>
        <v>-670</v>
      </c>
      <c r="Y92" s="2">
        <f t="shared" si="40"/>
        <v>284.99999999999994</v>
      </c>
      <c r="AA92" s="1174">
        <f>AA31+AA84+AA89+AA88+AA90+AA87</f>
        <v>13111</v>
      </c>
      <c r="AB92" s="1174">
        <f>AB31+AB84+AB89+AB88+AB90+AB87</f>
        <v>-25543.853584208446</v>
      </c>
      <c r="AC92" s="1174">
        <f>B92-AB92</f>
        <v>25543.853584208446</v>
      </c>
      <c r="AE92" s="1174">
        <f t="shared" si="41"/>
        <v>0</v>
      </c>
    </row>
    <row r="93" spans="1:31" s="1156" customFormat="1" ht="13.5" thickTop="1">
      <c r="A93" s="1156" t="s">
        <v>606</v>
      </c>
      <c r="B93" s="1164">
        <f>'损益表-USD'!C94</f>
        <v>0</v>
      </c>
      <c r="C93" s="1164">
        <f>C92/四大费用!D1</f>
        <v>0</v>
      </c>
      <c r="D93" s="1164">
        <f>D92/四大费用!E1</f>
        <v>0</v>
      </c>
      <c r="E93" s="1164">
        <f>E92/四大费用!F1</f>
        <v>0</v>
      </c>
      <c r="F93" s="1295">
        <f>SUM(B93:E93)</f>
        <v>0</v>
      </c>
      <c r="G93" s="2"/>
      <c r="H93" s="1165"/>
      <c r="I93" s="1164"/>
      <c r="J93" s="1164"/>
      <c r="K93" s="1294"/>
      <c r="L93" s="1338"/>
      <c r="M93" s="2"/>
      <c r="N93" s="1164"/>
      <c r="O93" s="1164"/>
      <c r="P93" s="1164"/>
      <c r="Q93" s="1164"/>
      <c r="R93" s="1338"/>
      <c r="U93" s="1164"/>
      <c r="V93" s="1164"/>
      <c r="W93" s="1164"/>
      <c r="X93" s="1164"/>
      <c r="Y93" s="2"/>
      <c r="Z93" s="2"/>
      <c r="AA93" s="2"/>
      <c r="AB93" s="1164">
        <v>-38702.808460921886</v>
      </c>
      <c r="AC93" s="1164">
        <f>B93-AB93</f>
        <v>38702.808460921886</v>
      </c>
      <c r="AE93" s="1164">
        <f t="shared" si="41"/>
        <v>0</v>
      </c>
    </row>
    <row r="94" spans="1:31" s="1156" customFormat="1" ht="3.75" customHeight="1">
      <c r="B94" s="1164"/>
      <c r="C94" s="1164"/>
      <c r="D94" s="1164"/>
      <c r="E94" s="1164"/>
      <c r="F94" s="1295"/>
      <c r="G94" s="2"/>
      <c r="H94" s="1165"/>
      <c r="I94" s="1164"/>
      <c r="J94" s="1164"/>
      <c r="K94" s="1294"/>
      <c r="L94" s="1338"/>
      <c r="M94" s="2"/>
      <c r="N94" s="1164"/>
      <c r="O94" s="1164"/>
      <c r="P94" s="1164"/>
      <c r="Q94" s="1164"/>
      <c r="R94" s="1338"/>
      <c r="U94" s="1164"/>
      <c r="V94" s="1164"/>
      <c r="W94" s="1164"/>
      <c r="X94" s="1164"/>
      <c r="Y94" s="2">
        <f t="shared" si="40"/>
        <v>0</v>
      </c>
      <c r="Z94" s="2"/>
      <c r="AA94" s="2"/>
      <c r="AB94" s="1164"/>
      <c r="AC94" s="1164"/>
      <c r="AE94" s="1164"/>
    </row>
    <row r="95" spans="1:31">
      <c r="A95" s="45" t="s">
        <v>840</v>
      </c>
      <c r="B95" s="3"/>
      <c r="C95" s="3"/>
      <c r="D95" s="2"/>
      <c r="E95" s="3"/>
      <c r="F95" s="108">
        <f>SUM(B95:E95)</f>
        <v>0</v>
      </c>
      <c r="H95" s="3"/>
      <c r="I95" s="3"/>
      <c r="J95" s="2">
        <f>D95</f>
        <v>0</v>
      </c>
      <c r="K95" s="108"/>
      <c r="L95" s="129">
        <f>SUM(H95:K95)</f>
        <v>0</v>
      </c>
      <c r="N95" s="3"/>
      <c r="P95" s="3"/>
      <c r="R95" s="129"/>
      <c r="Y95" s="2">
        <f t="shared" si="40"/>
        <v>0</v>
      </c>
      <c r="AB95" s="3"/>
      <c r="AC95" s="3"/>
      <c r="AE95" s="3"/>
    </row>
    <row r="96" spans="1:31">
      <c r="A96" s="45" t="s">
        <v>841</v>
      </c>
      <c r="B96" s="3"/>
      <c r="C96" s="3"/>
      <c r="D96" s="2"/>
      <c r="E96" s="3"/>
      <c r="F96" s="108">
        <f>SUM(B96:E96)</f>
        <v>0</v>
      </c>
      <c r="H96" s="3"/>
      <c r="I96" s="3"/>
      <c r="J96" s="2">
        <f>D96</f>
        <v>0</v>
      </c>
      <c r="K96" s="108"/>
      <c r="L96" s="129">
        <f>SUM(H96:K96)</f>
        <v>0</v>
      </c>
      <c r="N96" s="3"/>
      <c r="P96" s="3"/>
      <c r="Q96" s="3"/>
      <c r="R96" s="129"/>
      <c r="Y96" s="2">
        <f t="shared" si="40"/>
        <v>0</v>
      </c>
      <c r="AB96" s="3"/>
      <c r="AC96" s="3"/>
      <c r="AE96" s="3"/>
    </row>
    <row r="97" spans="1:31" s="1156" customFormat="1" ht="2.25" customHeight="1">
      <c r="B97" s="1164"/>
      <c r="C97" s="1164"/>
      <c r="D97" s="1164"/>
      <c r="E97" s="1164"/>
      <c r="F97" s="1295"/>
      <c r="G97" s="2"/>
      <c r="H97" s="1164"/>
      <c r="I97" s="1164"/>
      <c r="J97" s="1164"/>
      <c r="K97" s="1295"/>
      <c r="L97" s="1338"/>
      <c r="M97" s="2"/>
      <c r="N97" s="1164"/>
      <c r="O97" s="1164"/>
      <c r="P97" s="1164"/>
      <c r="Q97" s="1165"/>
      <c r="R97" s="1338"/>
      <c r="U97" s="1164"/>
      <c r="V97" s="1164"/>
      <c r="W97" s="1164"/>
      <c r="X97" s="1164"/>
      <c r="Y97" s="2">
        <f t="shared" si="40"/>
        <v>0</v>
      </c>
      <c r="Z97" s="2"/>
      <c r="AA97" s="2"/>
      <c r="AB97" s="1164"/>
      <c r="AC97" s="1164"/>
      <c r="AE97" s="1164">
        <f t="shared" si="41"/>
        <v>0</v>
      </c>
    </row>
    <row r="98" spans="1:31" s="1156" customFormat="1" ht="13.5" thickBot="1">
      <c r="A98" s="44" t="s">
        <v>842</v>
      </c>
      <c r="B98" s="1174">
        <f>B92+B95+B96</f>
        <v>0</v>
      </c>
      <c r="C98" s="1174">
        <f>C92+C95+C96</f>
        <v>0</v>
      </c>
      <c r="D98" s="1174">
        <f>D92+D95+D96</f>
        <v>0</v>
      </c>
      <c r="E98" s="1174">
        <f>E92+E95+E96</f>
        <v>0</v>
      </c>
      <c r="F98" s="1293">
        <f>F92+F95+F96</f>
        <v>0</v>
      </c>
      <c r="G98" s="2"/>
      <c r="H98" s="1174">
        <f>H92+H95+H96</f>
        <v>0</v>
      </c>
      <c r="I98" s="1174">
        <f>I92+I95+I96</f>
        <v>0</v>
      </c>
      <c r="J98" s="1174">
        <f>J92+J95+J96</f>
        <v>0</v>
      </c>
      <c r="K98" s="1293">
        <f>K92+K95+K96</f>
        <v>0</v>
      </c>
      <c r="L98" s="1339">
        <f>L92+L95+L96</f>
        <v>0</v>
      </c>
      <c r="M98" s="2"/>
      <c r="N98" s="1174">
        <f>N92+N95+N96</f>
        <v>0</v>
      </c>
      <c r="O98" s="1174">
        <f>O92+O95+O96</f>
        <v>0</v>
      </c>
      <c r="P98" s="1174">
        <f>P92+P95+P96</f>
        <v>0</v>
      </c>
      <c r="Q98" s="1174">
        <f>Q92+Q95+Q96</f>
        <v>0</v>
      </c>
      <c r="R98" s="1339">
        <f>R92+R95+R96</f>
        <v>0</v>
      </c>
      <c r="U98" s="1174">
        <f>U92+U95+U96</f>
        <v>1576</v>
      </c>
      <c r="V98" s="1174">
        <f>V92+V95+V96</f>
        <v>-846</v>
      </c>
      <c r="W98" s="1174">
        <f>W92+W95+W96</f>
        <v>-344.99999999999994</v>
      </c>
      <c r="X98" s="1174">
        <f>X92+X95+X96</f>
        <v>-670</v>
      </c>
      <c r="Y98" s="2">
        <f t="shared" si="40"/>
        <v>284.99999999999994</v>
      </c>
      <c r="Z98" s="2"/>
      <c r="AA98" s="1174">
        <f>AA92+AA95+AA96</f>
        <v>13111</v>
      </c>
      <c r="AB98" s="1174">
        <f>AB92+AB95+AB96</f>
        <v>-25543.853584208446</v>
      </c>
      <c r="AC98" s="1174">
        <f>B98-AB98</f>
        <v>25543.853584208446</v>
      </c>
      <c r="AE98" s="1174">
        <f t="shared" si="41"/>
        <v>0</v>
      </c>
    </row>
    <row r="99" spans="1:31" s="1156" customFormat="1" ht="13.5" thickTop="1">
      <c r="B99" s="1164">
        <f>'损益表-USD'!C94</f>
        <v>0</v>
      </c>
      <c r="C99" s="1164">
        <f>C98/四大费用!D1</f>
        <v>0</v>
      </c>
      <c r="D99" s="1164">
        <f>D98/四大费用!E1</f>
        <v>0</v>
      </c>
      <c r="E99" s="1164">
        <f>E98/四大费用!F1</f>
        <v>0</v>
      </c>
      <c r="F99" s="1165">
        <f>SUM(B99:E99)</f>
        <v>0</v>
      </c>
      <c r="G99" s="2"/>
      <c r="H99" s="1164"/>
      <c r="I99" s="1164"/>
      <c r="J99" s="1164"/>
      <c r="K99" s="1164"/>
      <c r="L99" s="1165"/>
      <c r="M99" s="2"/>
      <c r="N99" s="1164"/>
      <c r="O99" s="1164"/>
      <c r="P99" s="1164"/>
      <c r="Q99" s="1165"/>
      <c r="R99" s="1164"/>
      <c r="U99" s="1164"/>
      <c r="V99" s="1164"/>
      <c r="W99" s="1164"/>
      <c r="X99" s="1164"/>
      <c r="Y99" s="1164"/>
      <c r="Z99" s="2"/>
      <c r="AA99" s="2"/>
      <c r="AB99" s="1164">
        <v>-38702.808460921886</v>
      </c>
      <c r="AC99" s="1164">
        <f>B99-AB99</f>
        <v>38702.808460921886</v>
      </c>
      <c r="AE99" s="1164">
        <f t="shared" si="41"/>
        <v>0</v>
      </c>
    </row>
    <row r="100" spans="1:31" s="1156" customFormat="1" hidden="1" outlineLevel="1">
      <c r="A100" s="4" t="s">
        <v>663</v>
      </c>
      <c r="B100" s="2"/>
      <c r="C100" s="1164"/>
      <c r="D100" s="1164"/>
      <c r="E100" s="1164"/>
      <c r="F100" s="1165"/>
      <c r="G100" s="2"/>
      <c r="H100" s="1165"/>
      <c r="I100" s="1164"/>
      <c r="J100" s="1164"/>
      <c r="K100" s="1175"/>
      <c r="L100" s="1165"/>
      <c r="M100" s="2"/>
      <c r="N100" s="1164"/>
      <c r="O100" s="1164"/>
      <c r="P100" s="1164"/>
      <c r="Q100" s="1164"/>
      <c r="R100" s="1165"/>
      <c r="U100" s="1164"/>
      <c r="V100" s="1164"/>
      <c r="W100" s="1164"/>
      <c r="X100" s="1164"/>
      <c r="Y100" s="1164"/>
      <c r="Z100" s="2"/>
      <c r="AA100" s="2"/>
      <c r="AB100" s="2">
        <v>278.59908000000001</v>
      </c>
      <c r="AC100" s="2"/>
      <c r="AE100" s="2"/>
    </row>
    <row r="101" spans="1:31" s="16" customFormat="1" hidden="1" outlineLevel="1">
      <c r="A101" s="1156" t="s">
        <v>606</v>
      </c>
      <c r="B101" s="1164"/>
      <c r="C101" s="1166"/>
      <c r="D101" s="1166"/>
      <c r="E101" s="1166"/>
      <c r="F101" s="1166"/>
      <c r="G101" s="2"/>
      <c r="H101" s="1166"/>
      <c r="I101" s="1166"/>
      <c r="J101" s="1166"/>
      <c r="K101" s="1166"/>
      <c r="L101" s="1166"/>
      <c r="M101" s="2"/>
      <c r="N101" s="1166"/>
      <c r="O101" s="1166"/>
      <c r="P101" s="1166"/>
      <c r="Q101" s="1166"/>
      <c r="R101" s="1166"/>
      <c r="U101" s="1160"/>
      <c r="V101" s="1160"/>
      <c r="W101" s="1160"/>
      <c r="X101" s="1160"/>
      <c r="Y101" s="1160"/>
      <c r="Z101" s="2"/>
      <c r="AA101" s="2"/>
      <c r="AB101" s="1164">
        <v>422.11981818181818</v>
      </c>
      <c r="AC101" s="1164"/>
      <c r="AE101" s="1164"/>
    </row>
    <row r="102" spans="1:31" s="16" customFormat="1" collapsed="1">
      <c r="A102" s="1156"/>
      <c r="B102" s="1164"/>
      <c r="C102" s="1166"/>
      <c r="D102" s="1166"/>
      <c r="E102" s="1166"/>
      <c r="F102" s="1166"/>
      <c r="G102" s="2"/>
      <c r="H102" s="1166"/>
      <c r="I102" s="1166"/>
      <c r="J102" s="1166"/>
      <c r="K102" s="1166"/>
      <c r="L102" s="1166"/>
      <c r="M102" s="2"/>
      <c r="N102" s="1166"/>
      <c r="O102" s="1166"/>
      <c r="P102" s="1166"/>
      <c r="Q102" s="1166"/>
      <c r="R102" s="1166"/>
      <c r="U102" s="1160"/>
      <c r="V102" s="1160"/>
      <c r="W102" s="1160"/>
      <c r="X102" s="1160"/>
      <c r="Y102" s="1160"/>
      <c r="Z102" s="2"/>
      <c r="AA102" s="2"/>
      <c r="AB102" s="1164"/>
      <c r="AC102" s="1164"/>
      <c r="AE102" s="1164"/>
    </row>
    <row r="103" spans="1:31" hidden="1" outlineLevel="1">
      <c r="B103" s="41"/>
      <c r="C103" s="41"/>
      <c r="D103" s="1443" t="s">
        <v>1278</v>
      </c>
      <c r="E103" s="1443" t="s">
        <v>1279</v>
      </c>
      <c r="U103" s="937">
        <v>878</v>
      </c>
      <c r="V103" s="937">
        <v>145</v>
      </c>
      <c r="W103" s="937">
        <v>50</v>
      </c>
      <c r="X103" s="937">
        <v>57</v>
      </c>
      <c r="Y103" s="1390"/>
      <c r="AB103" s="41"/>
      <c r="AC103" s="41"/>
      <c r="AE103" s="41"/>
    </row>
    <row r="104" spans="1:31" hidden="1" outlineLevel="1">
      <c r="B104" s="1660" t="s">
        <v>1275</v>
      </c>
      <c r="C104" s="1663">
        <v>6.5486000000000004</v>
      </c>
      <c r="D104" s="2">
        <v>-13922.350071999976</v>
      </c>
      <c r="E104" s="2">
        <f>D104/C104*10</f>
        <v>-21260.040423907361</v>
      </c>
      <c r="U104" s="41">
        <f>U103/SUM($U$103:$X$103)</f>
        <v>0.77699115044247791</v>
      </c>
      <c r="V104" s="41">
        <f>V103/SUM($U$103:$X$103)</f>
        <v>0.12831858407079647</v>
      </c>
      <c r="W104" s="41">
        <f>W103/SUM($U$103:$X$103)</f>
        <v>4.4247787610619468E-2</v>
      </c>
      <c r="X104" s="41">
        <f>X103/SUM($U$103:$X$103)</f>
        <v>5.0442477876106194E-2</v>
      </c>
      <c r="Y104" s="41"/>
    </row>
    <row r="105" spans="1:31" hidden="1" outlineLevel="1">
      <c r="B105" s="1660" t="s">
        <v>1276</v>
      </c>
      <c r="C105" s="1663">
        <v>6.5305</v>
      </c>
      <c r="D105" s="2">
        <v>-15140.624470999997</v>
      </c>
      <c r="E105" s="2">
        <f>D105/C105*10</f>
        <v>-23184.479704463665</v>
      </c>
      <c r="AB105" s="936"/>
      <c r="AC105" s="936"/>
      <c r="AE105" s="936"/>
    </row>
    <row r="106" spans="1:31" hidden="1" outlineLevel="1">
      <c r="B106" s="1660" t="s">
        <v>1277</v>
      </c>
      <c r="C106" s="1663">
        <v>6.5049999999999999</v>
      </c>
      <c r="D106" s="2">
        <f>B98-D104-D105</f>
        <v>29062.974542999975</v>
      </c>
      <c r="E106" s="2">
        <f>D106/C106*10</f>
        <v>44677.900911606419</v>
      </c>
      <c r="AB106" s="41"/>
      <c r="AC106" s="41"/>
      <c r="AE106" s="41"/>
    </row>
    <row r="107" spans="1:31" hidden="1" outlineLevel="1">
      <c r="B107" s="41"/>
      <c r="C107" s="41"/>
      <c r="AB107" s="41"/>
      <c r="AC107" s="41"/>
      <c r="AE107" s="41"/>
    </row>
    <row r="108" spans="1:31" hidden="1" outlineLevel="1">
      <c r="B108" s="41" t="s">
        <v>1304</v>
      </c>
      <c r="C108" s="41"/>
      <c r="D108" s="1060">
        <f>SUM(D104:D107)</f>
        <v>0</v>
      </c>
      <c r="E108" s="1060">
        <f>SUM(E104:E107)</f>
        <v>233.3807832353923</v>
      </c>
      <c r="AB108" s="41"/>
      <c r="AC108" s="41"/>
      <c r="AE108" s="41"/>
    </row>
    <row r="109" spans="1:31" collapsed="1">
      <c r="B109" s="1448"/>
      <c r="C109" s="41"/>
      <c r="AB109" s="1448"/>
      <c r="AC109" s="1448"/>
      <c r="AE109" s="1448"/>
    </row>
    <row r="110" spans="1:31">
      <c r="B110" s="1448"/>
      <c r="C110" s="41"/>
      <c r="AB110" s="1448"/>
      <c r="AC110" s="1448"/>
      <c r="AE110" s="1448"/>
    </row>
    <row r="111" spans="1:31">
      <c r="B111" s="1448"/>
      <c r="C111" s="41"/>
      <c r="AB111" s="1448"/>
      <c r="AC111" s="1448"/>
      <c r="AE111" s="1448"/>
    </row>
    <row r="112" spans="1:31">
      <c r="B112" s="1448"/>
      <c r="C112" s="41"/>
      <c r="AB112" s="1448"/>
      <c r="AC112" s="1448"/>
      <c r="AE112" s="1448"/>
    </row>
    <row r="113" spans="2:31">
      <c r="B113" s="1448"/>
      <c r="C113" s="41"/>
      <c r="AB113" s="1448"/>
      <c r="AC113" s="1448"/>
      <c r="AE113" s="1448"/>
    </row>
    <row r="114" spans="2:31">
      <c r="C114" s="1310"/>
    </row>
  </sheetData>
  <mergeCells count="2">
    <mergeCell ref="B2:F2"/>
    <mergeCell ref="U3:Y3"/>
  </mergeCells>
  <phoneticPr fontId="29" type="noConversion"/>
  <pageMargins left="0.70866141732283472" right="0.70866141732283472" top="0.74803149606299213" bottom="0.74803149606299213" header="0.31496062992125984" footer="0.31496062992125984"/>
  <pageSetup paperSize="9" scale="29" fitToHeight="2" orientation="portrait" r:id="rId1"/>
  <ignoredErrors>
    <ignoredError sqref="R7:R9 R21:R30 E40:F40 H56:R56 H71:R77 B84:E84 M84:R84 B19:F30 L26 I39:R39 B35:F37 H16:L16 H18:L20 L28 L27 H30:L30 L29 H32:K32 E32 L35:R37 C42:F42 H43:R48 I42:R42 H50:R53 L49:R49 L21:L25 H81:R83 L78:R78 M79:R79 E85 H103:R103 L90:R90 K80:R80 H64:R67 L63:R63 H85:R89 E95:E96 H91:R97 C98:E98 I98:M98 E90:F90 B91:F91 C100:F101 E93:F93 B94:F94 B97:F97 C45:F45 B46:F53 E18:F18 B16:F16 B39:F39 B86:F89 B72:F83 B56:F69 B43:F44 H69:R69 L68:M68 R68 R12:R17 H61:R62 H60:I60 K60:R60 C71:F71 C92:F92 B95:B96 H58:R59 I57:M57 O57:R57 H99:R101 I31:K31" unlockedFormula="1"/>
    <ignoredError sqref="F84" formula="1" unlockedFormula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DL101"/>
  <sheetViews>
    <sheetView showGridLines="0" workbookViewId="0">
      <pane xSplit="1" ySplit="4" topLeftCell="B34" activePane="bottomRight" state="frozen"/>
      <selection pane="topRight" activeCell="C1" sqref="C1"/>
      <selection pane="bottomLeft" activeCell="A5" sqref="A5"/>
      <selection pane="bottomRight" activeCell="E76" sqref="E76"/>
    </sheetView>
  </sheetViews>
  <sheetFormatPr defaultRowHeight="12.75" outlineLevelRow="2" outlineLevelCol="3"/>
  <cols>
    <col min="1" max="1" width="15.140625" style="1097" customWidth="1"/>
    <col min="2" max="2" width="2" style="1060" customWidth="1"/>
    <col min="3" max="3" width="12.7109375" style="2" customWidth="1"/>
    <col min="4" max="4" width="12.28515625" style="1060" customWidth="1" outlineLevel="3"/>
    <col min="5" max="6" width="9.85546875" style="1060" customWidth="1" outlineLevel="3"/>
    <col min="7" max="7" width="11.7109375" style="1060" customWidth="1"/>
    <col min="8" max="8" width="0.5703125" style="1060" customWidth="1"/>
    <col min="9" max="9" width="14.28515625" style="1095" customWidth="1" outlineLevel="1"/>
    <col min="10" max="10" width="9" style="1095" customWidth="1" outlineLevel="1"/>
    <col min="11" max="12" width="12.7109375" style="1060" customWidth="1" outlineLevel="1"/>
    <col min="13" max="13" width="12.7109375" style="1060" customWidth="1"/>
    <col min="14" max="14" width="0.5703125" style="1097" customWidth="1"/>
    <col min="15" max="15" width="9.7109375" style="1097" customWidth="1" outlineLevel="1"/>
    <col min="16" max="17" width="9.42578125" style="1060" customWidth="1" outlineLevel="1"/>
    <col min="18" max="18" width="13.140625" style="1060" customWidth="1" outlineLevel="1"/>
    <col min="19" max="19" width="12.5703125" style="1060" customWidth="1"/>
    <col min="20" max="20" width="1" style="2" customWidth="1"/>
    <col min="21" max="21" width="13.5703125" style="1095" hidden="1" customWidth="1" outlineLevel="2"/>
    <col min="22" max="23" width="9.140625" style="1060" hidden="1" customWidth="1" outlineLevel="2"/>
    <col min="24" max="24" width="2.140625" style="1060" customWidth="1" collapsed="1"/>
    <col min="25" max="25" width="10.7109375" style="1060" hidden="1" customWidth="1"/>
    <col min="26" max="26" width="9.28515625" style="1060" hidden="1" customWidth="1"/>
    <col min="27" max="27" width="1.140625" style="2" customWidth="1" collapsed="1"/>
    <col min="28" max="28" width="10.5703125" style="1060" hidden="1" customWidth="1" outlineLevel="1"/>
    <col min="29" max="29" width="10.5703125" style="1097" hidden="1" customWidth="1" outlineLevel="1"/>
    <col min="30" max="30" width="10.28515625" style="1097" hidden="1" customWidth="1" outlineLevel="1"/>
    <col min="31" max="33" width="9.140625" style="1097" hidden="1" customWidth="1" outlineLevel="1"/>
    <col min="34" max="34" width="2" style="1097" customWidth="1" collapsed="1"/>
    <col min="35" max="35" width="10.7109375" style="1097" hidden="1" customWidth="1" outlineLevel="1"/>
    <col min="36" max="36" width="10.28515625" style="1097" hidden="1" customWidth="1" outlineLevel="1"/>
    <col min="37" max="38" width="9.140625" style="1097" hidden="1" customWidth="1" outlineLevel="1"/>
    <col min="39" max="39" width="10.140625" style="1097" hidden="1" customWidth="1" outlineLevel="1"/>
    <col min="40" max="40" width="9.28515625" style="1097" hidden="1" customWidth="1" outlineLevel="1"/>
    <col min="41" max="41" width="2.140625" style="1097" customWidth="1" collapsed="1"/>
    <col min="42" max="42" width="10.140625" style="1097" hidden="1" customWidth="1" outlineLevel="1"/>
    <col min="43" max="43" width="9.7109375" style="1097" hidden="1" customWidth="1" outlineLevel="1"/>
    <col min="44" max="44" width="9" style="1097" hidden="1" customWidth="1" outlineLevel="1"/>
    <col min="45" max="45" width="9.5703125" style="1097" hidden="1" customWidth="1" outlineLevel="1"/>
    <col min="46" max="46" width="9.7109375" style="1097" hidden="1" customWidth="1" outlineLevel="1"/>
    <col min="47" max="47" width="6.42578125" style="1097" hidden="1" customWidth="1" outlineLevel="1"/>
    <col min="48" max="48" width="2.28515625" style="1097" customWidth="1" collapsed="1"/>
    <col min="49" max="49" width="10.5703125" style="1097" hidden="1" customWidth="1" outlineLevel="1"/>
    <col min="50" max="50" width="9.42578125" style="1097" hidden="1" customWidth="1" outlineLevel="1"/>
    <col min="51" max="51" width="9" style="1097" hidden="1" customWidth="1" outlineLevel="1"/>
    <col min="52" max="53" width="9.7109375" style="1097" hidden="1" customWidth="1" outlineLevel="1"/>
    <col min="54" max="54" width="6.42578125" style="1097" hidden="1" customWidth="1" outlineLevel="1"/>
    <col min="55" max="55" width="2.140625" style="1097" customWidth="1" collapsed="1"/>
    <col min="56" max="56" width="10.5703125" style="1060" hidden="1" customWidth="1" outlineLevel="1"/>
    <col min="57" max="57" width="10.5703125" style="1097" hidden="1" customWidth="1" outlineLevel="1"/>
    <col min="58" max="58" width="10.28515625" style="1097" hidden="1" customWidth="1" outlineLevel="1"/>
    <col min="59" max="60" width="9.140625" style="1097" hidden="1" customWidth="1" outlineLevel="1"/>
    <col min="61" max="61" width="10.5703125" style="1060" hidden="1" customWidth="1" outlineLevel="1"/>
    <col min="62" max="65" width="0" style="1060" hidden="1" customWidth="1" outlineLevel="1"/>
    <col min="66" max="66" width="0" style="1097" hidden="1" customWidth="1" collapsed="1"/>
    <col min="67" max="69" width="0" style="1097" hidden="1" customWidth="1"/>
    <col min="70" max="70" width="11.5703125" style="1097" hidden="1" customWidth="1"/>
    <col min="71" max="71" width="1.85546875" style="1097" hidden="1" customWidth="1"/>
    <col min="72" max="72" width="10" style="1097" hidden="1" customWidth="1"/>
    <col min="73" max="76" width="0" style="1097" hidden="1" customWidth="1"/>
    <col min="77" max="81" width="0" style="1097" hidden="1" customWidth="1" outlineLevel="1"/>
    <col min="82" max="82" width="2.140625" style="1097" customWidth="1" collapsed="1"/>
    <col min="83" max="83" width="8.140625" style="1060" hidden="1" customWidth="1" outlineLevel="1"/>
    <col min="84" max="87" width="8.140625" style="1097" hidden="1" customWidth="1" outlineLevel="1"/>
    <col min="88" max="88" width="1.5703125" style="1097" customWidth="1" collapsed="1"/>
    <col min="89" max="89" width="8.140625" style="1060" hidden="1" customWidth="1" outlineLevel="1"/>
    <col min="90" max="93" width="8.140625" style="1097" hidden="1" customWidth="1" outlineLevel="1"/>
    <col min="94" max="94" width="1.85546875" style="1097" customWidth="1" collapsed="1"/>
    <col min="95" max="99" width="8.28515625" style="1097" hidden="1" customWidth="1" outlineLevel="1"/>
    <col min="100" max="100" width="9.28515625" style="1097" hidden="1" customWidth="1" outlineLevel="1"/>
    <col min="101" max="101" width="9.140625" style="1097" collapsed="1"/>
    <col min="102" max="16384" width="9.140625" style="1097"/>
  </cols>
  <sheetData>
    <row r="1" spans="1:100">
      <c r="A1" s="1094" t="s">
        <v>873</v>
      </c>
      <c r="C1" s="1460"/>
    </row>
    <row r="2" spans="1:100" s="1333" customFormat="1">
      <c r="A2" s="1331" t="s">
        <v>815</v>
      </c>
      <c r="C2" s="1446"/>
      <c r="D2" s="1331"/>
      <c r="E2" s="1331"/>
      <c r="F2" s="1331"/>
      <c r="G2" s="1332"/>
      <c r="H2" s="1103"/>
      <c r="I2" s="1437" t="s">
        <v>1</v>
      </c>
      <c r="J2" s="1437"/>
      <c r="K2" s="1437"/>
      <c r="L2" s="1437"/>
      <c r="M2" s="1437" t="s">
        <v>1076</v>
      </c>
      <c r="N2" s="1105"/>
      <c r="O2" s="1437" t="s">
        <v>107</v>
      </c>
      <c r="P2" s="1437"/>
      <c r="Q2" s="1437"/>
      <c r="R2" s="1437"/>
      <c r="S2" s="1437" t="s">
        <v>1077</v>
      </c>
      <c r="T2" s="1102"/>
      <c r="U2" s="1102"/>
      <c r="V2" s="1102"/>
      <c r="W2" s="1102"/>
      <c r="Z2" s="6"/>
      <c r="AA2" s="6"/>
      <c r="AB2" s="1102"/>
      <c r="AC2" s="1102"/>
      <c r="AD2" s="1102"/>
      <c r="AE2" s="1102"/>
      <c r="AF2" s="1102"/>
      <c r="AG2" s="1102"/>
      <c r="AH2" s="1102"/>
      <c r="BD2" s="1102"/>
      <c r="BE2" s="1102"/>
      <c r="BF2" s="1102"/>
      <c r="BG2" s="1102"/>
      <c r="BH2" s="1102"/>
      <c r="BI2" s="1102"/>
      <c r="BJ2" s="1102"/>
      <c r="BK2" s="1102"/>
      <c r="BL2" s="1102"/>
      <c r="BM2" s="1102"/>
      <c r="CE2" s="1102"/>
      <c r="CF2" s="1102"/>
      <c r="CG2" s="1102"/>
      <c r="CH2" s="1102"/>
      <c r="CI2" s="1102"/>
      <c r="CK2" s="1102"/>
      <c r="CL2" s="1102"/>
      <c r="CM2" s="1102"/>
      <c r="CN2" s="1102"/>
      <c r="CO2" s="1102"/>
    </row>
    <row r="3" spans="1:100" s="1104" customFormat="1">
      <c r="A3" s="1101" t="s">
        <v>1313</v>
      </c>
      <c r="C3" s="1349" t="s">
        <v>874</v>
      </c>
      <c r="D3" s="1103" t="s">
        <v>876</v>
      </c>
      <c r="E3" s="1103" t="s">
        <v>877</v>
      </c>
      <c r="F3" s="1103" t="s">
        <v>878</v>
      </c>
      <c r="G3" s="1179" t="s">
        <v>879</v>
      </c>
      <c r="H3" s="1103"/>
      <c r="I3" s="1100" t="s">
        <v>874</v>
      </c>
      <c r="J3" s="1100" t="s">
        <v>876</v>
      </c>
      <c r="K3" s="1100" t="s">
        <v>877</v>
      </c>
      <c r="L3" s="1100" t="s">
        <v>878</v>
      </c>
      <c r="M3" s="1461" t="s">
        <v>1075</v>
      </c>
      <c r="N3" s="1100"/>
      <c r="O3" s="1105" t="s">
        <v>874</v>
      </c>
      <c r="P3" s="1105" t="s">
        <v>876</v>
      </c>
      <c r="Q3" s="1105" t="s">
        <v>877</v>
      </c>
      <c r="R3" s="1105" t="s">
        <v>878</v>
      </c>
      <c r="S3" s="1461" t="s">
        <v>816</v>
      </c>
      <c r="T3" s="1098"/>
      <c r="U3" s="1098"/>
      <c r="V3" s="1098"/>
      <c r="W3" s="1098"/>
      <c r="X3" s="1333"/>
      <c r="Y3" s="1103" t="s">
        <v>1008</v>
      </c>
      <c r="Z3" s="1429"/>
      <c r="AA3" s="1429"/>
      <c r="AB3" s="1708" t="s">
        <v>1052</v>
      </c>
      <c r="AC3" s="1708"/>
      <c r="AD3" s="1708"/>
      <c r="AE3" s="1708"/>
      <c r="AF3" s="1708"/>
      <c r="AG3" s="1708"/>
      <c r="AH3" s="1098"/>
      <c r="AI3" s="1708" t="s">
        <v>1053</v>
      </c>
      <c r="AJ3" s="1708"/>
      <c r="AK3" s="1708"/>
      <c r="AL3" s="1708"/>
      <c r="AM3" s="1708"/>
      <c r="AN3" s="1708"/>
      <c r="AP3" s="1708" t="s">
        <v>1054</v>
      </c>
      <c r="AQ3" s="1708"/>
      <c r="AR3" s="1708"/>
      <c r="AS3" s="1708"/>
      <c r="AT3" s="1708"/>
      <c r="AU3" s="1708"/>
      <c r="AW3" s="1708" t="s">
        <v>1056</v>
      </c>
      <c r="AX3" s="1708"/>
      <c r="AY3" s="1708"/>
      <c r="AZ3" s="1708"/>
      <c r="BA3" s="1708"/>
      <c r="BB3" s="1708"/>
      <c r="BD3" s="1708" t="s">
        <v>1242</v>
      </c>
      <c r="BE3" s="1709"/>
      <c r="BF3" s="1709"/>
      <c r="BG3" s="1709"/>
      <c r="BH3" s="1709"/>
      <c r="BI3" s="1707" t="s">
        <v>1252</v>
      </c>
      <c r="BJ3" s="1707"/>
      <c r="BK3" s="1707"/>
      <c r="BL3" s="1707"/>
      <c r="BM3" s="1707"/>
      <c r="BN3" s="1710" t="s">
        <v>1266</v>
      </c>
      <c r="BO3" s="1710"/>
      <c r="BP3" s="1710"/>
      <c r="BQ3" s="1710"/>
      <c r="BR3" s="1710"/>
      <c r="BT3" s="1710" t="s">
        <v>1267</v>
      </c>
      <c r="BU3" s="1710"/>
      <c r="BV3" s="1710"/>
      <c r="BW3" s="1710"/>
      <c r="BX3" s="1710"/>
      <c r="CE3" s="1708" t="s">
        <v>1332</v>
      </c>
      <c r="CF3" s="1708"/>
      <c r="CG3" s="1708"/>
      <c r="CH3" s="1708"/>
      <c r="CI3" s="1708"/>
      <c r="CK3" s="1708" t="s">
        <v>1333</v>
      </c>
      <c r="CL3" s="1708"/>
      <c r="CM3" s="1708"/>
      <c r="CN3" s="1708"/>
      <c r="CO3" s="1708"/>
      <c r="CQ3" s="1708" t="s">
        <v>1334</v>
      </c>
      <c r="CR3" s="1708"/>
      <c r="CS3" s="1708"/>
      <c r="CT3" s="1708"/>
      <c r="CU3" s="1708"/>
      <c r="CV3" s="1333"/>
    </row>
    <row r="4" spans="1:100" s="1104" customFormat="1">
      <c r="A4" s="1686"/>
      <c r="C4" s="8" t="s">
        <v>4</v>
      </c>
      <c r="D4" s="1105" t="s">
        <v>4</v>
      </c>
      <c r="E4" s="1105" t="s">
        <v>4</v>
      </c>
      <c r="F4" s="1105" t="s">
        <v>4</v>
      </c>
      <c r="G4" s="1179" t="s">
        <v>4</v>
      </c>
      <c r="H4" s="1105"/>
      <c r="I4" s="1105"/>
      <c r="J4" s="1105"/>
      <c r="K4" s="1105"/>
      <c r="L4" s="1105"/>
      <c r="M4" s="1461"/>
      <c r="N4" s="1105"/>
      <c r="O4" s="1105"/>
      <c r="P4" s="1105"/>
      <c r="Q4" s="1105"/>
      <c r="R4" s="1105"/>
      <c r="S4" s="1461"/>
      <c r="T4" s="1105"/>
      <c r="U4" s="1421" t="s">
        <v>868</v>
      </c>
      <c r="V4" s="1421" t="s">
        <v>870</v>
      </c>
      <c r="W4" s="1098"/>
      <c r="X4" s="1333"/>
      <c r="Y4" s="1105" t="s">
        <v>1055</v>
      </c>
      <c r="Z4" s="1429" t="s">
        <v>1009</v>
      </c>
      <c r="AA4" s="1429"/>
      <c r="AB4" s="1443" t="s">
        <v>1310</v>
      </c>
      <c r="AC4" s="1685" t="s">
        <v>1312</v>
      </c>
      <c r="AD4" s="1348" t="s">
        <v>1011</v>
      </c>
      <c r="AE4" s="1348" t="s">
        <v>1012</v>
      </c>
      <c r="AF4" s="1348" t="s">
        <v>1013</v>
      </c>
      <c r="AG4" s="1348" t="s">
        <v>1014</v>
      </c>
      <c r="AH4" s="1098"/>
      <c r="AI4" s="1443" t="s">
        <v>384</v>
      </c>
      <c r="AJ4" s="1348" t="s">
        <v>858</v>
      </c>
      <c r="AK4" s="1348" t="s">
        <v>1011</v>
      </c>
      <c r="AL4" s="1348" t="s">
        <v>1012</v>
      </c>
      <c r="AM4" s="1348" t="s">
        <v>1013</v>
      </c>
      <c r="AN4" s="1348" t="s">
        <v>195</v>
      </c>
      <c r="AP4" s="1443" t="s">
        <v>384</v>
      </c>
      <c r="AQ4" s="1348" t="s">
        <v>858</v>
      </c>
      <c r="AR4" s="1348" t="s">
        <v>1011</v>
      </c>
      <c r="AS4" s="1348" t="s">
        <v>1012</v>
      </c>
      <c r="AT4" s="1348" t="s">
        <v>1013</v>
      </c>
      <c r="AU4" s="1348" t="s">
        <v>195</v>
      </c>
      <c r="AW4" s="1443" t="s">
        <v>384</v>
      </c>
      <c r="AX4" s="1348" t="s">
        <v>858</v>
      </c>
      <c r="AY4" s="1348" t="s">
        <v>1011</v>
      </c>
      <c r="AZ4" s="1348" t="s">
        <v>1012</v>
      </c>
      <c r="BA4" s="1348" t="s">
        <v>1013</v>
      </c>
      <c r="BB4" s="1348" t="s">
        <v>195</v>
      </c>
      <c r="BD4" s="1443" t="s">
        <v>384</v>
      </c>
      <c r="BE4" s="1348" t="s">
        <v>858</v>
      </c>
      <c r="BF4" s="1348" t="s">
        <v>1011</v>
      </c>
      <c r="BG4" s="1348" t="s">
        <v>1012</v>
      </c>
      <c r="BH4" s="1348" t="s">
        <v>1013</v>
      </c>
      <c r="BI4" s="1098"/>
      <c r="BJ4" s="1098"/>
      <c r="BK4" s="1098"/>
      <c r="BL4" s="1098"/>
      <c r="BM4" s="1098"/>
      <c r="BN4" s="1104" t="s">
        <v>1260</v>
      </c>
      <c r="BO4" s="1104" t="s">
        <v>1261</v>
      </c>
      <c r="BP4" s="1104" t="s">
        <v>1262</v>
      </c>
      <c r="BQ4" s="1104" t="s">
        <v>1263</v>
      </c>
      <c r="BR4" s="1104" t="s">
        <v>1264</v>
      </c>
      <c r="BT4" s="1655" t="s">
        <v>1260</v>
      </c>
      <c r="BU4" s="1655" t="s">
        <v>1261</v>
      </c>
      <c r="BV4" s="1655" t="s">
        <v>1262</v>
      </c>
      <c r="BW4" s="1655" t="s">
        <v>1263</v>
      </c>
      <c r="BX4" s="1655" t="s">
        <v>1264</v>
      </c>
      <c r="BY4" s="1443" t="s">
        <v>384</v>
      </c>
      <c r="BZ4" s="1659" t="s">
        <v>858</v>
      </c>
      <c r="CA4" s="1659" t="s">
        <v>1011</v>
      </c>
      <c r="CB4" s="1659" t="s">
        <v>1012</v>
      </c>
      <c r="CC4" s="1659" t="s">
        <v>1013</v>
      </c>
      <c r="CE4" s="1443"/>
      <c r="CF4" s="1685"/>
      <c r="CG4" s="1685"/>
      <c r="CH4" s="1685"/>
      <c r="CI4" s="1685"/>
      <c r="CK4" s="1443"/>
      <c r="CL4" s="1685"/>
      <c r="CM4" s="1685"/>
      <c r="CN4" s="1685"/>
      <c r="CO4" s="1685"/>
      <c r="CQ4" s="1443"/>
      <c r="CR4" s="1443"/>
      <c r="CS4" s="1443"/>
      <c r="CT4" s="1443"/>
      <c r="CU4" s="1443"/>
      <c r="CV4" s="1685"/>
    </row>
    <row r="5" spans="1:100">
      <c r="A5" s="1094" t="s">
        <v>183</v>
      </c>
      <c r="C5" s="1675"/>
      <c r="D5" s="1346"/>
      <c r="E5" s="1346"/>
      <c r="F5" s="1346"/>
      <c r="G5" s="1191"/>
      <c r="H5" s="1346"/>
      <c r="I5" s="1437"/>
      <c r="J5" s="1437"/>
      <c r="K5" s="1437"/>
      <c r="L5" s="1437"/>
      <c r="M5" s="1462"/>
      <c r="N5" s="1437"/>
      <c r="O5" s="1437"/>
      <c r="P5" s="1437"/>
      <c r="Q5" s="1437"/>
      <c r="R5" s="1437"/>
      <c r="S5" s="1462"/>
      <c r="T5" s="1060"/>
      <c r="U5" s="1420" t="s">
        <v>869</v>
      </c>
      <c r="V5" s="1420" t="s">
        <v>872</v>
      </c>
      <c r="W5" s="1060" t="s">
        <v>871</v>
      </c>
      <c r="X5" s="1106"/>
      <c r="Y5" s="1097"/>
      <c r="Z5" s="2"/>
      <c r="AB5" s="2" t="s">
        <v>1311</v>
      </c>
      <c r="AC5" s="1060"/>
      <c r="AD5" s="1060"/>
      <c r="AE5" s="1060"/>
      <c r="AF5" s="1060"/>
      <c r="AG5" s="1060"/>
      <c r="AH5" s="1060"/>
      <c r="AI5" s="2" t="s">
        <v>869</v>
      </c>
      <c r="AJ5" s="1060"/>
      <c r="AK5" s="1060"/>
      <c r="AL5" s="1060"/>
      <c r="AM5" s="1060"/>
      <c r="AN5" s="1060"/>
      <c r="AP5" s="2" t="s">
        <v>869</v>
      </c>
      <c r="AQ5" s="1060"/>
      <c r="AR5" s="1060"/>
      <c r="AS5" s="1060"/>
      <c r="AT5" s="1060"/>
      <c r="AU5" s="1060"/>
      <c r="AW5" s="2" t="s">
        <v>869</v>
      </c>
      <c r="AX5" s="1060"/>
      <c r="AY5" s="1060"/>
      <c r="AZ5" s="1060"/>
      <c r="BA5" s="1060"/>
      <c r="BB5" s="1060"/>
      <c r="BD5" s="2" t="s">
        <v>869</v>
      </c>
      <c r="BE5" s="1060"/>
      <c r="BF5" s="1060"/>
      <c r="BG5" s="1060"/>
      <c r="BH5" s="1060"/>
      <c r="BN5" s="1097" t="s">
        <v>1265</v>
      </c>
      <c r="CE5" s="2"/>
      <c r="CF5" s="1060"/>
      <c r="CG5" s="1060"/>
      <c r="CH5" s="1060"/>
      <c r="CI5" s="1060"/>
      <c r="CK5" s="2"/>
      <c r="CL5" s="1060"/>
      <c r="CM5" s="1060"/>
      <c r="CN5" s="1060"/>
      <c r="CO5" s="1060"/>
      <c r="CQ5" s="2"/>
      <c r="CR5" s="2"/>
      <c r="CS5" s="2"/>
      <c r="CT5" s="2"/>
      <c r="CU5" s="2"/>
      <c r="CV5" s="1060"/>
    </row>
    <row r="6" spans="1:100">
      <c r="A6" s="1106" t="s">
        <v>1314</v>
      </c>
      <c r="C6" s="1675"/>
      <c r="D6" s="1346"/>
      <c r="E6" s="1346"/>
      <c r="F6" s="1346"/>
      <c r="G6" s="1191"/>
      <c r="H6" s="1346"/>
      <c r="I6" s="1437"/>
      <c r="J6" s="1437"/>
      <c r="K6" s="1437"/>
      <c r="L6" s="1437"/>
      <c r="M6" s="1462"/>
      <c r="N6" s="1437"/>
      <c r="O6" s="1437"/>
      <c r="P6" s="1437"/>
      <c r="Q6" s="1437"/>
      <c r="R6" s="1437"/>
      <c r="S6" s="1463"/>
      <c r="T6" s="1060"/>
      <c r="U6" s="1060"/>
      <c r="X6" s="1106"/>
      <c r="Y6" s="1097"/>
      <c r="Z6" s="2"/>
      <c r="AB6" s="1095"/>
      <c r="AC6" s="1060"/>
      <c r="AD6" s="1060"/>
      <c r="AE6" s="1060"/>
      <c r="AF6" s="1060"/>
      <c r="AG6" s="1060"/>
      <c r="AH6" s="1060"/>
      <c r="AI6" s="1095"/>
      <c r="AJ6" s="1060"/>
      <c r="AK6" s="1060"/>
      <c r="AL6" s="1060"/>
      <c r="AM6" s="1060"/>
      <c r="AN6" s="1060"/>
      <c r="AP6" s="1095"/>
      <c r="AQ6" s="1060"/>
      <c r="AR6" s="1060"/>
      <c r="AS6" s="1060"/>
      <c r="AT6" s="1060"/>
      <c r="AU6" s="1060"/>
      <c r="AW6" s="1095"/>
      <c r="AX6" s="1060"/>
      <c r="AY6" s="1060"/>
      <c r="AZ6" s="1060"/>
      <c r="BA6" s="1060"/>
      <c r="BB6" s="1060"/>
      <c r="BD6" s="1095"/>
      <c r="BE6" s="1060"/>
      <c r="BF6" s="1060"/>
      <c r="BG6" s="1060"/>
      <c r="BH6" s="1060"/>
      <c r="CE6" s="1095"/>
      <c r="CF6" s="1060"/>
      <c r="CG6" s="1060"/>
      <c r="CH6" s="1060"/>
      <c r="CI6" s="1060"/>
      <c r="CK6" s="1095"/>
      <c r="CL6" s="1060"/>
      <c r="CM6" s="1060"/>
      <c r="CN6" s="1060"/>
      <c r="CO6" s="1060"/>
      <c r="CQ6" s="1095"/>
      <c r="CR6" s="1095"/>
      <c r="CS6" s="1095"/>
      <c r="CT6" s="1095"/>
      <c r="CU6" s="1095"/>
      <c r="CV6" s="1060"/>
    </row>
    <row r="7" spans="1:100" ht="12.75" hidden="1" customHeight="1" outlineLevel="1">
      <c r="A7" s="1107" t="s">
        <v>1315</v>
      </c>
      <c r="C7" s="2">
        <f t="shared" ref="C7:E11" si="0">I7</f>
        <v>0</v>
      </c>
      <c r="D7" s="1060">
        <f t="shared" si="0"/>
        <v>0</v>
      </c>
      <c r="E7" s="1060">
        <f t="shared" si="0"/>
        <v>0</v>
      </c>
      <c r="F7" s="1060">
        <f t="shared" ref="F7:F15" si="1">L7</f>
        <v>0</v>
      </c>
      <c r="G7" s="1180">
        <f>SUM(C7:F7)</f>
        <v>0</v>
      </c>
      <c r="H7" s="1060">
        <f>SUM(E7:G7)</f>
        <v>0</v>
      </c>
      <c r="I7" s="1060">
        <f>损益表!H7/四大费用!C1</f>
        <v>0</v>
      </c>
      <c r="J7" s="1060">
        <f>损益表!I7/四大费用!D1</f>
        <v>0</v>
      </c>
      <c r="K7" s="1060">
        <f>损益表!J7/四大费用!E1</f>
        <v>0</v>
      </c>
      <c r="L7" s="1060">
        <f>损益表!K7/四大费用!F1</f>
        <v>0</v>
      </c>
      <c r="M7" s="1463">
        <f t="shared" ref="M7:M15" si="2">SUM(I7:L7)</f>
        <v>0</v>
      </c>
      <c r="N7" s="1060"/>
      <c r="O7" s="1095"/>
      <c r="P7" s="1095"/>
      <c r="Q7" s="1095"/>
      <c r="R7" s="1095"/>
      <c r="S7" s="1463">
        <f t="shared" ref="S7:S12" si="3">SUM(O7:R7)</f>
        <v>0</v>
      </c>
      <c r="T7" s="1060"/>
      <c r="U7" s="1060"/>
      <c r="X7" s="1106"/>
      <c r="Y7" s="1097"/>
      <c r="Z7" s="2"/>
      <c r="AB7" s="1095"/>
      <c r="AC7" s="1060"/>
      <c r="AD7" s="1060"/>
      <c r="AE7" s="1060"/>
      <c r="AF7" s="1060"/>
      <c r="AG7" s="1060"/>
      <c r="AH7" s="1060"/>
      <c r="AI7" s="1095"/>
      <c r="AJ7" s="1060"/>
      <c r="AK7" s="1060"/>
      <c r="AL7" s="1060"/>
      <c r="AM7" s="1060"/>
      <c r="AN7" s="1060"/>
      <c r="AP7" s="1095"/>
      <c r="AQ7" s="1060"/>
      <c r="AR7" s="1060"/>
      <c r="AS7" s="1060"/>
      <c r="AT7" s="1060"/>
      <c r="AU7" s="1060"/>
      <c r="AW7" s="1095"/>
      <c r="AX7" s="1060"/>
      <c r="AY7" s="1060"/>
      <c r="AZ7" s="1060"/>
      <c r="BA7" s="1060"/>
      <c r="BB7" s="1060"/>
      <c r="BD7" s="1095"/>
      <c r="BE7" s="1060"/>
      <c r="BF7" s="1060"/>
      <c r="BG7" s="1060"/>
      <c r="BH7" s="1060"/>
      <c r="CE7" s="1095"/>
      <c r="CF7" s="1060"/>
      <c r="CG7" s="1060"/>
      <c r="CH7" s="1060"/>
      <c r="CI7" s="1060"/>
      <c r="CK7" s="1095"/>
      <c r="CL7" s="1060"/>
      <c r="CM7" s="1060"/>
      <c r="CN7" s="1060"/>
      <c r="CO7" s="1060"/>
      <c r="CQ7" s="1095"/>
      <c r="CR7" s="1095"/>
      <c r="CS7" s="1095"/>
      <c r="CT7" s="1095"/>
      <c r="CU7" s="1095"/>
      <c r="CV7" s="1060"/>
    </row>
    <row r="8" spans="1:100" s="1111" customFormat="1" ht="12.75" hidden="1" customHeight="1" outlineLevel="1">
      <c r="A8" s="1108" t="s">
        <v>5</v>
      </c>
      <c r="C8" s="1160">
        <f t="shared" si="0"/>
        <v>7.9135166494525002</v>
      </c>
      <c r="D8" s="1109">
        <f t="shared" si="0"/>
        <v>375.17109191154998</v>
      </c>
      <c r="E8" s="1109">
        <f t="shared" si="0"/>
        <v>0</v>
      </c>
      <c r="F8" s="1109">
        <f t="shared" si="1"/>
        <v>0</v>
      </c>
      <c r="G8" s="1192">
        <f t="shared" ref="G8:G15" si="4">SUM(C8:F8)</f>
        <v>383.08460856100248</v>
      </c>
      <c r="H8" s="1109">
        <f>SUM(E8:G8)</f>
        <v>383.08460856100248</v>
      </c>
      <c r="I8" s="1060">
        <f>损益表!H8/四大费用!C1+7.9135166494525</f>
        <v>7.9135166494525002</v>
      </c>
      <c r="J8" s="1060">
        <f>损益表!I8/四大费用!D1+375.17109191155</f>
        <v>375.17109191154998</v>
      </c>
      <c r="K8" s="1060">
        <f>损益表!J8/四大费用!E1</f>
        <v>0</v>
      </c>
      <c r="L8" s="1060">
        <f>损益表!K8/四大费用!F1</f>
        <v>0</v>
      </c>
      <c r="M8" s="1464">
        <f t="shared" si="2"/>
        <v>383.08460856100248</v>
      </c>
      <c r="N8" s="1109"/>
      <c r="O8" s="1110"/>
      <c r="P8" s="1110"/>
      <c r="Q8" s="1110"/>
      <c r="R8" s="1110"/>
      <c r="S8" s="1463">
        <f t="shared" si="3"/>
        <v>0</v>
      </c>
      <c r="T8" s="1109"/>
      <c r="U8" s="1109"/>
      <c r="V8" s="1109"/>
      <c r="W8" s="1109"/>
      <c r="X8" s="1432"/>
      <c r="Z8" s="1160"/>
      <c r="AA8" s="1160"/>
      <c r="AB8" s="1110"/>
      <c r="AC8" s="1109"/>
      <c r="AD8" s="1109"/>
      <c r="AE8" s="1109"/>
      <c r="AF8" s="1109"/>
      <c r="AG8" s="1109"/>
      <c r="AH8" s="1109"/>
      <c r="AI8" s="1110"/>
      <c r="AJ8" s="1109"/>
      <c r="AK8" s="1109"/>
      <c r="AL8" s="1109"/>
      <c r="AM8" s="1109"/>
      <c r="AN8" s="1109"/>
      <c r="AP8" s="1110"/>
      <c r="AQ8" s="1109"/>
      <c r="AR8" s="1109"/>
      <c r="AS8" s="1109"/>
      <c r="AT8" s="1109"/>
      <c r="AU8" s="1109"/>
      <c r="AW8" s="1110"/>
      <c r="AX8" s="1109"/>
      <c r="AY8" s="1109"/>
      <c r="AZ8" s="1109"/>
      <c r="BA8" s="1109"/>
      <c r="BB8" s="1109"/>
      <c r="BD8" s="1110"/>
      <c r="BE8" s="1109"/>
      <c r="BF8" s="1109"/>
      <c r="BG8" s="1109"/>
      <c r="BH8" s="1109"/>
      <c r="BI8" s="1109"/>
      <c r="BJ8" s="1109"/>
      <c r="BK8" s="1109"/>
      <c r="BL8" s="1109"/>
      <c r="BM8" s="1109"/>
      <c r="CE8" s="1110"/>
      <c r="CF8" s="1109"/>
      <c r="CG8" s="1109"/>
      <c r="CH8" s="1109"/>
      <c r="CI8" s="1109"/>
      <c r="CK8" s="1110"/>
      <c r="CL8" s="1109"/>
      <c r="CM8" s="1109"/>
      <c r="CN8" s="1109"/>
      <c r="CO8" s="1109"/>
      <c r="CQ8" s="1110"/>
      <c r="CR8" s="1110"/>
      <c r="CS8" s="1110"/>
      <c r="CT8" s="1110"/>
      <c r="CU8" s="1110"/>
      <c r="CV8" s="1109"/>
    </row>
    <row r="9" spans="1:100" ht="13.5" hidden="1" customHeight="1" outlineLevel="1">
      <c r="A9" s="1112" t="s">
        <v>1316</v>
      </c>
      <c r="C9" s="3">
        <f t="shared" si="0"/>
        <v>7.9135166494525002</v>
      </c>
      <c r="D9" s="1060">
        <f t="shared" si="0"/>
        <v>375.17109191154998</v>
      </c>
      <c r="E9" s="1060">
        <f t="shared" si="0"/>
        <v>0</v>
      </c>
      <c r="F9" s="1060">
        <f t="shared" si="1"/>
        <v>0</v>
      </c>
      <c r="G9" s="1180">
        <f t="shared" si="4"/>
        <v>383.08460856100248</v>
      </c>
      <c r="H9" s="1060">
        <f>SUM(E9:G9)</f>
        <v>383.08460856100248</v>
      </c>
      <c r="I9" s="1060">
        <f>I7+I8</f>
        <v>7.9135166494525002</v>
      </c>
      <c r="J9" s="1060">
        <f>J7+J8</f>
        <v>375.17109191154998</v>
      </c>
      <c r="K9" s="1060">
        <f>K7+K8</f>
        <v>0</v>
      </c>
      <c r="L9" s="1060">
        <f>L7+L8</f>
        <v>0</v>
      </c>
      <c r="M9" s="1463">
        <f t="shared" si="2"/>
        <v>383.08460856100248</v>
      </c>
      <c r="N9" s="1060"/>
      <c r="O9" s="1095"/>
      <c r="P9" s="1095"/>
      <c r="Q9" s="1095"/>
      <c r="R9" s="1095"/>
      <c r="S9" s="1463">
        <f t="shared" si="3"/>
        <v>0</v>
      </c>
      <c r="T9" s="1060"/>
      <c r="U9" s="1060"/>
      <c r="X9" s="1106"/>
      <c r="Y9" s="1097"/>
      <c r="Z9" s="2"/>
      <c r="AB9" s="1095"/>
      <c r="AC9" s="1060"/>
      <c r="AD9" s="1060"/>
      <c r="AE9" s="1060"/>
      <c r="AF9" s="1060"/>
      <c r="AG9" s="1060"/>
      <c r="AH9" s="1060"/>
      <c r="AI9" s="1095"/>
      <c r="AJ9" s="1060"/>
      <c r="AK9" s="1060"/>
      <c r="AL9" s="1060"/>
      <c r="AM9" s="1060"/>
      <c r="AN9" s="1060"/>
      <c r="AP9" s="1095"/>
      <c r="AQ9" s="1060"/>
      <c r="AR9" s="1060"/>
      <c r="AS9" s="1060"/>
      <c r="AT9" s="1060"/>
      <c r="AU9" s="1060"/>
      <c r="AW9" s="1095"/>
      <c r="AX9" s="1060"/>
      <c r="AY9" s="1060"/>
      <c r="AZ9" s="1060"/>
      <c r="BA9" s="1060"/>
      <c r="BB9" s="1060"/>
      <c r="BD9" s="1095"/>
      <c r="BE9" s="1060"/>
      <c r="BF9" s="1060"/>
      <c r="BG9" s="1060"/>
      <c r="BH9" s="1060"/>
      <c r="CE9" s="1095"/>
      <c r="CF9" s="1060"/>
      <c r="CG9" s="1060"/>
      <c r="CH9" s="1060"/>
      <c r="CI9" s="1060"/>
      <c r="CK9" s="1095"/>
      <c r="CL9" s="1060"/>
      <c r="CM9" s="1060"/>
      <c r="CN9" s="1060"/>
      <c r="CO9" s="1060"/>
      <c r="CQ9" s="1095"/>
      <c r="CR9" s="1095"/>
      <c r="CS9" s="1095"/>
      <c r="CT9" s="1095"/>
      <c r="CU9" s="1095"/>
      <c r="CV9" s="1060"/>
    </row>
    <row r="10" spans="1:100" ht="12.75" hidden="1" customHeight="1" outlineLevel="2">
      <c r="A10" s="1113" t="s">
        <v>1317</v>
      </c>
      <c r="C10" s="2">
        <f>I10</f>
        <v>450</v>
      </c>
      <c r="D10" s="2">
        <f t="shared" si="0"/>
        <v>500</v>
      </c>
      <c r="E10" s="2">
        <f t="shared" si="0"/>
        <v>500</v>
      </c>
      <c r="F10" s="2">
        <f t="shared" si="1"/>
        <v>500</v>
      </c>
      <c r="G10" s="1180">
        <f t="shared" si="4"/>
        <v>1950</v>
      </c>
      <c r="H10" s="1060">
        <f>SUM(E10:G10)</f>
        <v>2950</v>
      </c>
      <c r="I10" s="1060">
        <f>损益表!H10/0.66</f>
        <v>450</v>
      </c>
      <c r="J10" s="1060">
        <f>损益表!I10/0.66</f>
        <v>500</v>
      </c>
      <c r="K10" s="1060">
        <f>损益表!J10/0.66</f>
        <v>500</v>
      </c>
      <c r="L10" s="1060">
        <f>损益表!K10/0.66</f>
        <v>500</v>
      </c>
      <c r="M10" s="1463">
        <f t="shared" si="2"/>
        <v>1950</v>
      </c>
      <c r="N10" s="1060"/>
      <c r="O10" s="1095"/>
      <c r="P10" s="1095"/>
      <c r="Q10" s="1095"/>
      <c r="R10" s="1095"/>
      <c r="S10" s="1463"/>
      <c r="T10" s="1060"/>
      <c r="U10" s="1060"/>
      <c r="X10" s="1106"/>
      <c r="Y10" s="1097"/>
      <c r="Z10" s="2"/>
      <c r="AB10" s="1095"/>
      <c r="AC10" s="1060"/>
      <c r="AD10" s="1060"/>
      <c r="AE10" s="1060"/>
      <c r="AF10" s="1060"/>
      <c r="AG10" s="1060"/>
      <c r="AH10" s="1060"/>
      <c r="AI10" s="1095"/>
      <c r="AJ10" s="1060"/>
      <c r="AK10" s="1060"/>
      <c r="AL10" s="1060"/>
      <c r="AM10" s="1060"/>
      <c r="AN10" s="1060"/>
      <c r="AP10" s="1095"/>
      <c r="AQ10" s="1060"/>
      <c r="AR10" s="1060"/>
      <c r="AS10" s="1060"/>
      <c r="AT10" s="1060"/>
      <c r="AU10" s="1060"/>
      <c r="AW10" s="1095"/>
      <c r="AX10" s="1060"/>
      <c r="AY10" s="1060"/>
      <c r="AZ10" s="1060"/>
      <c r="BA10" s="1060"/>
      <c r="BB10" s="1060"/>
      <c r="BD10" s="1095"/>
      <c r="BE10" s="1060"/>
      <c r="BF10" s="1060"/>
      <c r="BG10" s="1060"/>
      <c r="BH10" s="1060"/>
      <c r="CE10" s="1095"/>
      <c r="CF10" s="1060"/>
      <c r="CG10" s="1060"/>
      <c r="CH10" s="1060"/>
      <c r="CI10" s="1060"/>
      <c r="CK10" s="1095"/>
      <c r="CL10" s="1060"/>
      <c r="CM10" s="1060"/>
      <c r="CN10" s="1060"/>
      <c r="CO10" s="1060"/>
      <c r="CQ10" s="1095"/>
      <c r="CR10" s="1095"/>
      <c r="CS10" s="1095"/>
      <c r="CT10" s="1095"/>
      <c r="CU10" s="1095"/>
      <c r="CV10" s="1060"/>
    </row>
    <row r="11" spans="1:100" ht="12.75" hidden="1" customHeight="1" outlineLevel="2">
      <c r="A11" s="1113" t="s">
        <v>705</v>
      </c>
      <c r="C11" s="2">
        <f>I11</f>
        <v>40</v>
      </c>
      <c r="D11" s="2">
        <f t="shared" si="0"/>
        <v>40</v>
      </c>
      <c r="E11" s="2">
        <f t="shared" si="0"/>
        <v>40</v>
      </c>
      <c r="F11" s="2">
        <f t="shared" si="1"/>
        <v>40</v>
      </c>
      <c r="G11" s="1180">
        <f>SUM(C11:F11)</f>
        <v>160</v>
      </c>
      <c r="I11" s="1060">
        <f>损益表!H11/0.66</f>
        <v>40</v>
      </c>
      <c r="J11" s="1060">
        <f>损益表!I11/0.66</f>
        <v>40</v>
      </c>
      <c r="K11" s="1060">
        <f>损益表!J11/0.66</f>
        <v>40</v>
      </c>
      <c r="L11" s="1060">
        <f>损益表!K11/0.66</f>
        <v>40</v>
      </c>
      <c r="M11" s="1463">
        <f t="shared" si="2"/>
        <v>160</v>
      </c>
      <c r="N11" s="1060"/>
      <c r="O11" s="1095"/>
      <c r="P11" s="1095"/>
      <c r="Q11" s="1095"/>
      <c r="R11" s="1095"/>
      <c r="S11" s="1463"/>
      <c r="T11" s="1060"/>
      <c r="U11" s="1060"/>
      <c r="X11" s="1106"/>
      <c r="Y11" s="1097"/>
      <c r="Z11" s="2"/>
      <c r="AB11" s="1095"/>
      <c r="AC11" s="1060"/>
      <c r="AD11" s="1060"/>
      <c r="AE11" s="1060"/>
      <c r="AF11" s="1060"/>
      <c r="AG11" s="1060"/>
      <c r="AH11" s="1060"/>
      <c r="AI11" s="1095"/>
      <c r="AJ11" s="1060"/>
      <c r="AK11" s="1060"/>
      <c r="AL11" s="1060"/>
      <c r="AM11" s="1060"/>
      <c r="AN11" s="1060"/>
      <c r="AP11" s="1095"/>
      <c r="AQ11" s="1060"/>
      <c r="AR11" s="1060"/>
      <c r="AS11" s="1060"/>
      <c r="AT11" s="1060"/>
      <c r="AU11" s="1060"/>
      <c r="AW11" s="1095"/>
      <c r="AX11" s="1060"/>
      <c r="AY11" s="1060"/>
      <c r="AZ11" s="1060"/>
      <c r="BA11" s="1060"/>
      <c r="BB11" s="1060"/>
      <c r="BD11" s="1095"/>
      <c r="BE11" s="1060"/>
      <c r="BF11" s="1060"/>
      <c r="BG11" s="1060"/>
      <c r="BH11" s="1060"/>
      <c r="CE11" s="1095"/>
      <c r="CF11" s="1060"/>
      <c r="CG11" s="1060"/>
      <c r="CH11" s="1060"/>
      <c r="CI11" s="1060"/>
      <c r="CK11" s="1095"/>
      <c r="CL11" s="1060"/>
      <c r="CM11" s="1060"/>
      <c r="CN11" s="1060"/>
      <c r="CO11" s="1060"/>
      <c r="CQ11" s="1095"/>
      <c r="CR11" s="1095"/>
      <c r="CS11" s="1095"/>
      <c r="CT11" s="1095"/>
      <c r="CU11" s="1095"/>
      <c r="CV11" s="1060"/>
    </row>
    <row r="12" spans="1:100" ht="12.75" hidden="1" customHeight="1" outlineLevel="1" collapsed="1">
      <c r="A12" s="1107" t="s">
        <v>9</v>
      </c>
      <c r="C12" s="3">
        <f t="shared" ref="C12:E15" si="5">I12</f>
        <v>0</v>
      </c>
      <c r="D12" s="1095">
        <f t="shared" si="5"/>
        <v>0</v>
      </c>
      <c r="E12" s="1095">
        <f t="shared" si="5"/>
        <v>0</v>
      </c>
      <c r="F12" s="1095">
        <f t="shared" si="1"/>
        <v>0</v>
      </c>
      <c r="G12" s="1180">
        <f t="shared" si="4"/>
        <v>0</v>
      </c>
      <c r="H12" s="1095">
        <f>SUM(E12:G12)</f>
        <v>0</v>
      </c>
      <c r="I12" s="1060">
        <f>损益表!H12/四大费用!C1</f>
        <v>0</v>
      </c>
      <c r="J12" s="1060">
        <f>损益表!I12/四大费用!D1</f>
        <v>0</v>
      </c>
      <c r="K12" s="1060">
        <f>损益表!J12/四大费用!E1</f>
        <v>0</v>
      </c>
      <c r="L12" s="1060">
        <f>损益表!K12/四大费用!F1</f>
        <v>0</v>
      </c>
      <c r="M12" s="1463">
        <f t="shared" si="2"/>
        <v>0</v>
      </c>
      <c r="N12" s="1060"/>
      <c r="O12" s="1095"/>
      <c r="P12" s="1095"/>
      <c r="Q12" s="1095"/>
      <c r="R12" s="1095"/>
      <c r="S12" s="1463">
        <f t="shared" si="3"/>
        <v>0</v>
      </c>
      <c r="T12" s="1060"/>
      <c r="U12" s="1060"/>
      <c r="X12" s="1106"/>
      <c r="Y12" s="1097"/>
      <c r="Z12" s="2"/>
      <c r="AB12" s="1095"/>
      <c r="AC12" s="1060"/>
      <c r="AD12" s="1060"/>
      <c r="AE12" s="1060"/>
      <c r="AF12" s="1060"/>
      <c r="AG12" s="1060"/>
      <c r="AH12" s="1060"/>
      <c r="AI12" s="1095"/>
      <c r="AJ12" s="1060"/>
      <c r="AK12" s="1060"/>
      <c r="AL12" s="1060"/>
      <c r="AM12" s="1060"/>
      <c r="AN12" s="1060"/>
      <c r="AP12" s="1095"/>
      <c r="AQ12" s="1060"/>
      <c r="AR12" s="1060"/>
      <c r="AS12" s="1060"/>
      <c r="AT12" s="1060"/>
      <c r="AU12" s="1060"/>
      <c r="AW12" s="1095"/>
      <c r="AX12" s="1060"/>
      <c r="AY12" s="1060"/>
      <c r="AZ12" s="1060"/>
      <c r="BA12" s="1060"/>
      <c r="BB12" s="1060"/>
      <c r="BD12" s="1095"/>
      <c r="BE12" s="1060"/>
      <c r="BF12" s="1060"/>
      <c r="BG12" s="1060"/>
      <c r="BH12" s="1060"/>
      <c r="CE12" s="1095"/>
      <c r="CF12" s="1060"/>
      <c r="CG12" s="1060"/>
      <c r="CH12" s="1060"/>
      <c r="CI12" s="1060"/>
      <c r="CK12" s="1095"/>
      <c r="CL12" s="1060"/>
      <c r="CM12" s="1060"/>
      <c r="CN12" s="1060"/>
      <c r="CO12" s="1060"/>
      <c r="CQ12" s="1095"/>
      <c r="CR12" s="1095"/>
      <c r="CS12" s="1095"/>
      <c r="CT12" s="1095"/>
      <c r="CU12" s="1095"/>
      <c r="CV12" s="1060"/>
    </row>
    <row r="13" spans="1:100" ht="12.75" hidden="1" customHeight="1" outlineLevel="1">
      <c r="A13" s="1107" t="s">
        <v>8</v>
      </c>
      <c r="C13" s="2">
        <f t="shared" si="5"/>
        <v>0</v>
      </c>
      <c r="D13" s="1060">
        <f t="shared" si="5"/>
        <v>0</v>
      </c>
      <c r="E13" s="1060">
        <f t="shared" si="5"/>
        <v>0</v>
      </c>
      <c r="F13" s="1060">
        <f t="shared" si="1"/>
        <v>0</v>
      </c>
      <c r="G13" s="1180">
        <f>SUM(C13:F13)</f>
        <v>0</v>
      </c>
      <c r="H13" s="1346">
        <f>SUM(E13:G13)</f>
        <v>0</v>
      </c>
      <c r="I13" s="1060">
        <v>0</v>
      </c>
      <c r="J13" s="1060">
        <v>0</v>
      </c>
      <c r="K13" s="1060">
        <v>0</v>
      </c>
      <c r="L13" s="1060">
        <v>0</v>
      </c>
      <c r="M13" s="1463">
        <f>SUM(I13:L13)</f>
        <v>0</v>
      </c>
      <c r="N13" s="1060"/>
      <c r="O13" s="1095"/>
      <c r="P13" s="1095"/>
      <c r="Q13" s="1095"/>
      <c r="R13" s="1095"/>
      <c r="S13" s="1463"/>
      <c r="T13" s="1060"/>
      <c r="U13" s="1060"/>
      <c r="X13" s="1106"/>
      <c r="Y13" s="1097"/>
      <c r="Z13" s="2"/>
      <c r="AB13" s="1095"/>
      <c r="AC13" s="1060"/>
      <c r="AD13" s="1060"/>
      <c r="AE13" s="1060"/>
      <c r="AF13" s="1060"/>
      <c r="AG13" s="1060"/>
      <c r="AH13" s="1060"/>
      <c r="AI13" s="1095"/>
      <c r="AJ13" s="1060"/>
      <c r="AK13" s="1060"/>
      <c r="AL13" s="1060"/>
      <c r="AM13" s="1060"/>
      <c r="AN13" s="1060"/>
      <c r="AP13" s="1095"/>
      <c r="AQ13" s="1060"/>
      <c r="AR13" s="1060"/>
      <c r="AS13" s="1060"/>
      <c r="AT13" s="1060"/>
      <c r="AU13" s="1060"/>
      <c r="AW13" s="1095"/>
      <c r="AX13" s="1060"/>
      <c r="AY13" s="1060"/>
      <c r="AZ13" s="1060"/>
      <c r="BA13" s="1060"/>
      <c r="BB13" s="1060"/>
      <c r="BD13" s="1095"/>
      <c r="BE13" s="1060"/>
      <c r="BF13" s="1060"/>
      <c r="BG13" s="1060"/>
      <c r="BH13" s="1060"/>
      <c r="CE13" s="1095"/>
      <c r="CF13" s="1060"/>
      <c r="CG13" s="1060"/>
      <c r="CH13" s="1060"/>
      <c r="CI13" s="1060"/>
      <c r="CK13" s="1095"/>
      <c r="CL13" s="1060"/>
      <c r="CM13" s="1060"/>
      <c r="CN13" s="1060"/>
      <c r="CO13" s="1060"/>
      <c r="CQ13" s="1095"/>
      <c r="CR13" s="1095"/>
      <c r="CS13" s="1095"/>
      <c r="CT13" s="1095"/>
      <c r="CU13" s="1095"/>
      <c r="CV13" s="1060"/>
    </row>
    <row r="14" spans="1:100" ht="12.75" hidden="1" customHeight="1" outlineLevel="1">
      <c r="A14" s="1108" t="s">
        <v>5</v>
      </c>
      <c r="C14" s="3">
        <f t="shared" si="5"/>
        <v>0</v>
      </c>
      <c r="D14" s="1095">
        <f t="shared" si="5"/>
        <v>0</v>
      </c>
      <c r="E14" s="1095">
        <f t="shared" si="5"/>
        <v>0</v>
      </c>
      <c r="F14" s="1095">
        <f t="shared" si="1"/>
        <v>0</v>
      </c>
      <c r="G14" s="1180">
        <f t="shared" si="4"/>
        <v>0</v>
      </c>
      <c r="H14" s="1095">
        <f>SUM(E14:G14)</f>
        <v>0</v>
      </c>
      <c r="I14" s="1060">
        <f>损益表!H14/四大费用!C1</f>
        <v>0</v>
      </c>
      <c r="J14" s="1060">
        <f>损益表!I14/四大费用!D1</f>
        <v>0</v>
      </c>
      <c r="K14" s="1060">
        <f>损益表!J14/四大费用!E1</f>
        <v>0</v>
      </c>
      <c r="L14" s="1060">
        <f>损益表!K14/四大费用!F1</f>
        <v>0</v>
      </c>
      <c r="M14" s="1463">
        <f t="shared" si="2"/>
        <v>0</v>
      </c>
      <c r="N14" s="1060"/>
      <c r="O14" s="1095"/>
      <c r="P14" s="1095"/>
      <c r="Q14" s="1095"/>
      <c r="R14" s="1095"/>
      <c r="S14" s="1463"/>
      <c r="T14" s="1060"/>
      <c r="U14" s="1060"/>
      <c r="X14" s="1106"/>
      <c r="Y14" s="1097"/>
      <c r="Z14" s="2"/>
      <c r="AB14" s="1095"/>
      <c r="AC14" s="1060"/>
      <c r="AD14" s="1060"/>
      <c r="AE14" s="1060"/>
      <c r="AF14" s="1060"/>
      <c r="AG14" s="1060"/>
      <c r="AH14" s="1060"/>
      <c r="AI14" s="1095"/>
      <c r="AJ14" s="1060"/>
      <c r="AK14" s="1060"/>
      <c r="AL14" s="1060"/>
      <c r="AM14" s="1060"/>
      <c r="AN14" s="1060"/>
      <c r="AP14" s="1095"/>
      <c r="AQ14" s="1060"/>
      <c r="AR14" s="1060"/>
      <c r="AS14" s="1060"/>
      <c r="AT14" s="1060"/>
      <c r="AU14" s="1060"/>
      <c r="AW14" s="1095"/>
      <c r="AX14" s="1060"/>
      <c r="AY14" s="1060"/>
      <c r="AZ14" s="1060"/>
      <c r="BA14" s="1060"/>
      <c r="BB14" s="1060"/>
      <c r="BD14" s="1095"/>
      <c r="BE14" s="1060"/>
      <c r="BF14" s="1060"/>
      <c r="BG14" s="1060"/>
      <c r="BH14" s="1060"/>
      <c r="CE14" s="1095"/>
      <c r="CF14" s="1060"/>
      <c r="CG14" s="1060"/>
      <c r="CH14" s="1060"/>
      <c r="CI14" s="1060"/>
      <c r="CK14" s="1095"/>
      <c r="CL14" s="1060"/>
      <c r="CM14" s="1060"/>
      <c r="CN14" s="1060"/>
      <c r="CO14" s="1060"/>
      <c r="CQ14" s="1095"/>
      <c r="CR14" s="1095"/>
      <c r="CS14" s="1095"/>
      <c r="CT14" s="1095"/>
      <c r="CU14" s="1095"/>
      <c r="CV14" s="1060"/>
    </row>
    <row r="15" spans="1:100" ht="12.75" hidden="1" customHeight="1" outlineLevel="1">
      <c r="A15" s="1112" t="s">
        <v>1316</v>
      </c>
      <c r="C15" s="3">
        <f t="shared" si="5"/>
        <v>0</v>
      </c>
      <c r="D15" s="1095">
        <f t="shared" si="5"/>
        <v>0</v>
      </c>
      <c r="E15" s="1095">
        <f t="shared" si="5"/>
        <v>0</v>
      </c>
      <c r="F15" s="1095">
        <f t="shared" si="1"/>
        <v>0</v>
      </c>
      <c r="G15" s="1180">
        <f t="shared" si="4"/>
        <v>0</v>
      </c>
      <c r="H15" s="1095">
        <f>SUM(E15:G15)</f>
        <v>0</v>
      </c>
      <c r="I15" s="1060">
        <f>I12+I14</f>
        <v>0</v>
      </c>
      <c r="J15" s="1060">
        <f>J12+J14</f>
        <v>0</v>
      </c>
      <c r="K15" s="1060">
        <f>K12+K14</f>
        <v>0</v>
      </c>
      <c r="L15" s="1060">
        <f>L12+L14</f>
        <v>0</v>
      </c>
      <c r="M15" s="1463">
        <f t="shared" si="2"/>
        <v>0</v>
      </c>
      <c r="N15" s="1060"/>
      <c r="O15" s="1095"/>
      <c r="P15" s="1095"/>
      <c r="Q15" s="1095"/>
      <c r="R15" s="1095"/>
      <c r="S15" s="1463"/>
      <c r="T15" s="1060"/>
      <c r="U15" s="1060"/>
      <c r="X15" s="1106"/>
      <c r="Y15" s="1097"/>
      <c r="Z15" s="2"/>
      <c r="AB15" s="1095"/>
      <c r="AC15" s="1060"/>
      <c r="AD15" s="1060"/>
      <c r="AE15" s="1060"/>
      <c r="AF15" s="1060"/>
      <c r="AG15" s="1060"/>
      <c r="AH15" s="1060"/>
      <c r="AI15" s="1095"/>
      <c r="AJ15" s="1060"/>
      <c r="AK15" s="1060"/>
      <c r="AL15" s="1060"/>
      <c r="AM15" s="1060"/>
      <c r="AN15" s="1060"/>
      <c r="AP15" s="1095"/>
      <c r="AQ15" s="1060"/>
      <c r="AR15" s="1060"/>
      <c r="AS15" s="1060"/>
      <c r="AT15" s="1060"/>
      <c r="AU15" s="1060"/>
      <c r="AW15" s="1095"/>
      <c r="AX15" s="1060"/>
      <c r="AY15" s="1060"/>
      <c r="AZ15" s="1060"/>
      <c r="BA15" s="1060"/>
      <c r="BB15" s="1060"/>
      <c r="BD15" s="1095"/>
      <c r="BE15" s="1060"/>
      <c r="BF15" s="1060"/>
      <c r="BG15" s="1060"/>
      <c r="BH15" s="1060"/>
      <c r="CE15" s="1095"/>
      <c r="CF15" s="1060"/>
      <c r="CG15" s="1060"/>
      <c r="CH15" s="1060"/>
      <c r="CI15" s="1060"/>
      <c r="CK15" s="1095"/>
      <c r="CL15" s="1060"/>
      <c r="CM15" s="1060"/>
      <c r="CN15" s="1060"/>
      <c r="CO15" s="1060"/>
      <c r="CQ15" s="1095"/>
      <c r="CR15" s="1095"/>
      <c r="CS15" s="1095"/>
      <c r="CT15" s="1095"/>
      <c r="CU15" s="1095"/>
      <c r="CV15" s="1060"/>
    </row>
    <row r="16" spans="1:100" ht="9.75" customHeight="1" collapsed="1">
      <c r="C16" s="1162"/>
      <c r="D16" s="1114"/>
      <c r="E16" s="1114"/>
      <c r="F16" s="1114"/>
      <c r="G16" s="1193"/>
      <c r="H16" s="1114"/>
      <c r="I16" s="1114"/>
      <c r="J16" s="1114"/>
      <c r="K16" s="1114"/>
      <c r="L16" s="1114"/>
      <c r="M16" s="1465"/>
      <c r="N16" s="1114"/>
      <c r="O16" s="1114"/>
      <c r="P16" s="1114"/>
      <c r="Q16" s="1114"/>
      <c r="R16" s="1114"/>
      <c r="S16" s="1465"/>
      <c r="T16" s="1060"/>
      <c r="U16" s="1060"/>
      <c r="X16" s="1106"/>
      <c r="Y16" s="1097"/>
      <c r="Z16" s="2"/>
      <c r="AB16" s="1095"/>
      <c r="AC16" s="1060"/>
      <c r="AD16" s="1060"/>
      <c r="AE16" s="1060"/>
      <c r="AF16" s="1060"/>
      <c r="AG16" s="1060"/>
      <c r="AH16" s="1060"/>
      <c r="AI16" s="1095"/>
      <c r="AJ16" s="1060"/>
      <c r="AK16" s="1060"/>
      <c r="AL16" s="1060"/>
      <c r="AM16" s="1060"/>
      <c r="AN16" s="1060"/>
      <c r="AP16" s="1095"/>
      <c r="AQ16" s="1060"/>
      <c r="AR16" s="1060"/>
      <c r="AS16" s="1060"/>
      <c r="AT16" s="1060"/>
      <c r="AU16" s="1060"/>
      <c r="AW16" s="1095"/>
      <c r="AX16" s="1060"/>
      <c r="AY16" s="1060"/>
      <c r="AZ16" s="1060"/>
      <c r="BA16" s="1060"/>
      <c r="BB16" s="1060"/>
      <c r="BD16" s="1095"/>
      <c r="BE16" s="1060"/>
      <c r="BF16" s="1060"/>
      <c r="BG16" s="1060"/>
      <c r="BH16" s="1060"/>
      <c r="CE16" s="1095"/>
      <c r="CF16" s="1060"/>
      <c r="CG16" s="1060"/>
      <c r="CH16" s="1060"/>
      <c r="CI16" s="1060"/>
      <c r="CK16" s="1095"/>
      <c r="CL16" s="1060"/>
      <c r="CM16" s="1060"/>
      <c r="CN16" s="1060"/>
      <c r="CO16" s="1060"/>
      <c r="CQ16" s="1095"/>
      <c r="CR16" s="1095"/>
      <c r="CS16" s="1095"/>
      <c r="CT16" s="1095"/>
      <c r="CU16" s="1095"/>
      <c r="CV16" s="1060"/>
    </row>
    <row r="17" spans="1:100">
      <c r="A17" s="1115" t="s">
        <v>1318</v>
      </c>
      <c r="G17" s="1180">
        <f>SUM(C17:F17)</f>
        <v>0</v>
      </c>
      <c r="I17" s="1060"/>
      <c r="J17" s="1060"/>
      <c r="M17" s="1463">
        <f>SUM(I17:L17)</f>
        <v>0</v>
      </c>
      <c r="N17" s="1060"/>
      <c r="O17" s="1095">
        <f>SUM(O9:O16)</f>
        <v>0</v>
      </c>
      <c r="P17" s="1095">
        <f>SUM(P9:P16)</f>
        <v>0</v>
      </c>
      <c r="Q17" s="1095">
        <f>SUM(Q9:Q16)</f>
        <v>0</v>
      </c>
      <c r="R17" s="1095">
        <f>SUM(R9:R16)</f>
        <v>0</v>
      </c>
      <c r="S17" s="1463">
        <f>SUM(S9:S16)</f>
        <v>0</v>
      </c>
      <c r="T17" s="1060"/>
      <c r="U17" s="1060">
        <f>C17</f>
        <v>0</v>
      </c>
      <c r="W17" s="1060">
        <f>C17-SUM(U17,V17)</f>
        <v>0</v>
      </c>
      <c r="X17" s="1106"/>
      <c r="Y17" s="1060">
        <f>'[30]损益表-USD'!Y17</f>
        <v>52209.108119999997</v>
      </c>
      <c r="Z17" s="1438">
        <f>C17-Y17</f>
        <v>-52209.108119999997</v>
      </c>
      <c r="AB17" s="1095">
        <f>C17</f>
        <v>0</v>
      </c>
      <c r="AC17" s="1060"/>
      <c r="AD17" s="1060"/>
      <c r="AE17" s="1060"/>
      <c r="AF17" s="1060"/>
      <c r="AG17" s="1060">
        <f>C17-SUM(AB17:AF17)</f>
        <v>0</v>
      </c>
      <c r="AH17" s="1060"/>
      <c r="AI17" s="1095">
        <f>D17</f>
        <v>0</v>
      </c>
      <c r="AJ17" s="1060"/>
      <c r="AK17" s="1060"/>
      <c r="AL17" s="1060"/>
      <c r="AM17" s="1060"/>
      <c r="AN17" s="1060">
        <f>D17-SUM(AI17:AM17)</f>
        <v>0</v>
      </c>
      <c r="AP17" s="1095">
        <f>E17</f>
        <v>0</v>
      </c>
      <c r="AQ17" s="1060"/>
      <c r="AR17" s="1060"/>
      <c r="AS17" s="1060"/>
      <c r="AT17" s="1060"/>
      <c r="AU17" s="1060">
        <f>E17-SUM(AP17:AT17)</f>
        <v>0</v>
      </c>
      <c r="AW17" s="1095">
        <f>F17</f>
        <v>0</v>
      </c>
      <c r="AX17" s="1060"/>
      <c r="AY17" s="1060"/>
      <c r="AZ17" s="1060"/>
      <c r="BA17" s="1060"/>
      <c r="BB17" s="1060">
        <f>F17-SUM(AW17:BA17)</f>
        <v>0</v>
      </c>
      <c r="BD17" s="1095">
        <v>41699.646140405341</v>
      </c>
      <c r="BE17" s="1060"/>
      <c r="BF17" s="1060"/>
      <c r="BG17" s="1060"/>
      <c r="BH17" s="1060"/>
      <c r="BI17" s="1060">
        <f>AB17-BD17</f>
        <v>-41699.646140405341</v>
      </c>
      <c r="BJ17" s="1060">
        <f>AC17-BE17</f>
        <v>0</v>
      </c>
      <c r="BK17" s="1060">
        <f>AD17-BF17</f>
        <v>0</v>
      </c>
      <c r="BL17" s="1060">
        <f>AE17-BG17</f>
        <v>0</v>
      </c>
      <c r="BM17" s="1060">
        <f>AF17-BH17</f>
        <v>0</v>
      </c>
      <c r="BN17" s="1095">
        <v>41099.646140405341</v>
      </c>
      <c r="BO17" s="1095"/>
      <c r="BP17" s="1095"/>
      <c r="BQ17" s="1095"/>
      <c r="BR17" s="1095"/>
      <c r="BT17" s="1095">
        <f>AI17-BN17</f>
        <v>-41099.646140405341</v>
      </c>
      <c r="BU17" s="1095">
        <f>AJ17-BO17</f>
        <v>0</v>
      </c>
      <c r="BV17" s="1095">
        <f>AK17-BP17</f>
        <v>0</v>
      </c>
      <c r="BW17" s="1095">
        <f>AL17-BQ17</f>
        <v>0</v>
      </c>
      <c r="BX17" s="1095">
        <f>AM17-BR17</f>
        <v>0</v>
      </c>
      <c r="BY17" s="1097">
        <f>AI17-AB17</f>
        <v>0</v>
      </c>
      <c r="BZ17" s="1097">
        <f>AJ17-AC17</f>
        <v>0</v>
      </c>
      <c r="CA17" s="1097">
        <f>AK17-AD17</f>
        <v>0</v>
      </c>
      <c r="CB17" s="1097">
        <f>AL17-AE17</f>
        <v>0</v>
      </c>
      <c r="CC17" s="1097">
        <f>AM17-AF17</f>
        <v>0</v>
      </c>
      <c r="CE17" s="1095">
        <v>41699.646140405341</v>
      </c>
      <c r="CF17" s="1060"/>
      <c r="CG17" s="1060"/>
      <c r="CH17" s="1060"/>
      <c r="CI17" s="1060"/>
      <c r="CK17" s="1095">
        <f>AB17-CE17</f>
        <v>-41699.646140405341</v>
      </c>
      <c r="CL17" s="1060">
        <f t="shared" ref="CL17:CO17" si="6">AC17-CF17</f>
        <v>0</v>
      </c>
      <c r="CM17" s="1060">
        <f t="shared" si="6"/>
        <v>0</v>
      </c>
      <c r="CN17" s="1060">
        <f t="shared" si="6"/>
        <v>0</v>
      </c>
      <c r="CO17" s="1060">
        <f t="shared" si="6"/>
        <v>0</v>
      </c>
      <c r="CQ17" s="1095">
        <f>AI17-AB17</f>
        <v>0</v>
      </c>
      <c r="CR17" s="1095">
        <f t="shared" ref="CR17:CR80" si="7">AJ17-AC17</f>
        <v>0</v>
      </c>
      <c r="CS17" s="1095">
        <f t="shared" ref="CS17:CS80" si="8">AK17-AD17</f>
        <v>0</v>
      </c>
      <c r="CT17" s="1095">
        <f t="shared" ref="CT17:CT80" si="9">AL17-AE17</f>
        <v>0</v>
      </c>
      <c r="CU17" s="1095">
        <f t="shared" ref="CU17:CU80" si="10">AM17-AF17</f>
        <v>0</v>
      </c>
      <c r="CV17" s="1060"/>
    </row>
    <row r="18" spans="1:100" s="1125" customFormat="1">
      <c r="A18" s="1689"/>
      <c r="C18" s="1447"/>
      <c r="D18" s="1124"/>
      <c r="E18" s="1124"/>
      <c r="F18" s="1124"/>
      <c r="G18" s="1194"/>
      <c r="H18" s="1122"/>
      <c r="I18" s="1334"/>
      <c r="J18" s="1334"/>
      <c r="K18" s="1335"/>
      <c r="L18" s="1335"/>
      <c r="M18" s="1466"/>
      <c r="N18" s="1122"/>
      <c r="O18" s="1123"/>
      <c r="P18" s="1123"/>
      <c r="Q18" s="1123"/>
      <c r="R18" s="1200"/>
      <c r="S18" s="1466"/>
      <c r="T18" s="1122"/>
      <c r="U18" s="1122"/>
      <c r="V18" s="1122"/>
      <c r="W18" s="1122"/>
      <c r="X18" s="1433"/>
      <c r="Z18" s="21"/>
      <c r="AA18" s="21"/>
      <c r="AB18" s="1688"/>
      <c r="AC18" s="1335"/>
      <c r="AD18" s="1122"/>
      <c r="AE18" s="1122"/>
      <c r="AF18" s="1122"/>
      <c r="AG18" s="1122"/>
      <c r="AH18" s="1060"/>
      <c r="AI18" s="1123"/>
      <c r="AJ18" s="1122"/>
      <c r="AK18" s="1122"/>
      <c r="AL18" s="1122"/>
      <c r="AM18" s="1122"/>
      <c r="AN18" s="1122"/>
      <c r="AP18" s="1123"/>
      <c r="AQ18" s="1122"/>
      <c r="AR18" s="1122"/>
      <c r="AS18" s="1122"/>
      <c r="AT18" s="1122"/>
      <c r="AU18" s="1122"/>
      <c r="AW18" s="1123"/>
      <c r="AX18" s="1122"/>
      <c r="AY18" s="1122"/>
      <c r="AZ18" s="1122"/>
      <c r="BA18" s="1122"/>
      <c r="BB18" s="1122"/>
      <c r="BD18" s="1123"/>
      <c r="BE18" s="1122"/>
      <c r="BF18" s="1122"/>
      <c r="BG18" s="1122"/>
      <c r="BH18" s="1122"/>
      <c r="BI18" s="1122"/>
      <c r="BJ18" s="1122"/>
      <c r="BK18" s="1122"/>
      <c r="BL18" s="1122"/>
      <c r="BM18" s="1122"/>
      <c r="BN18" s="1123"/>
      <c r="BO18" s="1123"/>
      <c r="BP18" s="1123"/>
      <c r="BQ18" s="1123"/>
      <c r="BR18" s="1123"/>
      <c r="BT18" s="1123"/>
      <c r="BU18" s="1123"/>
      <c r="BV18" s="1123"/>
      <c r="BW18" s="1123"/>
      <c r="BX18" s="1123"/>
      <c r="BY18" s="1097">
        <f t="shared" ref="BY18:BY81" si="11">AI18-AB18</f>
        <v>0</v>
      </c>
      <c r="BZ18" s="1097">
        <f t="shared" ref="BZ18:BZ81" si="12">AJ18-AC18</f>
        <v>0</v>
      </c>
      <c r="CA18" s="1097">
        <f t="shared" ref="CA18:CA81" si="13">AK18-AD18</f>
        <v>0</v>
      </c>
      <c r="CB18" s="1097">
        <f t="shared" ref="CB18:CB81" si="14">AL18-AE18</f>
        <v>0</v>
      </c>
      <c r="CC18" s="1097">
        <f t="shared" ref="CC18:CC81" si="15">AM18-AF18</f>
        <v>0</v>
      </c>
      <c r="CE18" s="1688"/>
      <c r="CF18" s="1335"/>
      <c r="CG18" s="1122"/>
      <c r="CH18" s="1122"/>
      <c r="CI18" s="1122"/>
      <c r="CK18" s="1688">
        <f t="shared" ref="CK18:CK81" si="16">AB18-CE18</f>
        <v>0</v>
      </c>
      <c r="CL18" s="1335">
        <f t="shared" ref="CL18:CL81" si="17">AC18-CF18</f>
        <v>0</v>
      </c>
      <c r="CM18" s="1122">
        <f t="shared" ref="CM18:CM81" si="18">AD18-CG18</f>
        <v>0</v>
      </c>
      <c r="CN18" s="1122">
        <f t="shared" ref="CN18:CN81" si="19">AE18-CH18</f>
        <v>0</v>
      </c>
      <c r="CO18" s="1122">
        <f t="shared" ref="CO18:CO81" si="20">AF18-CI18</f>
        <v>0</v>
      </c>
      <c r="CQ18" s="1123">
        <f t="shared" ref="CQ18:CQ81" si="21">AI18-AB18</f>
        <v>0</v>
      </c>
      <c r="CR18" s="1123">
        <f t="shared" si="7"/>
        <v>0</v>
      </c>
      <c r="CS18" s="1123">
        <f t="shared" si="8"/>
        <v>0</v>
      </c>
      <c r="CT18" s="1123">
        <f t="shared" si="9"/>
        <v>0</v>
      </c>
      <c r="CU18" s="1123">
        <f t="shared" si="10"/>
        <v>0</v>
      </c>
      <c r="CV18" s="1122"/>
    </row>
    <row r="19" spans="1:100">
      <c r="A19" s="1115" t="s">
        <v>10</v>
      </c>
      <c r="G19" s="1180"/>
      <c r="I19" s="1133"/>
      <c r="J19" s="1060"/>
      <c r="M19" s="1463"/>
      <c r="N19" s="1060"/>
      <c r="O19" s="1095"/>
      <c r="P19" s="1095"/>
      <c r="Q19" s="1095"/>
      <c r="R19" s="1095"/>
      <c r="S19" s="1463"/>
      <c r="T19" s="1060"/>
      <c r="U19" s="1060"/>
      <c r="X19" s="1106"/>
      <c r="Y19" s="1097"/>
      <c r="Z19" s="2"/>
      <c r="AB19" s="1095"/>
      <c r="AC19" s="1060"/>
      <c r="AD19" s="1060"/>
      <c r="AE19" s="1060"/>
      <c r="AF19" s="1060"/>
      <c r="AG19" s="1060"/>
      <c r="AH19" s="1060"/>
      <c r="AI19" s="1095"/>
      <c r="AJ19" s="1060"/>
      <c r="AK19" s="1060"/>
      <c r="AL19" s="1060"/>
      <c r="AM19" s="1060"/>
      <c r="AN19" s="1060"/>
      <c r="AP19" s="1095"/>
      <c r="AQ19" s="1060"/>
      <c r="AR19" s="1060"/>
      <c r="AS19" s="1060"/>
      <c r="AT19" s="1060"/>
      <c r="AU19" s="1060"/>
      <c r="AW19" s="1095"/>
      <c r="AX19" s="1060"/>
      <c r="AY19" s="1060"/>
      <c r="AZ19" s="1060"/>
      <c r="BA19" s="1060"/>
      <c r="BB19" s="1060"/>
      <c r="BD19" s="1095"/>
      <c r="BE19" s="1060"/>
      <c r="BF19" s="1060"/>
      <c r="BG19" s="1060"/>
      <c r="BH19" s="1060"/>
      <c r="BN19" s="1095"/>
      <c r="BO19" s="1095"/>
      <c r="BP19" s="1095"/>
      <c r="BQ19" s="1095"/>
      <c r="BR19" s="1095"/>
      <c r="BT19" s="1095">
        <f t="shared" ref="BT19:BT81" si="22">AI19-BN19</f>
        <v>0</v>
      </c>
      <c r="BU19" s="1095">
        <f t="shared" ref="BU19:BU81" si="23">AJ19-BO19</f>
        <v>0</v>
      </c>
      <c r="BV19" s="1095">
        <f t="shared" ref="BV19:BV81" si="24">AK19-BP19</f>
        <v>0</v>
      </c>
      <c r="BW19" s="1095">
        <f t="shared" ref="BW19:BW81" si="25">AL19-BQ19</f>
        <v>0</v>
      </c>
      <c r="BX19" s="1095">
        <f t="shared" ref="BX19:BX81" si="26">AM19-BR19</f>
        <v>0</v>
      </c>
      <c r="BY19" s="1097">
        <f t="shared" si="11"/>
        <v>0</v>
      </c>
      <c r="BZ19" s="1097">
        <f t="shared" si="12"/>
        <v>0</v>
      </c>
      <c r="CA19" s="1097">
        <f t="shared" si="13"/>
        <v>0</v>
      </c>
      <c r="CB19" s="1097">
        <f t="shared" si="14"/>
        <v>0</v>
      </c>
      <c r="CC19" s="1097">
        <f t="shared" si="15"/>
        <v>0</v>
      </c>
      <c r="CE19" s="1095"/>
      <c r="CF19" s="1060"/>
      <c r="CG19" s="1060"/>
      <c r="CH19" s="1060"/>
      <c r="CI19" s="1060"/>
      <c r="CK19" s="1095">
        <f t="shared" si="16"/>
        <v>0</v>
      </c>
      <c r="CL19" s="1060">
        <f t="shared" si="17"/>
        <v>0</v>
      </c>
      <c r="CM19" s="1060">
        <f t="shared" si="18"/>
        <v>0</v>
      </c>
      <c r="CN19" s="1060">
        <f t="shared" si="19"/>
        <v>0</v>
      </c>
      <c r="CO19" s="1060">
        <f t="shared" si="20"/>
        <v>0</v>
      </c>
      <c r="CQ19" s="1095">
        <f t="shared" si="21"/>
        <v>0</v>
      </c>
      <c r="CR19" s="1095">
        <f t="shared" si="7"/>
        <v>0</v>
      </c>
      <c r="CS19" s="1095">
        <f t="shared" si="8"/>
        <v>0</v>
      </c>
      <c r="CT19" s="1095">
        <f t="shared" si="9"/>
        <v>0</v>
      </c>
      <c r="CU19" s="1095">
        <f t="shared" si="10"/>
        <v>0</v>
      </c>
      <c r="CV19" s="1060"/>
    </row>
    <row r="20" spans="1:100">
      <c r="A20" s="1127" t="s">
        <v>1319</v>
      </c>
      <c r="C20" s="2">
        <f>I20</f>
        <v>0</v>
      </c>
      <c r="D20" s="1060">
        <f t="shared" ref="C20:E21" si="27">J20</f>
        <v>0</v>
      </c>
      <c r="E20" s="1060">
        <f t="shared" si="27"/>
        <v>0</v>
      </c>
      <c r="F20" s="1060">
        <f t="shared" ref="F20:F25" si="28">L20</f>
        <v>0</v>
      </c>
      <c r="G20" s="1180">
        <f>SUM(C20:F20)</f>
        <v>0</v>
      </c>
      <c r="I20" s="1060"/>
      <c r="J20" s="1060"/>
      <c r="M20" s="1463">
        <f>SUM(I20:L20)</f>
        <v>0</v>
      </c>
      <c r="N20" s="1060"/>
      <c r="O20" s="1095"/>
      <c r="P20" s="1095"/>
      <c r="Q20" s="1095"/>
      <c r="R20" s="1095"/>
      <c r="S20" s="1463">
        <f t="shared" ref="S20:S28" si="29">SUM(O20:R20)</f>
        <v>0</v>
      </c>
      <c r="T20" s="1060"/>
      <c r="U20" s="1060">
        <f>F20*0</f>
        <v>0</v>
      </c>
      <c r="V20" s="1060">
        <f>C20</f>
        <v>0</v>
      </c>
      <c r="W20" s="1060">
        <f t="shared" ref="W20:W28" si="30">C20-SUM(U20,V20)</f>
        <v>0</v>
      </c>
      <c r="X20" s="1095"/>
      <c r="Y20" s="1060">
        <f>'[30]损益表-USD'!Y20</f>
        <v>4862.0919563620355</v>
      </c>
      <c r="Z20" s="2">
        <f t="shared" ref="Z20:Z30" si="31">C20-Y20</f>
        <v>-4862.0919563620355</v>
      </c>
      <c r="AB20" s="1095"/>
      <c r="AC20" s="1060"/>
      <c r="AD20" s="1060"/>
      <c r="AE20" s="1060"/>
      <c r="AF20" s="1060">
        <f>V20</f>
        <v>0</v>
      </c>
      <c r="AG20" s="1060">
        <f t="shared" ref="AG20:AG30" si="32">C20-SUM(AB20:AF20)</f>
        <v>0</v>
      </c>
      <c r="AH20" s="1060">
        <v>12721741.800000001</v>
      </c>
      <c r="AI20" s="1095"/>
      <c r="AJ20" s="1060"/>
      <c r="AK20" s="1060"/>
      <c r="AL20" s="1060"/>
      <c r="AM20" s="1060">
        <f>D20</f>
        <v>0</v>
      </c>
      <c r="AN20" s="1060">
        <f t="shared" ref="AN20:AN30" si="33">D20-SUM(AI20:AM20)</f>
        <v>0</v>
      </c>
      <c r="AP20" s="1095"/>
      <c r="AQ20" s="1060"/>
      <c r="AR20" s="1060"/>
      <c r="AS20" s="1060"/>
      <c r="AT20" s="1060">
        <f>E20</f>
        <v>0</v>
      </c>
      <c r="AU20" s="1060">
        <f t="shared" ref="AU20:AU30" si="34">E20-SUM(AP20:AT20)</f>
        <v>0</v>
      </c>
      <c r="AW20" s="1095"/>
      <c r="AX20" s="1060"/>
      <c r="AY20" s="1060"/>
      <c r="AZ20" s="1060"/>
      <c r="BA20" s="1060">
        <f>F20</f>
        <v>0</v>
      </c>
      <c r="BB20" s="1060">
        <f t="shared" ref="BB20:BB30" si="35">F20-SUM(AW20:BA20)</f>
        <v>0</v>
      </c>
      <c r="BD20" s="1095"/>
      <c r="BE20" s="1060"/>
      <c r="BF20" s="1060"/>
      <c r="BG20" s="1060"/>
      <c r="BH20" s="1060">
        <v>5860.4917095483133</v>
      </c>
      <c r="BI20" s="1060">
        <f>AB20-BD20</f>
        <v>0</v>
      </c>
      <c r="BJ20" s="1060">
        <f>AC20-BE20</f>
        <v>0</v>
      </c>
      <c r="BK20" s="1060">
        <f>AD20-BF20</f>
        <v>0</v>
      </c>
      <c r="BL20" s="1060">
        <f>AE20-BG20</f>
        <v>0</v>
      </c>
      <c r="BM20" s="1060">
        <f>AF20-BH20</f>
        <v>-5860.4917095483133</v>
      </c>
      <c r="BN20" s="1095"/>
      <c r="BO20" s="1095"/>
      <c r="BP20" s="1095"/>
      <c r="BQ20" s="1095"/>
      <c r="BR20" s="1095">
        <v>5860.4917095483133</v>
      </c>
      <c r="BT20" s="1095">
        <f t="shared" si="22"/>
        <v>0</v>
      </c>
      <c r="BU20" s="1095">
        <f t="shared" si="23"/>
        <v>0</v>
      </c>
      <c r="BV20" s="1095">
        <f t="shared" si="24"/>
        <v>0</v>
      </c>
      <c r="BW20" s="1095">
        <f t="shared" si="25"/>
        <v>0</v>
      </c>
      <c r="BX20" s="1095">
        <f t="shared" si="26"/>
        <v>-5860.4917095483133</v>
      </c>
      <c r="BY20" s="1097">
        <f t="shared" si="11"/>
        <v>0</v>
      </c>
      <c r="BZ20" s="1097">
        <f t="shared" si="12"/>
        <v>0</v>
      </c>
      <c r="CA20" s="1097">
        <f t="shared" si="13"/>
        <v>0</v>
      </c>
      <c r="CB20" s="1097">
        <f t="shared" si="14"/>
        <v>0</v>
      </c>
      <c r="CC20" s="1097">
        <f t="shared" si="15"/>
        <v>0</v>
      </c>
      <c r="CE20" s="1095"/>
      <c r="CF20" s="1060"/>
      <c r="CG20" s="1060"/>
      <c r="CH20" s="1060"/>
      <c r="CI20" s="1060">
        <v>5860.4917095483133</v>
      </c>
      <c r="CK20" s="1095">
        <f t="shared" si="16"/>
        <v>0</v>
      </c>
      <c r="CL20" s="1060">
        <f t="shared" si="17"/>
        <v>0</v>
      </c>
      <c r="CM20" s="1060">
        <f t="shared" si="18"/>
        <v>0</v>
      </c>
      <c r="CN20" s="1060">
        <f t="shared" si="19"/>
        <v>0</v>
      </c>
      <c r="CO20" s="1126">
        <f t="shared" si="20"/>
        <v>-5860.4917095483133</v>
      </c>
      <c r="CQ20" s="1095">
        <f t="shared" si="21"/>
        <v>0</v>
      </c>
      <c r="CR20" s="1095">
        <f t="shared" si="7"/>
        <v>0</v>
      </c>
      <c r="CS20" s="1095">
        <f t="shared" si="8"/>
        <v>0</v>
      </c>
      <c r="CT20" s="1095">
        <f t="shared" si="9"/>
        <v>0</v>
      </c>
      <c r="CU20" s="1095">
        <f t="shared" si="10"/>
        <v>0</v>
      </c>
      <c r="CV20" s="1060"/>
    </row>
    <row r="21" spans="1:100">
      <c r="A21" s="1127" t="s">
        <v>685</v>
      </c>
      <c r="C21" s="2">
        <f t="shared" si="27"/>
        <v>0</v>
      </c>
      <c r="D21" s="1060">
        <f t="shared" si="27"/>
        <v>0</v>
      </c>
      <c r="E21" s="1060">
        <f t="shared" si="27"/>
        <v>0</v>
      </c>
      <c r="F21" s="1060">
        <f t="shared" si="28"/>
        <v>0</v>
      </c>
      <c r="G21" s="1180">
        <f t="shared" ref="G21:G28" si="36">SUM(C21:F21)</f>
        <v>0</v>
      </c>
      <c r="I21" s="1060"/>
      <c r="J21" s="1060"/>
      <c r="M21" s="1463">
        <f>SUM(I21:L21)</f>
        <v>0</v>
      </c>
      <c r="N21" s="1060"/>
      <c r="O21" s="1095"/>
      <c r="P21" s="1095"/>
      <c r="Q21" s="1095"/>
      <c r="R21" s="1095"/>
      <c r="S21" s="1463">
        <f>SUM(O21:R21)</f>
        <v>0</v>
      </c>
      <c r="T21" s="1060"/>
      <c r="U21" s="1060"/>
      <c r="V21" s="1060">
        <f t="shared" ref="V21:V28" si="37">C21</f>
        <v>0</v>
      </c>
      <c r="W21" s="1060">
        <f t="shared" si="30"/>
        <v>0</v>
      </c>
      <c r="X21" s="1095"/>
      <c r="Y21" s="1060">
        <f>'[30]损益表-USD'!Y22</f>
        <v>2531.1204586379686</v>
      </c>
      <c r="Z21" s="2">
        <f t="shared" si="31"/>
        <v>-2531.1204586379686</v>
      </c>
      <c r="AB21" s="1095"/>
      <c r="AC21" s="1060">
        <f>V21</f>
        <v>0</v>
      </c>
      <c r="AD21" s="1060"/>
      <c r="AE21" s="1060"/>
      <c r="AF21" s="1060"/>
      <c r="AG21" s="1060">
        <f t="shared" si="32"/>
        <v>0</v>
      </c>
      <c r="AH21" s="1060"/>
      <c r="AI21" s="1095"/>
      <c r="AJ21" s="1060">
        <f>D21</f>
        <v>0</v>
      </c>
      <c r="AK21" s="1060"/>
      <c r="AL21" s="1060"/>
      <c r="AM21" s="1060"/>
      <c r="AN21" s="1060">
        <f t="shared" si="33"/>
        <v>0</v>
      </c>
      <c r="AP21" s="1095"/>
      <c r="AQ21" s="1060">
        <f>E21</f>
        <v>0</v>
      </c>
      <c r="AR21" s="1060"/>
      <c r="AS21" s="1060"/>
      <c r="AT21" s="1060"/>
      <c r="AU21" s="1060">
        <f t="shared" si="34"/>
        <v>0</v>
      </c>
      <c r="AW21" s="1095"/>
      <c r="AX21" s="1060">
        <f>F21</f>
        <v>0</v>
      </c>
      <c r="AY21" s="1060"/>
      <c r="AZ21" s="1060"/>
      <c r="BA21" s="1060"/>
      <c r="BB21" s="1060">
        <f t="shared" si="35"/>
        <v>0</v>
      </c>
      <c r="BD21" s="1095"/>
      <c r="BE21" s="1060">
        <v>3484.5893295496599</v>
      </c>
      <c r="BF21" s="1060"/>
      <c r="BG21" s="1060"/>
      <c r="BH21" s="1060"/>
      <c r="BI21" s="1060">
        <f t="shared" ref="BI21:BI30" si="38">AB21-BD21</f>
        <v>0</v>
      </c>
      <c r="BJ21" s="1060">
        <f t="shared" ref="BJ21:BJ30" si="39">AC21-BE21</f>
        <v>-3484.5893295496599</v>
      </c>
      <c r="BK21" s="1060">
        <f t="shared" ref="BK21:BK30" si="40">AD21-BF21</f>
        <v>0</v>
      </c>
      <c r="BL21" s="1060">
        <f t="shared" ref="BL21:BL30" si="41">AE21-BG21</f>
        <v>0</v>
      </c>
      <c r="BM21" s="1060">
        <f t="shared" ref="BM21:BM30" si="42">AF21-BH21</f>
        <v>0</v>
      </c>
      <c r="BN21" s="1095"/>
      <c r="BO21" s="1095">
        <v>2858.7764436821035</v>
      </c>
      <c r="BP21" s="1095"/>
      <c r="BQ21" s="1095"/>
      <c r="BR21" s="1095"/>
      <c r="BT21" s="1095">
        <f t="shared" si="22"/>
        <v>0</v>
      </c>
      <c r="BU21" s="1095">
        <f t="shared" si="23"/>
        <v>-2858.7764436821035</v>
      </c>
      <c r="BV21" s="1095">
        <f t="shared" si="24"/>
        <v>0</v>
      </c>
      <c r="BW21" s="1095">
        <f t="shared" si="25"/>
        <v>0</v>
      </c>
      <c r="BX21" s="1095">
        <f t="shared" si="26"/>
        <v>0</v>
      </c>
      <c r="BY21" s="1097">
        <f t="shared" si="11"/>
        <v>0</v>
      </c>
      <c r="BZ21" s="1097">
        <f t="shared" si="12"/>
        <v>0</v>
      </c>
      <c r="CA21" s="1097">
        <f t="shared" si="13"/>
        <v>0</v>
      </c>
      <c r="CB21" s="1097">
        <f t="shared" si="14"/>
        <v>0</v>
      </c>
      <c r="CC21" s="1097">
        <f t="shared" si="15"/>
        <v>0</v>
      </c>
      <c r="CE21" s="1095"/>
      <c r="CF21" s="1060">
        <v>3484.5893295496599</v>
      </c>
      <c r="CG21" s="1060"/>
      <c r="CH21" s="1060"/>
      <c r="CI21" s="1060"/>
      <c r="CK21" s="1095">
        <f t="shared" si="16"/>
        <v>0</v>
      </c>
      <c r="CL21" s="1060">
        <f t="shared" si="17"/>
        <v>-3484.5893295496599</v>
      </c>
      <c r="CM21" s="1060">
        <f t="shared" si="18"/>
        <v>0</v>
      </c>
      <c r="CN21" s="1060">
        <f t="shared" si="19"/>
        <v>0</v>
      </c>
      <c r="CO21" s="1126">
        <f t="shared" si="20"/>
        <v>0</v>
      </c>
      <c r="CQ21" s="1095">
        <f t="shared" si="21"/>
        <v>0</v>
      </c>
      <c r="CR21" s="1095">
        <f t="shared" si="7"/>
        <v>0</v>
      </c>
      <c r="CS21" s="1095">
        <f t="shared" si="8"/>
        <v>0</v>
      </c>
      <c r="CT21" s="1095">
        <f t="shared" si="9"/>
        <v>0</v>
      </c>
      <c r="CU21" s="1095">
        <f t="shared" si="10"/>
        <v>0</v>
      </c>
      <c r="CV21" s="1060"/>
    </row>
    <row r="22" spans="1:100">
      <c r="A22" s="1128" t="s">
        <v>784</v>
      </c>
      <c r="C22" s="2">
        <f>I22</f>
        <v>0</v>
      </c>
      <c r="D22" s="1060">
        <f t="shared" ref="C22:E26" si="43">J22</f>
        <v>0</v>
      </c>
      <c r="E22" s="1060">
        <f>K22</f>
        <v>0</v>
      </c>
      <c r="F22" s="1060">
        <f t="shared" si="28"/>
        <v>0</v>
      </c>
      <c r="G22" s="1180">
        <f>SUM(C22:F22)</f>
        <v>0</v>
      </c>
      <c r="I22" s="1060"/>
      <c r="J22" s="1060"/>
      <c r="M22" s="1463">
        <f>SUM(I22:L22)</f>
        <v>0</v>
      </c>
      <c r="N22" s="1060"/>
      <c r="O22" s="1095"/>
      <c r="P22" s="1095"/>
      <c r="Q22" s="1095"/>
      <c r="R22" s="1095"/>
      <c r="S22" s="1463"/>
      <c r="T22" s="1060"/>
      <c r="U22" s="1060"/>
      <c r="V22" s="1060">
        <f t="shared" si="37"/>
        <v>0</v>
      </c>
      <c r="W22" s="1060">
        <f t="shared" si="30"/>
        <v>0</v>
      </c>
      <c r="X22" s="1095"/>
      <c r="Y22" s="1060">
        <f>'[30]损益表-USD'!Y23</f>
        <v>0</v>
      </c>
      <c r="Z22" s="2">
        <f t="shared" si="31"/>
        <v>0</v>
      </c>
      <c r="AB22" s="1095"/>
      <c r="AC22" s="1060"/>
      <c r="AD22" s="1060"/>
      <c r="AE22" s="1060"/>
      <c r="AF22" s="1060"/>
      <c r="AG22" s="1060">
        <f t="shared" si="32"/>
        <v>0</v>
      </c>
      <c r="AH22" s="1060"/>
      <c r="AI22" s="1095"/>
      <c r="AJ22" s="1060"/>
      <c r="AK22" s="1060"/>
      <c r="AL22" s="1060"/>
      <c r="AM22" s="1060"/>
      <c r="AN22" s="1060">
        <f t="shared" si="33"/>
        <v>0</v>
      </c>
      <c r="AP22" s="1095"/>
      <c r="AQ22" s="1060"/>
      <c r="AR22" s="1060"/>
      <c r="AS22" s="1060"/>
      <c r="AT22" s="1060"/>
      <c r="AU22" s="1060">
        <f t="shared" si="34"/>
        <v>0</v>
      </c>
      <c r="AW22" s="1095"/>
      <c r="AX22" s="1060"/>
      <c r="AY22" s="1060"/>
      <c r="AZ22" s="1060"/>
      <c r="BA22" s="1060"/>
      <c r="BB22" s="1060">
        <f t="shared" si="35"/>
        <v>0</v>
      </c>
      <c r="BD22" s="1095"/>
      <c r="BE22" s="1060"/>
      <c r="BF22" s="1060"/>
      <c r="BG22" s="1060"/>
      <c r="BH22" s="1060"/>
      <c r="BI22" s="1060">
        <f t="shared" si="38"/>
        <v>0</v>
      </c>
      <c r="BJ22" s="1060">
        <f t="shared" si="39"/>
        <v>0</v>
      </c>
      <c r="BK22" s="1060">
        <f t="shared" si="40"/>
        <v>0</v>
      </c>
      <c r="BL22" s="1060">
        <f t="shared" si="41"/>
        <v>0</v>
      </c>
      <c r="BM22" s="1060">
        <f t="shared" si="42"/>
        <v>0</v>
      </c>
      <c r="BN22" s="1095"/>
      <c r="BO22" s="1095"/>
      <c r="BP22" s="1095"/>
      <c r="BQ22" s="1095"/>
      <c r="BR22" s="1095"/>
      <c r="BT22" s="1095">
        <f t="shared" si="22"/>
        <v>0</v>
      </c>
      <c r="BU22" s="1095">
        <f t="shared" si="23"/>
        <v>0</v>
      </c>
      <c r="BV22" s="1095">
        <f t="shared" si="24"/>
        <v>0</v>
      </c>
      <c r="BW22" s="1095">
        <f t="shared" si="25"/>
        <v>0</v>
      </c>
      <c r="BX22" s="1095">
        <f t="shared" si="26"/>
        <v>0</v>
      </c>
      <c r="BY22" s="1097">
        <f t="shared" si="11"/>
        <v>0</v>
      </c>
      <c r="BZ22" s="1097">
        <f t="shared" si="12"/>
        <v>0</v>
      </c>
      <c r="CA22" s="1097">
        <f t="shared" si="13"/>
        <v>0</v>
      </c>
      <c r="CB22" s="1097">
        <f t="shared" si="14"/>
        <v>0</v>
      </c>
      <c r="CC22" s="1097">
        <f t="shared" si="15"/>
        <v>0</v>
      </c>
      <c r="CE22" s="1095"/>
      <c r="CF22" s="1060"/>
      <c r="CG22" s="1060"/>
      <c r="CH22" s="1060"/>
      <c r="CI22" s="1060"/>
      <c r="CK22" s="1095">
        <f t="shared" si="16"/>
        <v>0</v>
      </c>
      <c r="CL22" s="1060">
        <f t="shared" si="17"/>
        <v>0</v>
      </c>
      <c r="CM22" s="1060">
        <f t="shared" si="18"/>
        <v>0</v>
      </c>
      <c r="CN22" s="1060">
        <f t="shared" si="19"/>
        <v>0</v>
      </c>
      <c r="CO22" s="1126">
        <f t="shared" si="20"/>
        <v>0</v>
      </c>
      <c r="CQ22" s="1095">
        <f t="shared" si="21"/>
        <v>0</v>
      </c>
      <c r="CR22" s="1095">
        <f t="shared" si="7"/>
        <v>0</v>
      </c>
      <c r="CS22" s="1095">
        <f t="shared" si="8"/>
        <v>0</v>
      </c>
      <c r="CT22" s="1095">
        <f t="shared" si="9"/>
        <v>0</v>
      </c>
      <c r="CU22" s="1095">
        <f t="shared" si="10"/>
        <v>0</v>
      </c>
      <c r="CV22" s="1060"/>
    </row>
    <row r="23" spans="1:100">
      <c r="A23" s="1128" t="s">
        <v>785</v>
      </c>
      <c r="C23" s="2">
        <f t="shared" si="43"/>
        <v>0</v>
      </c>
      <c r="D23" s="1060">
        <f t="shared" si="43"/>
        <v>0</v>
      </c>
      <c r="E23" s="1060">
        <f t="shared" si="43"/>
        <v>0</v>
      </c>
      <c r="F23" s="1060">
        <f t="shared" si="28"/>
        <v>0</v>
      </c>
      <c r="G23" s="1180">
        <f t="shared" si="36"/>
        <v>0</v>
      </c>
      <c r="I23" s="1060"/>
      <c r="J23" s="1078"/>
      <c r="M23" s="1463">
        <f t="shared" ref="M23:M28" si="44">SUM(I23:L23)</f>
        <v>0</v>
      </c>
      <c r="N23" s="1060"/>
      <c r="O23" s="1095"/>
      <c r="P23" s="1095"/>
      <c r="Q23" s="1095"/>
      <c r="R23" s="1095"/>
      <c r="S23" s="1463">
        <f t="shared" si="29"/>
        <v>0</v>
      </c>
      <c r="T23" s="1060"/>
      <c r="U23" s="1060"/>
      <c r="V23" s="1060">
        <f t="shared" si="37"/>
        <v>0</v>
      </c>
      <c r="W23" s="1060">
        <f t="shared" si="30"/>
        <v>0</v>
      </c>
      <c r="X23" s="1095"/>
      <c r="Y23" s="1060">
        <f>'[30]损益表-USD'!Y24</f>
        <v>3110.0189471875001</v>
      </c>
      <c r="Z23" s="2">
        <f t="shared" si="31"/>
        <v>-3110.0189471875001</v>
      </c>
      <c r="AB23" s="1095"/>
      <c r="AC23" s="1060"/>
      <c r="AD23" s="1060">
        <f>V23</f>
        <v>0</v>
      </c>
      <c r="AE23" s="1060"/>
      <c r="AF23" s="1060"/>
      <c r="AG23" s="1060">
        <f t="shared" si="32"/>
        <v>0</v>
      </c>
      <c r="AH23" s="1060"/>
      <c r="AI23" s="1095"/>
      <c r="AJ23" s="1060"/>
      <c r="AK23" s="1060">
        <f>D23</f>
        <v>0</v>
      </c>
      <c r="AL23" s="1060"/>
      <c r="AM23" s="1060"/>
      <c r="AN23" s="1060">
        <f t="shared" si="33"/>
        <v>0</v>
      </c>
      <c r="AP23" s="1095"/>
      <c r="AQ23" s="1060"/>
      <c r="AR23" s="1060">
        <f>E23</f>
        <v>0</v>
      </c>
      <c r="AS23" s="1060"/>
      <c r="AT23" s="1060"/>
      <c r="AU23" s="1060">
        <f t="shared" si="34"/>
        <v>0</v>
      </c>
      <c r="AW23" s="1095"/>
      <c r="AX23" s="1060"/>
      <c r="AY23" s="1060">
        <f>F23</f>
        <v>0</v>
      </c>
      <c r="AZ23" s="1060"/>
      <c r="BA23" s="1060"/>
      <c r="BB23" s="1060">
        <f t="shared" si="35"/>
        <v>0</v>
      </c>
      <c r="BD23" s="1095"/>
      <c r="BE23" s="1060"/>
      <c r="BF23" s="1060">
        <v>2424.242424242424</v>
      </c>
      <c r="BG23" s="1060"/>
      <c r="BH23" s="1060"/>
      <c r="BI23" s="1060">
        <f t="shared" si="38"/>
        <v>0</v>
      </c>
      <c r="BJ23" s="1060">
        <f t="shared" si="39"/>
        <v>0</v>
      </c>
      <c r="BK23" s="1060">
        <f t="shared" si="40"/>
        <v>-2424.242424242424</v>
      </c>
      <c r="BL23" s="1060">
        <f t="shared" si="41"/>
        <v>0</v>
      </c>
      <c r="BM23" s="1060">
        <f t="shared" si="42"/>
        <v>0</v>
      </c>
      <c r="BN23" s="1095"/>
      <c r="BO23" s="1095"/>
      <c r="BP23" s="1095">
        <v>1969.6969696969695</v>
      </c>
      <c r="BQ23" s="1095"/>
      <c r="BR23" s="1095"/>
      <c r="BT23" s="1095">
        <f t="shared" si="22"/>
        <v>0</v>
      </c>
      <c r="BU23" s="1095">
        <f t="shared" si="23"/>
        <v>0</v>
      </c>
      <c r="BV23" s="1095">
        <f t="shared" si="24"/>
        <v>-1969.6969696969695</v>
      </c>
      <c r="BW23" s="1095">
        <f t="shared" si="25"/>
        <v>0</v>
      </c>
      <c r="BX23" s="1095">
        <f t="shared" si="26"/>
        <v>0</v>
      </c>
      <c r="BY23" s="1097">
        <f t="shared" si="11"/>
        <v>0</v>
      </c>
      <c r="BZ23" s="1097">
        <f t="shared" si="12"/>
        <v>0</v>
      </c>
      <c r="CA23" s="1097">
        <f t="shared" si="13"/>
        <v>0</v>
      </c>
      <c r="CB23" s="1097">
        <f t="shared" si="14"/>
        <v>0</v>
      </c>
      <c r="CC23" s="1097">
        <f t="shared" si="15"/>
        <v>0</v>
      </c>
      <c r="CE23" s="1095"/>
      <c r="CF23" s="1060"/>
      <c r="CG23" s="1060">
        <v>2424.242424242424</v>
      </c>
      <c r="CH23" s="1060"/>
      <c r="CI23" s="1060"/>
      <c r="CK23" s="1095">
        <f t="shared" si="16"/>
        <v>0</v>
      </c>
      <c r="CL23" s="1060">
        <f t="shared" si="17"/>
        <v>0</v>
      </c>
      <c r="CM23" s="1060">
        <f t="shared" si="18"/>
        <v>-2424.242424242424</v>
      </c>
      <c r="CN23" s="1060">
        <f t="shared" si="19"/>
        <v>0</v>
      </c>
      <c r="CO23" s="1126">
        <f t="shared" si="20"/>
        <v>0</v>
      </c>
      <c r="CQ23" s="1095">
        <f t="shared" si="21"/>
        <v>0</v>
      </c>
      <c r="CR23" s="1095">
        <f t="shared" si="7"/>
        <v>0</v>
      </c>
      <c r="CS23" s="1095">
        <f t="shared" si="8"/>
        <v>0</v>
      </c>
      <c r="CT23" s="1095">
        <f t="shared" si="9"/>
        <v>0</v>
      </c>
      <c r="CU23" s="1095">
        <f t="shared" si="10"/>
        <v>0</v>
      </c>
      <c r="CV23" s="1060"/>
    </row>
    <row r="24" spans="1:100">
      <c r="A24" s="1127" t="s">
        <v>648</v>
      </c>
      <c r="C24" s="2">
        <f>I24</f>
        <v>0</v>
      </c>
      <c r="D24" s="1060">
        <f t="shared" si="43"/>
        <v>0</v>
      </c>
      <c r="E24" s="1060">
        <f t="shared" si="43"/>
        <v>0</v>
      </c>
      <c r="F24" s="1060">
        <f t="shared" si="28"/>
        <v>0</v>
      </c>
      <c r="G24" s="1180">
        <f>SUM(C24:F24)</f>
        <v>0</v>
      </c>
      <c r="I24" s="1060"/>
      <c r="J24" s="1078"/>
      <c r="K24" s="1078"/>
      <c r="L24" s="1078"/>
      <c r="M24" s="1463">
        <f>SUM(I24:L24)</f>
        <v>0</v>
      </c>
      <c r="N24" s="1060"/>
      <c r="O24" s="1095"/>
      <c r="P24" s="1095"/>
      <c r="Q24" s="1095"/>
      <c r="R24" s="1095"/>
      <c r="S24" s="1463"/>
      <c r="T24" s="1060"/>
      <c r="U24" s="1060"/>
      <c r="V24" s="1060">
        <f t="shared" si="37"/>
        <v>0</v>
      </c>
      <c r="W24" s="1060">
        <f t="shared" si="30"/>
        <v>0</v>
      </c>
      <c r="X24" s="1095"/>
      <c r="Y24" s="1060">
        <f>'[30]损益表-USD'!Y25</f>
        <v>6.2768109375000005</v>
      </c>
      <c r="Z24" s="2">
        <f t="shared" si="31"/>
        <v>-6.2768109375000005</v>
      </c>
      <c r="AB24" s="1095"/>
      <c r="AC24" s="1060"/>
      <c r="AD24" s="1060">
        <f>V24</f>
        <v>0</v>
      </c>
      <c r="AE24" s="1060"/>
      <c r="AF24" s="1060"/>
      <c r="AG24" s="1060">
        <f t="shared" si="32"/>
        <v>0</v>
      </c>
      <c r="AH24" s="1060"/>
      <c r="AI24" s="1095"/>
      <c r="AJ24" s="1060"/>
      <c r="AK24" s="1060">
        <f>D24</f>
        <v>0</v>
      </c>
      <c r="AL24" s="1060"/>
      <c r="AM24" s="1060"/>
      <c r="AN24" s="1060">
        <f t="shared" si="33"/>
        <v>0</v>
      </c>
      <c r="AP24" s="1095"/>
      <c r="AQ24" s="1060"/>
      <c r="AR24" s="1060">
        <f>E24</f>
        <v>0</v>
      </c>
      <c r="AS24" s="1060"/>
      <c r="AT24" s="1060"/>
      <c r="AU24" s="1060">
        <f t="shared" si="34"/>
        <v>0</v>
      </c>
      <c r="AW24" s="1095"/>
      <c r="AX24" s="1060"/>
      <c r="AY24" s="1060">
        <f>F24</f>
        <v>0</v>
      </c>
      <c r="AZ24" s="1060"/>
      <c r="BA24" s="1060"/>
      <c r="BB24" s="1060">
        <f t="shared" si="35"/>
        <v>0</v>
      </c>
      <c r="BD24" s="1095"/>
      <c r="BE24" s="1060"/>
      <c r="BF24" s="1060">
        <v>6.0606060606060606</v>
      </c>
      <c r="BG24" s="1060"/>
      <c r="BH24" s="1060"/>
      <c r="BI24" s="1060">
        <f t="shared" si="38"/>
        <v>0</v>
      </c>
      <c r="BJ24" s="1060">
        <f t="shared" si="39"/>
        <v>0</v>
      </c>
      <c r="BK24" s="1060">
        <f t="shared" si="40"/>
        <v>-6.0606060606060606</v>
      </c>
      <c r="BL24" s="1060">
        <f t="shared" si="41"/>
        <v>0</v>
      </c>
      <c r="BM24" s="1060">
        <f t="shared" si="42"/>
        <v>0</v>
      </c>
      <c r="BN24" s="1095"/>
      <c r="BO24" s="1095"/>
      <c r="BP24" s="1095">
        <v>0.90909090909090906</v>
      </c>
      <c r="BQ24" s="1095"/>
      <c r="BR24" s="1095"/>
      <c r="BT24" s="1095">
        <f t="shared" si="22"/>
        <v>0</v>
      </c>
      <c r="BU24" s="1095">
        <f t="shared" si="23"/>
        <v>0</v>
      </c>
      <c r="BV24" s="1095">
        <f t="shared" si="24"/>
        <v>-0.90909090909090906</v>
      </c>
      <c r="BW24" s="1095">
        <f t="shared" si="25"/>
        <v>0</v>
      </c>
      <c r="BX24" s="1095">
        <f t="shared" si="26"/>
        <v>0</v>
      </c>
      <c r="BY24" s="1097">
        <f t="shared" si="11"/>
        <v>0</v>
      </c>
      <c r="BZ24" s="1097">
        <f t="shared" si="12"/>
        <v>0</v>
      </c>
      <c r="CA24" s="1097">
        <f t="shared" si="13"/>
        <v>0</v>
      </c>
      <c r="CB24" s="1097">
        <f t="shared" si="14"/>
        <v>0</v>
      </c>
      <c r="CC24" s="1097">
        <f t="shared" si="15"/>
        <v>0</v>
      </c>
      <c r="CE24" s="1095"/>
      <c r="CF24" s="1060"/>
      <c r="CG24" s="1060">
        <v>6.0606060606060606</v>
      </c>
      <c r="CH24" s="1060"/>
      <c r="CI24" s="1060"/>
      <c r="CK24" s="1095">
        <f t="shared" si="16"/>
        <v>0</v>
      </c>
      <c r="CL24" s="1060">
        <f t="shared" si="17"/>
        <v>0</v>
      </c>
      <c r="CM24" s="1060">
        <f t="shared" si="18"/>
        <v>-6.0606060606060606</v>
      </c>
      <c r="CN24" s="1060">
        <f t="shared" si="19"/>
        <v>0</v>
      </c>
      <c r="CO24" s="1126">
        <f t="shared" si="20"/>
        <v>0</v>
      </c>
      <c r="CQ24" s="1095">
        <f t="shared" si="21"/>
        <v>0</v>
      </c>
      <c r="CR24" s="1095">
        <f t="shared" si="7"/>
        <v>0</v>
      </c>
      <c r="CS24" s="1095">
        <f t="shared" si="8"/>
        <v>0</v>
      </c>
      <c r="CT24" s="1095">
        <f t="shared" si="9"/>
        <v>0</v>
      </c>
      <c r="CU24" s="1095">
        <f t="shared" si="10"/>
        <v>0</v>
      </c>
      <c r="CV24" s="1060"/>
    </row>
    <row r="25" spans="1:100" ht="12.75" hidden="1" customHeight="1">
      <c r="A25" s="1127" t="s">
        <v>11</v>
      </c>
      <c r="C25" s="2">
        <f>I25</f>
        <v>0</v>
      </c>
      <c r="D25" s="1060">
        <f t="shared" si="43"/>
        <v>0</v>
      </c>
      <c r="E25" s="1060">
        <f>K25</f>
        <v>0</v>
      </c>
      <c r="F25" s="1060">
        <f t="shared" si="28"/>
        <v>0</v>
      </c>
      <c r="G25" s="1180">
        <f t="shared" si="36"/>
        <v>0</v>
      </c>
      <c r="I25" s="1060"/>
      <c r="J25" s="1060"/>
      <c r="M25" s="1463">
        <f t="shared" si="44"/>
        <v>0</v>
      </c>
      <c r="N25" s="1060"/>
      <c r="O25" s="1095"/>
      <c r="P25" s="1095"/>
      <c r="Q25" s="1095"/>
      <c r="R25" s="1095"/>
      <c r="S25" s="1463">
        <f t="shared" si="29"/>
        <v>0</v>
      </c>
      <c r="T25" s="1060"/>
      <c r="U25" s="1060"/>
      <c r="V25" s="1060">
        <f t="shared" si="37"/>
        <v>0</v>
      </c>
      <c r="W25" s="1060">
        <f t="shared" si="30"/>
        <v>0</v>
      </c>
      <c r="X25" s="1095"/>
      <c r="Y25" s="1060">
        <f>'[31]损益表-USD'!D16</f>
        <v>0</v>
      </c>
      <c r="Z25" s="2">
        <f t="shared" si="31"/>
        <v>0</v>
      </c>
      <c r="AB25" s="1095"/>
      <c r="AC25" s="1060"/>
      <c r="AD25" s="1060"/>
      <c r="AE25" s="1060"/>
      <c r="AF25" s="1060"/>
      <c r="AG25" s="1060">
        <f t="shared" si="32"/>
        <v>0</v>
      </c>
      <c r="AH25" s="1060"/>
      <c r="AI25" s="1095"/>
      <c r="AJ25" s="1060"/>
      <c r="AK25" s="1060"/>
      <c r="AL25" s="1060"/>
      <c r="AM25" s="1060"/>
      <c r="AN25" s="1060">
        <f t="shared" si="33"/>
        <v>0</v>
      </c>
      <c r="AP25" s="1095"/>
      <c r="AQ25" s="1060"/>
      <c r="AR25" s="1060"/>
      <c r="AS25" s="1060"/>
      <c r="AT25" s="1060"/>
      <c r="AU25" s="1060">
        <f t="shared" si="34"/>
        <v>0</v>
      </c>
      <c r="AW25" s="1095"/>
      <c r="AX25" s="1060"/>
      <c r="AY25" s="1060"/>
      <c r="AZ25" s="1060"/>
      <c r="BA25" s="1060"/>
      <c r="BB25" s="1060">
        <f t="shared" si="35"/>
        <v>0</v>
      </c>
      <c r="BD25" s="1095"/>
      <c r="BE25" s="1060"/>
      <c r="BF25" s="1060"/>
      <c r="BG25" s="1060"/>
      <c r="BH25" s="1060"/>
      <c r="BI25" s="1060">
        <f t="shared" si="38"/>
        <v>0</v>
      </c>
      <c r="BJ25" s="1060">
        <f t="shared" si="39"/>
        <v>0</v>
      </c>
      <c r="BK25" s="1060">
        <f t="shared" si="40"/>
        <v>0</v>
      </c>
      <c r="BL25" s="1060">
        <f t="shared" si="41"/>
        <v>0</v>
      </c>
      <c r="BM25" s="1060">
        <f t="shared" si="42"/>
        <v>0</v>
      </c>
      <c r="BN25" s="1095"/>
      <c r="BO25" s="1095"/>
      <c r="BP25" s="1095"/>
      <c r="BQ25" s="1095"/>
      <c r="BR25" s="1095"/>
      <c r="BT25" s="1095">
        <f t="shared" si="22"/>
        <v>0</v>
      </c>
      <c r="BU25" s="1095">
        <f t="shared" si="23"/>
        <v>0</v>
      </c>
      <c r="BV25" s="1095">
        <f t="shared" si="24"/>
        <v>0</v>
      </c>
      <c r="BW25" s="1095">
        <f t="shared" si="25"/>
        <v>0</v>
      </c>
      <c r="BX25" s="1095">
        <f t="shared" si="26"/>
        <v>0</v>
      </c>
      <c r="BY25" s="1097">
        <f t="shared" si="11"/>
        <v>0</v>
      </c>
      <c r="BZ25" s="1097">
        <f t="shared" si="12"/>
        <v>0</v>
      </c>
      <c r="CA25" s="1097">
        <f t="shared" si="13"/>
        <v>0</v>
      </c>
      <c r="CB25" s="1097">
        <f t="shared" si="14"/>
        <v>0</v>
      </c>
      <c r="CC25" s="1097">
        <f t="shared" si="15"/>
        <v>0</v>
      </c>
      <c r="CE25" s="1095"/>
      <c r="CF25" s="1060"/>
      <c r="CG25" s="1060"/>
      <c r="CH25" s="1060"/>
      <c r="CI25" s="1060"/>
      <c r="CK25" s="1095">
        <f t="shared" si="16"/>
        <v>0</v>
      </c>
      <c r="CL25" s="1060">
        <f t="shared" si="17"/>
        <v>0</v>
      </c>
      <c r="CM25" s="1060">
        <f t="shared" si="18"/>
        <v>0</v>
      </c>
      <c r="CN25" s="1060">
        <f t="shared" si="19"/>
        <v>0</v>
      </c>
      <c r="CO25" s="1126">
        <f t="shared" si="20"/>
        <v>0</v>
      </c>
      <c r="CQ25" s="1095">
        <f t="shared" si="21"/>
        <v>0</v>
      </c>
      <c r="CR25" s="1095">
        <f t="shared" si="7"/>
        <v>0</v>
      </c>
      <c r="CS25" s="1095">
        <f t="shared" si="8"/>
        <v>0</v>
      </c>
      <c r="CT25" s="1095">
        <f t="shared" si="9"/>
        <v>0</v>
      </c>
      <c r="CU25" s="1095">
        <f t="shared" si="10"/>
        <v>0</v>
      </c>
      <c r="CV25" s="1060"/>
    </row>
    <row r="26" spans="1:100">
      <c r="A26" s="1128" t="s">
        <v>849</v>
      </c>
      <c r="C26" s="2">
        <f>I26</f>
        <v>0</v>
      </c>
      <c r="D26" s="1060">
        <f t="shared" si="43"/>
        <v>0</v>
      </c>
      <c r="E26" s="1060">
        <f>K26</f>
        <v>0</v>
      </c>
      <c r="F26" s="1060">
        <f>L26</f>
        <v>0</v>
      </c>
      <c r="G26" s="1180">
        <f>SUM(C26:F26)</f>
        <v>0</v>
      </c>
      <c r="I26" s="1060"/>
      <c r="J26" s="1060"/>
      <c r="L26" s="1078"/>
      <c r="M26" s="1463">
        <f>SUM(I26:L26)</f>
        <v>0</v>
      </c>
      <c r="N26" s="1060"/>
      <c r="O26" s="1095"/>
      <c r="P26" s="1095"/>
      <c r="Q26" s="1095"/>
      <c r="R26" s="1095"/>
      <c r="S26" s="1463"/>
      <c r="T26" s="1060"/>
      <c r="U26" s="1060"/>
      <c r="V26" s="1060">
        <f t="shared" si="37"/>
        <v>0</v>
      </c>
      <c r="W26" s="1060">
        <f t="shared" si="30"/>
        <v>0</v>
      </c>
      <c r="X26" s="1095"/>
      <c r="Y26" s="1060">
        <f>'[30]损益表-USD'!Y27</f>
        <v>986.87618593750005</v>
      </c>
      <c r="Z26" s="2">
        <f t="shared" si="31"/>
        <v>-986.87618593750005</v>
      </c>
      <c r="AB26" s="1095"/>
      <c r="AC26" s="1060"/>
      <c r="AD26" s="1060"/>
      <c r="AE26" s="1060">
        <f>V26</f>
        <v>0</v>
      </c>
      <c r="AF26" s="1060"/>
      <c r="AG26" s="1060">
        <f t="shared" si="32"/>
        <v>0</v>
      </c>
      <c r="AH26" s="1060"/>
      <c r="AI26" s="1095"/>
      <c r="AJ26" s="1060"/>
      <c r="AK26" s="1060"/>
      <c r="AL26" s="1060">
        <f>D26</f>
        <v>0</v>
      </c>
      <c r="AM26" s="1060"/>
      <c r="AN26" s="1060">
        <f t="shared" si="33"/>
        <v>0</v>
      </c>
      <c r="AP26" s="1095"/>
      <c r="AQ26" s="1060"/>
      <c r="AR26" s="1060"/>
      <c r="AS26" s="1060">
        <f>E26</f>
        <v>0</v>
      </c>
      <c r="AT26" s="1060"/>
      <c r="AU26" s="1060">
        <f t="shared" si="34"/>
        <v>0</v>
      </c>
      <c r="AW26" s="1095"/>
      <c r="AX26" s="1060"/>
      <c r="AY26" s="1060"/>
      <c r="AZ26" s="1060">
        <f>F26</f>
        <v>0</v>
      </c>
      <c r="BA26" s="1060"/>
      <c r="BB26" s="1060">
        <f t="shared" si="35"/>
        <v>0</v>
      </c>
      <c r="BD26" s="1095"/>
      <c r="BE26" s="1060"/>
      <c r="BF26" s="1060"/>
      <c r="BG26" s="1060">
        <v>1515.151515151515</v>
      </c>
      <c r="BH26" s="1060"/>
      <c r="BI26" s="1060">
        <f t="shared" si="38"/>
        <v>0</v>
      </c>
      <c r="BJ26" s="1060">
        <f t="shared" si="39"/>
        <v>0</v>
      </c>
      <c r="BK26" s="1060">
        <f t="shared" si="40"/>
        <v>0</v>
      </c>
      <c r="BL26" s="1060">
        <f t="shared" si="41"/>
        <v>-1515.151515151515</v>
      </c>
      <c r="BM26" s="1060">
        <f t="shared" si="42"/>
        <v>0</v>
      </c>
      <c r="BN26" s="1095"/>
      <c r="BO26" s="1095"/>
      <c r="BP26" s="1095"/>
      <c r="BQ26" s="1095">
        <v>1715.2658662092624</v>
      </c>
      <c r="BR26" s="1095"/>
      <c r="BT26" s="1095">
        <f t="shared" si="22"/>
        <v>0</v>
      </c>
      <c r="BU26" s="1095">
        <f t="shared" si="23"/>
        <v>0</v>
      </c>
      <c r="BV26" s="1095">
        <f t="shared" si="24"/>
        <v>0</v>
      </c>
      <c r="BW26" s="1095">
        <f t="shared" si="25"/>
        <v>-1715.2658662092624</v>
      </c>
      <c r="BX26" s="1095">
        <f t="shared" si="26"/>
        <v>0</v>
      </c>
      <c r="BY26" s="1097">
        <f t="shared" si="11"/>
        <v>0</v>
      </c>
      <c r="BZ26" s="1097">
        <f t="shared" si="12"/>
        <v>0</v>
      </c>
      <c r="CA26" s="1097">
        <f t="shared" si="13"/>
        <v>0</v>
      </c>
      <c r="CB26" s="1097">
        <f t="shared" si="14"/>
        <v>0</v>
      </c>
      <c r="CC26" s="1097">
        <f t="shared" si="15"/>
        <v>0</v>
      </c>
      <c r="CE26" s="1095"/>
      <c r="CF26" s="1060"/>
      <c r="CG26" s="1060"/>
      <c r="CH26" s="1060">
        <v>1515.151515151515</v>
      </c>
      <c r="CI26" s="1060"/>
      <c r="CK26" s="1095">
        <f t="shared" si="16"/>
        <v>0</v>
      </c>
      <c r="CL26" s="1060">
        <f t="shared" si="17"/>
        <v>0</v>
      </c>
      <c r="CM26" s="1060">
        <f t="shared" si="18"/>
        <v>0</v>
      </c>
      <c r="CN26" s="1060">
        <f t="shared" si="19"/>
        <v>-1515.151515151515</v>
      </c>
      <c r="CO26" s="1126">
        <f t="shared" si="20"/>
        <v>0</v>
      </c>
      <c r="CQ26" s="1095">
        <f t="shared" si="21"/>
        <v>0</v>
      </c>
      <c r="CR26" s="1095">
        <f t="shared" si="7"/>
        <v>0</v>
      </c>
      <c r="CS26" s="1095">
        <f t="shared" si="8"/>
        <v>0</v>
      </c>
      <c r="CT26" s="1095">
        <f t="shared" si="9"/>
        <v>0</v>
      </c>
      <c r="CU26" s="1095">
        <f t="shared" si="10"/>
        <v>0</v>
      </c>
      <c r="CV26" s="1060"/>
    </row>
    <row r="27" spans="1:100">
      <c r="A27" s="1127" t="s">
        <v>626</v>
      </c>
      <c r="C27" s="2">
        <f>I27</f>
        <v>0</v>
      </c>
      <c r="D27" s="1060">
        <f>J27</f>
        <v>0</v>
      </c>
      <c r="E27" s="1060">
        <f>K27</f>
        <v>0</v>
      </c>
      <c r="F27" s="1060">
        <f>L27</f>
        <v>0</v>
      </c>
      <c r="G27" s="1180">
        <f>SUM(C27:F27)</f>
        <v>0</v>
      </c>
      <c r="I27" s="1060"/>
      <c r="J27" s="1060"/>
      <c r="M27" s="1463">
        <f>SUM(I27:L27)</f>
        <v>0</v>
      </c>
      <c r="N27" s="1060"/>
      <c r="O27" s="1095"/>
      <c r="P27" s="1095"/>
      <c r="Q27" s="1095"/>
      <c r="R27" s="1095"/>
      <c r="S27" s="1463">
        <f>SUM(O27:R27)</f>
        <v>0</v>
      </c>
      <c r="T27" s="1060"/>
      <c r="U27" s="1060"/>
      <c r="V27" s="1060">
        <f t="shared" si="37"/>
        <v>0</v>
      </c>
      <c r="W27" s="1060">
        <f t="shared" si="30"/>
        <v>0</v>
      </c>
      <c r="X27" s="1095"/>
      <c r="Y27" s="1060">
        <f>'[30]损益表-USD'!Y21</f>
        <v>0</v>
      </c>
      <c r="Z27" s="2">
        <f t="shared" si="31"/>
        <v>0</v>
      </c>
      <c r="AB27" s="1095"/>
      <c r="AC27" s="1060"/>
      <c r="AD27" s="1060"/>
      <c r="AE27" s="1060"/>
      <c r="AF27" s="1060"/>
      <c r="AG27" s="1060">
        <f t="shared" si="32"/>
        <v>0</v>
      </c>
      <c r="AH27" s="1060"/>
      <c r="AI27" s="1095"/>
      <c r="AJ27" s="1060"/>
      <c r="AK27" s="1060"/>
      <c r="AL27" s="1060"/>
      <c r="AM27" s="1060"/>
      <c r="AN27" s="1060">
        <f t="shared" si="33"/>
        <v>0</v>
      </c>
      <c r="AP27" s="1095"/>
      <c r="AQ27" s="1060"/>
      <c r="AR27" s="1060"/>
      <c r="AS27" s="1060"/>
      <c r="AT27" s="1060"/>
      <c r="AU27" s="1060">
        <f t="shared" si="34"/>
        <v>0</v>
      </c>
      <c r="AW27" s="1095"/>
      <c r="AX27" s="1060"/>
      <c r="AY27" s="1060"/>
      <c r="AZ27" s="1060"/>
      <c r="BA27" s="1060"/>
      <c r="BB27" s="1060">
        <f t="shared" si="35"/>
        <v>0</v>
      </c>
      <c r="BD27" s="1095"/>
      <c r="BE27" s="1060"/>
      <c r="BF27" s="1060"/>
      <c r="BG27" s="1060"/>
      <c r="BH27" s="1060"/>
      <c r="BI27" s="1060">
        <f t="shared" si="38"/>
        <v>0</v>
      </c>
      <c r="BJ27" s="1060">
        <f t="shared" si="39"/>
        <v>0</v>
      </c>
      <c r="BK27" s="1060">
        <f t="shared" si="40"/>
        <v>0</v>
      </c>
      <c r="BL27" s="1060">
        <f t="shared" si="41"/>
        <v>0</v>
      </c>
      <c r="BM27" s="1060">
        <f t="shared" si="42"/>
        <v>0</v>
      </c>
      <c r="BN27" s="1095"/>
      <c r="BO27" s="1095"/>
      <c r="BP27" s="1095"/>
      <c r="BQ27" s="1095"/>
      <c r="BR27" s="1095"/>
      <c r="BT27" s="1095">
        <f t="shared" si="22"/>
        <v>0</v>
      </c>
      <c r="BU27" s="1095">
        <f t="shared" si="23"/>
        <v>0</v>
      </c>
      <c r="BV27" s="1095">
        <f t="shared" si="24"/>
        <v>0</v>
      </c>
      <c r="BW27" s="1095">
        <f t="shared" si="25"/>
        <v>0</v>
      </c>
      <c r="BX27" s="1095">
        <f t="shared" si="26"/>
        <v>0</v>
      </c>
      <c r="BY27" s="1097">
        <f t="shared" si="11"/>
        <v>0</v>
      </c>
      <c r="BZ27" s="1097">
        <f t="shared" si="12"/>
        <v>0</v>
      </c>
      <c r="CA27" s="1097">
        <f t="shared" si="13"/>
        <v>0</v>
      </c>
      <c r="CB27" s="1097">
        <f t="shared" si="14"/>
        <v>0</v>
      </c>
      <c r="CC27" s="1097">
        <f t="shared" si="15"/>
        <v>0</v>
      </c>
      <c r="CE27" s="1095"/>
      <c r="CF27" s="1060"/>
      <c r="CG27" s="1060"/>
      <c r="CH27" s="1060"/>
      <c r="CI27" s="1060"/>
      <c r="CK27" s="1095">
        <f t="shared" si="16"/>
        <v>0</v>
      </c>
      <c r="CL27" s="1060">
        <f t="shared" si="17"/>
        <v>0</v>
      </c>
      <c r="CM27" s="1060">
        <f t="shared" si="18"/>
        <v>0</v>
      </c>
      <c r="CN27" s="1060">
        <f t="shared" si="19"/>
        <v>0</v>
      </c>
      <c r="CO27" s="1126">
        <f t="shared" si="20"/>
        <v>0</v>
      </c>
      <c r="CQ27" s="1095">
        <f t="shared" si="21"/>
        <v>0</v>
      </c>
      <c r="CR27" s="1095">
        <f t="shared" si="7"/>
        <v>0</v>
      </c>
      <c r="CS27" s="1095">
        <f t="shared" si="8"/>
        <v>0</v>
      </c>
      <c r="CT27" s="1095">
        <f t="shared" si="9"/>
        <v>0</v>
      </c>
      <c r="CU27" s="1095">
        <f t="shared" si="10"/>
        <v>0</v>
      </c>
      <c r="CV27" s="1060"/>
    </row>
    <row r="28" spans="1:100">
      <c r="A28" s="1127" t="s">
        <v>182</v>
      </c>
      <c r="C28" s="2">
        <f>I28</f>
        <v>0</v>
      </c>
      <c r="D28" s="1060">
        <f>J28</f>
        <v>0</v>
      </c>
      <c r="E28" s="1060">
        <f>K28</f>
        <v>0</v>
      </c>
      <c r="F28" s="1060">
        <f>L28</f>
        <v>0</v>
      </c>
      <c r="G28" s="1180">
        <f t="shared" si="36"/>
        <v>0</v>
      </c>
      <c r="I28" s="1060"/>
      <c r="J28" s="1060"/>
      <c r="M28" s="1463">
        <f t="shared" si="44"/>
        <v>0</v>
      </c>
      <c r="N28" s="1060"/>
      <c r="O28" s="1095"/>
      <c r="P28" s="1095"/>
      <c r="Q28" s="1095"/>
      <c r="R28" s="1095"/>
      <c r="S28" s="1463">
        <f t="shared" si="29"/>
        <v>0</v>
      </c>
      <c r="T28" s="1060"/>
      <c r="U28" s="1060">
        <f>F28*0</f>
        <v>0</v>
      </c>
      <c r="V28" s="1060">
        <f t="shared" si="37"/>
        <v>0</v>
      </c>
      <c r="W28" s="1060">
        <f t="shared" si="30"/>
        <v>0</v>
      </c>
      <c r="X28" s="1095"/>
      <c r="Y28" s="1060">
        <f>'[30]损益表-USD'!Y28</f>
        <v>120.69581093749781</v>
      </c>
      <c r="Z28" s="2">
        <f t="shared" si="31"/>
        <v>-120.69581093749781</v>
      </c>
      <c r="AB28" s="1095"/>
      <c r="AC28" s="1060"/>
      <c r="AD28" s="1060"/>
      <c r="AE28" s="1060"/>
      <c r="AF28" s="1060">
        <f>V28</f>
        <v>0</v>
      </c>
      <c r="AG28" s="1060">
        <f t="shared" si="32"/>
        <v>0</v>
      </c>
      <c r="AH28" s="1060"/>
      <c r="AI28" s="1095"/>
      <c r="AJ28" s="1060"/>
      <c r="AK28" s="1060"/>
      <c r="AL28" s="1060"/>
      <c r="AM28" s="1060">
        <f>D28</f>
        <v>0</v>
      </c>
      <c r="AN28" s="1060">
        <f t="shared" si="33"/>
        <v>0</v>
      </c>
      <c r="AP28" s="1095"/>
      <c r="AQ28" s="1060"/>
      <c r="AR28" s="1060"/>
      <c r="AS28" s="1060"/>
      <c r="AT28" s="1060">
        <f>E28</f>
        <v>0</v>
      </c>
      <c r="AU28" s="1060">
        <f t="shared" si="34"/>
        <v>0</v>
      </c>
      <c r="AW28" s="1095"/>
      <c r="AX28" s="1060"/>
      <c r="AY28" s="1060"/>
      <c r="AZ28" s="1060"/>
      <c r="BA28" s="1060">
        <f>F28</f>
        <v>0</v>
      </c>
      <c r="BB28" s="1060">
        <f t="shared" si="35"/>
        <v>0</v>
      </c>
      <c r="BD28" s="1095"/>
      <c r="BE28" s="1060"/>
      <c r="BF28" s="1060"/>
      <c r="BG28" s="1060"/>
      <c r="BH28" s="1060">
        <v>75.757575757575751</v>
      </c>
      <c r="BI28" s="1060">
        <f t="shared" si="38"/>
        <v>0</v>
      </c>
      <c r="BJ28" s="1060">
        <f t="shared" si="39"/>
        <v>0</v>
      </c>
      <c r="BK28" s="1060">
        <f t="shared" si="40"/>
        <v>0</v>
      </c>
      <c r="BL28" s="1060">
        <f t="shared" si="41"/>
        <v>0</v>
      </c>
      <c r="BM28" s="1060">
        <f t="shared" si="42"/>
        <v>-75.757575757575751</v>
      </c>
      <c r="BN28" s="1095"/>
      <c r="BO28" s="1095"/>
      <c r="BP28" s="1095"/>
      <c r="BQ28" s="1095"/>
      <c r="BR28" s="1095">
        <v>75.757575757575751</v>
      </c>
      <c r="BT28" s="1095">
        <f t="shared" si="22"/>
        <v>0</v>
      </c>
      <c r="BU28" s="1095">
        <f t="shared" si="23"/>
        <v>0</v>
      </c>
      <c r="BV28" s="1095">
        <f t="shared" si="24"/>
        <v>0</v>
      </c>
      <c r="BW28" s="1095">
        <f t="shared" si="25"/>
        <v>0</v>
      </c>
      <c r="BX28" s="1095">
        <f t="shared" si="26"/>
        <v>-75.757575757575751</v>
      </c>
      <c r="BY28" s="1097">
        <f t="shared" si="11"/>
        <v>0</v>
      </c>
      <c r="BZ28" s="1097">
        <f t="shared" si="12"/>
        <v>0</v>
      </c>
      <c r="CA28" s="1097">
        <f t="shared" si="13"/>
        <v>0</v>
      </c>
      <c r="CB28" s="1097">
        <f t="shared" si="14"/>
        <v>0</v>
      </c>
      <c r="CC28" s="1097">
        <f t="shared" si="15"/>
        <v>0</v>
      </c>
      <c r="CE28" s="1095"/>
      <c r="CF28" s="1060"/>
      <c r="CG28" s="1060"/>
      <c r="CH28" s="1060"/>
      <c r="CI28" s="1060">
        <v>75.757575757575751</v>
      </c>
      <c r="CK28" s="1095">
        <f t="shared" si="16"/>
        <v>0</v>
      </c>
      <c r="CL28" s="1060">
        <f t="shared" si="17"/>
        <v>0</v>
      </c>
      <c r="CM28" s="1060">
        <f t="shared" si="18"/>
        <v>0</v>
      </c>
      <c r="CN28" s="1060">
        <f t="shared" si="19"/>
        <v>0</v>
      </c>
      <c r="CO28" s="1126">
        <f t="shared" si="20"/>
        <v>-75.757575757575751</v>
      </c>
      <c r="CQ28" s="1095">
        <f t="shared" si="21"/>
        <v>0</v>
      </c>
      <c r="CR28" s="1095">
        <f t="shared" si="7"/>
        <v>0</v>
      </c>
      <c r="CS28" s="1095">
        <f t="shared" si="8"/>
        <v>0</v>
      </c>
      <c r="CT28" s="1095">
        <f t="shared" si="9"/>
        <v>0</v>
      </c>
      <c r="CU28" s="1095">
        <f t="shared" si="10"/>
        <v>0</v>
      </c>
      <c r="CV28" s="1060"/>
    </row>
    <row r="29" spans="1:100" ht="12" customHeight="1">
      <c r="A29" s="1106"/>
      <c r="F29" s="1095"/>
      <c r="G29" s="1180"/>
      <c r="I29" s="1060"/>
      <c r="J29" s="1060"/>
      <c r="L29" s="1095"/>
      <c r="M29" s="1463"/>
      <c r="N29" s="1060"/>
      <c r="O29" s="1095"/>
      <c r="P29" s="1095"/>
      <c r="Q29" s="1095"/>
      <c r="R29" s="1095"/>
      <c r="S29" s="1463"/>
      <c r="T29" s="1060"/>
      <c r="U29" s="1060"/>
      <c r="W29" s="1060">
        <f>F29-SUM(U29,V29)</f>
        <v>0</v>
      </c>
      <c r="X29" s="1106"/>
      <c r="Y29" s="1060">
        <f>'[31]损益表-USD'!D20</f>
        <v>0</v>
      </c>
      <c r="Z29" s="2">
        <f t="shared" si="31"/>
        <v>0</v>
      </c>
      <c r="AB29" s="1095"/>
      <c r="AC29" s="1060"/>
      <c r="AD29" s="1060"/>
      <c r="AE29" s="1060"/>
      <c r="AF29" s="1060"/>
      <c r="AG29" s="1060">
        <f t="shared" si="32"/>
        <v>0</v>
      </c>
      <c r="AH29" s="1060"/>
      <c r="AI29" s="1095"/>
      <c r="AJ29" s="1060"/>
      <c r="AK29" s="1060"/>
      <c r="AL29" s="1060"/>
      <c r="AM29" s="1060"/>
      <c r="AN29" s="1060">
        <f t="shared" si="33"/>
        <v>0</v>
      </c>
      <c r="AP29" s="1095"/>
      <c r="AQ29" s="1060"/>
      <c r="AR29" s="1060"/>
      <c r="AS29" s="1060"/>
      <c r="AT29" s="1060"/>
      <c r="AU29" s="1060">
        <f t="shared" si="34"/>
        <v>0</v>
      </c>
      <c r="AW29" s="1095"/>
      <c r="AX29" s="1060"/>
      <c r="AY29" s="1060"/>
      <c r="AZ29" s="1060"/>
      <c r="BA29" s="1060"/>
      <c r="BB29" s="1060">
        <f t="shared" si="35"/>
        <v>0</v>
      </c>
      <c r="BD29" s="1095"/>
      <c r="BE29" s="1060"/>
      <c r="BF29" s="1060"/>
      <c r="BG29" s="1060"/>
      <c r="BH29" s="1060"/>
      <c r="BI29" s="1060">
        <f t="shared" si="38"/>
        <v>0</v>
      </c>
      <c r="BJ29" s="1060">
        <f t="shared" si="39"/>
        <v>0</v>
      </c>
      <c r="BK29" s="1060">
        <f t="shared" si="40"/>
        <v>0</v>
      </c>
      <c r="BL29" s="1060">
        <f t="shared" si="41"/>
        <v>0</v>
      </c>
      <c r="BM29" s="1060">
        <f t="shared" si="42"/>
        <v>0</v>
      </c>
      <c r="BN29" s="1095"/>
      <c r="BO29" s="1095"/>
      <c r="BP29" s="1095"/>
      <c r="BQ29" s="1095"/>
      <c r="BR29" s="1095"/>
      <c r="BT29" s="1095"/>
      <c r="BU29" s="1095"/>
      <c r="BV29" s="1095"/>
      <c r="BW29" s="1095"/>
      <c r="BX29" s="1095"/>
      <c r="BY29" s="1097">
        <f t="shared" si="11"/>
        <v>0</v>
      </c>
      <c r="BZ29" s="1097">
        <f t="shared" si="12"/>
        <v>0</v>
      </c>
      <c r="CA29" s="1097">
        <f t="shared" si="13"/>
        <v>0</v>
      </c>
      <c r="CB29" s="1097">
        <f t="shared" si="14"/>
        <v>0</v>
      </c>
      <c r="CC29" s="1097">
        <f t="shared" si="15"/>
        <v>0</v>
      </c>
      <c r="CE29" s="1095"/>
      <c r="CF29" s="1060"/>
      <c r="CG29" s="1060"/>
      <c r="CH29" s="1060"/>
      <c r="CI29" s="1060"/>
      <c r="CK29" s="1095">
        <f t="shared" si="16"/>
        <v>0</v>
      </c>
      <c r="CL29" s="1060">
        <f t="shared" si="17"/>
        <v>0</v>
      </c>
      <c r="CM29" s="1060">
        <f t="shared" si="18"/>
        <v>0</v>
      </c>
      <c r="CN29" s="1060">
        <f t="shared" si="19"/>
        <v>0</v>
      </c>
      <c r="CO29" s="1126">
        <f t="shared" si="20"/>
        <v>0</v>
      </c>
      <c r="CQ29" s="1095">
        <f t="shared" si="21"/>
        <v>0</v>
      </c>
      <c r="CR29" s="1095">
        <f t="shared" si="7"/>
        <v>0</v>
      </c>
      <c r="CS29" s="1095">
        <f t="shared" si="8"/>
        <v>0</v>
      </c>
      <c r="CT29" s="1095">
        <f t="shared" si="9"/>
        <v>0</v>
      </c>
      <c r="CU29" s="1095">
        <f t="shared" si="10"/>
        <v>0</v>
      </c>
      <c r="CV29" s="1060"/>
    </row>
    <row r="30" spans="1:100" s="1116" customFormat="1">
      <c r="A30" s="1129" t="s">
        <v>1320</v>
      </c>
      <c r="C30" s="27">
        <f>SUM(C17,C20:C28)</f>
        <v>0</v>
      </c>
      <c r="D30" s="1117">
        <f>SUM(D17,D20:D28)</f>
        <v>0</v>
      </c>
      <c r="E30" s="1117">
        <f>SUM(E17,E20:E28)</f>
        <v>0</v>
      </c>
      <c r="F30" s="1117">
        <f>SUM(F17,F20:F28)</f>
        <v>0</v>
      </c>
      <c r="G30" s="1181">
        <f>SUM(C30:F30)</f>
        <v>0</v>
      </c>
      <c r="H30" s="1117"/>
      <c r="I30" s="1117">
        <f>SUM(I17,I20:I28)</f>
        <v>0</v>
      </c>
      <c r="J30" s="1117">
        <f>SUM(J17,J20:J28)</f>
        <v>0</v>
      </c>
      <c r="K30" s="1117">
        <f>SUM(K17,K20:K28)</f>
        <v>0</v>
      </c>
      <c r="L30" s="1117">
        <f>SUM(L17,L20:L28)</f>
        <v>0</v>
      </c>
      <c r="M30" s="1467">
        <f>SUM(I30:L30)</f>
        <v>0</v>
      </c>
      <c r="N30" s="1117"/>
      <c r="O30" s="1117">
        <f>SUM(O17,O20:O28)</f>
        <v>0</v>
      </c>
      <c r="P30" s="1117">
        <f>SUM(P17,P20:P28)</f>
        <v>0</v>
      </c>
      <c r="Q30" s="1117">
        <f>SUM(Q17,Q20:Q28)</f>
        <v>0</v>
      </c>
      <c r="R30" s="1117">
        <f>SUM(R17,R20:R28)</f>
        <v>0</v>
      </c>
      <c r="S30" s="1467">
        <f>SUM(O30:R30)</f>
        <v>0</v>
      </c>
      <c r="T30" s="1060"/>
      <c r="U30" s="1117">
        <f>SUM(U17,U20:U28)</f>
        <v>0</v>
      </c>
      <c r="V30" s="1117">
        <f>SUM(V17,V20:V28)</f>
        <v>0</v>
      </c>
      <c r="W30" s="1060">
        <f>C30-SUM(U30,V30)</f>
        <v>0</v>
      </c>
      <c r="X30" s="1130"/>
      <c r="Y30" s="1117">
        <f>SUM(Y17,Y20:Y28)</f>
        <v>63826.188289999998</v>
      </c>
      <c r="Z30" s="2">
        <f t="shared" si="31"/>
        <v>-63826.188289999998</v>
      </c>
      <c r="AA30" s="2"/>
      <c r="AB30" s="1117">
        <f>SUM(AB17,AB20:AB28)</f>
        <v>0</v>
      </c>
      <c r="AC30" s="1117">
        <f>SUM(AC17,AC20:AC28)</f>
        <v>0</v>
      </c>
      <c r="AD30" s="1117">
        <f>SUM(AD17,AD20:AD28)</f>
        <v>0</v>
      </c>
      <c r="AE30" s="1117">
        <f>SUM(AE17,AE20:AE28)</f>
        <v>0</v>
      </c>
      <c r="AF30" s="1117">
        <f>SUM(AF17,AF20:AF28)</f>
        <v>0</v>
      </c>
      <c r="AG30" s="1060">
        <f t="shared" si="32"/>
        <v>0</v>
      </c>
      <c r="AH30" s="1060"/>
      <c r="AI30" s="1117">
        <f>SUM(AI17,AI20:AI28)</f>
        <v>0</v>
      </c>
      <c r="AJ30" s="1117">
        <f>SUM(AJ17,AJ20:AJ28)</f>
        <v>0</v>
      </c>
      <c r="AK30" s="1117">
        <f>SUM(AK17,AK20:AK28)</f>
        <v>0</v>
      </c>
      <c r="AL30" s="1117">
        <f>SUM(AL17,AL20:AL28)</f>
        <v>0</v>
      </c>
      <c r="AM30" s="1117">
        <f>SUM(AM17,AM20:AM28)</f>
        <v>0</v>
      </c>
      <c r="AN30" s="1060">
        <f t="shared" si="33"/>
        <v>0</v>
      </c>
      <c r="AP30" s="1117">
        <f>SUM(AP17,AP20:AP28)</f>
        <v>0</v>
      </c>
      <c r="AQ30" s="1117">
        <f>SUM(AQ17,AQ20:AQ28)</f>
        <v>0</v>
      </c>
      <c r="AR30" s="1117">
        <f>SUM(AR17,AR20:AR28)</f>
        <v>0</v>
      </c>
      <c r="AS30" s="1117">
        <f>SUM(AS17,AS20:AS28)</f>
        <v>0</v>
      </c>
      <c r="AT30" s="1117">
        <f>SUM(AT17,AT20:AT28)</f>
        <v>0</v>
      </c>
      <c r="AU30" s="1060">
        <f t="shared" si="34"/>
        <v>0</v>
      </c>
      <c r="AW30" s="1117">
        <f>SUM(AW17,AW20:AW28)</f>
        <v>0</v>
      </c>
      <c r="AX30" s="1117">
        <f>SUM(AX17,AX20:AX28)</f>
        <v>0</v>
      </c>
      <c r="AY30" s="1117">
        <f>SUM(AY17,AY20:AY28)</f>
        <v>0</v>
      </c>
      <c r="AZ30" s="1117">
        <f>SUM(AZ17,AZ20:AZ28)</f>
        <v>0</v>
      </c>
      <c r="BA30" s="1117">
        <f>SUM(BA17,BA20:BA28)</f>
        <v>0</v>
      </c>
      <c r="BB30" s="1060">
        <f t="shared" si="35"/>
        <v>0</v>
      </c>
      <c r="BD30" s="1117">
        <v>41699.646140405341</v>
      </c>
      <c r="BE30" s="1117">
        <v>3484.5893295496599</v>
      </c>
      <c r="BF30" s="1117">
        <v>2430.30303030303</v>
      </c>
      <c r="BG30" s="1117">
        <v>1515.151515151515</v>
      </c>
      <c r="BH30" s="1117">
        <v>5936.2492853058893</v>
      </c>
      <c r="BI30" s="1060">
        <f t="shared" si="38"/>
        <v>-41699.646140405341</v>
      </c>
      <c r="BJ30" s="1641">
        <f t="shared" si="39"/>
        <v>-3484.5893295496599</v>
      </c>
      <c r="BK30" s="1641">
        <f t="shared" si="40"/>
        <v>-2430.30303030303</v>
      </c>
      <c r="BL30" s="1641">
        <f t="shared" si="41"/>
        <v>-1515.151515151515</v>
      </c>
      <c r="BM30" s="1060">
        <f t="shared" si="42"/>
        <v>-5936.2492853058893</v>
      </c>
      <c r="BN30" s="1117">
        <v>41099.646140405341</v>
      </c>
      <c r="BO30" s="1117">
        <v>2858.7764436821035</v>
      </c>
      <c r="BP30" s="1117">
        <v>1970.6060606060605</v>
      </c>
      <c r="BQ30" s="1117">
        <v>1715.2658662092624</v>
      </c>
      <c r="BR30" s="1117">
        <v>5936.2492853058893</v>
      </c>
      <c r="BT30" s="1657">
        <f t="shared" si="22"/>
        <v>-41099.646140405341</v>
      </c>
      <c r="BU30" s="1117">
        <f t="shared" si="23"/>
        <v>-2858.7764436821035</v>
      </c>
      <c r="BV30" s="1117">
        <f t="shared" si="24"/>
        <v>-1970.6060606060605</v>
      </c>
      <c r="BW30" s="1117">
        <f t="shared" si="25"/>
        <v>-1715.2658662092624</v>
      </c>
      <c r="BX30" s="1117">
        <f t="shared" si="26"/>
        <v>-5936.2492853058893</v>
      </c>
      <c r="BY30" s="1097">
        <f t="shared" si="11"/>
        <v>0</v>
      </c>
      <c r="BZ30" s="1097">
        <f t="shared" si="12"/>
        <v>0</v>
      </c>
      <c r="CA30" s="1097">
        <f t="shared" si="13"/>
        <v>0</v>
      </c>
      <c r="CB30" s="1097">
        <f t="shared" si="14"/>
        <v>0</v>
      </c>
      <c r="CC30" s="1097">
        <f t="shared" si="15"/>
        <v>0</v>
      </c>
      <c r="CE30" s="1117">
        <v>41699.646140405341</v>
      </c>
      <c r="CF30" s="1117">
        <v>3484.5893295496599</v>
      </c>
      <c r="CG30" s="1117">
        <v>2430.30303030303</v>
      </c>
      <c r="CH30" s="1117">
        <v>1515.151515151515</v>
      </c>
      <c r="CI30" s="1117">
        <v>5936.2492853058893</v>
      </c>
      <c r="CK30" s="1690">
        <f t="shared" si="16"/>
        <v>-41699.646140405341</v>
      </c>
      <c r="CL30" s="1690">
        <f t="shared" si="17"/>
        <v>-3484.5893295496599</v>
      </c>
      <c r="CM30" s="1690">
        <f t="shared" si="18"/>
        <v>-2430.30303030303</v>
      </c>
      <c r="CN30" s="1690">
        <f t="shared" si="19"/>
        <v>-1515.151515151515</v>
      </c>
      <c r="CO30" s="1690">
        <f t="shared" si="20"/>
        <v>-5936.2492853058893</v>
      </c>
      <c r="CQ30" s="1690">
        <f t="shared" si="21"/>
        <v>0</v>
      </c>
      <c r="CR30" s="1690">
        <f t="shared" si="7"/>
        <v>0</v>
      </c>
      <c r="CS30" s="1690">
        <f t="shared" si="8"/>
        <v>0</v>
      </c>
      <c r="CT30" s="1690">
        <f t="shared" si="9"/>
        <v>0</v>
      </c>
      <c r="CU30" s="1690">
        <f t="shared" si="10"/>
        <v>0</v>
      </c>
      <c r="CV30" s="1060"/>
    </row>
    <row r="31" spans="1:100">
      <c r="A31" s="1111"/>
      <c r="C31" s="1160"/>
      <c r="D31" s="1109"/>
      <c r="E31" s="1109"/>
      <c r="F31" s="1109"/>
      <c r="G31" s="1180"/>
      <c r="H31" s="1109"/>
      <c r="I31" s="1334"/>
      <c r="J31" s="1335"/>
      <c r="K31" s="1335"/>
      <c r="L31" s="1095"/>
      <c r="M31" s="1463"/>
      <c r="N31" s="1060"/>
      <c r="O31" s="1095"/>
      <c r="P31" s="1095"/>
      <c r="Q31" s="1095"/>
      <c r="R31" s="1110"/>
      <c r="S31" s="1463"/>
      <c r="T31" s="1060"/>
      <c r="U31" s="1060"/>
      <c r="X31" s="1106"/>
      <c r="Y31" s="1097"/>
      <c r="Z31" s="2"/>
      <c r="AB31" s="1095"/>
      <c r="AC31" s="1060"/>
      <c r="AD31" s="1060"/>
      <c r="AE31" s="1060"/>
      <c r="AF31" s="1060"/>
      <c r="AG31" s="1060"/>
      <c r="AH31" s="1060"/>
      <c r="AI31" s="1095"/>
      <c r="AJ31" s="1060"/>
      <c r="AK31" s="1060"/>
      <c r="AL31" s="1060"/>
      <c r="AM31" s="1060"/>
      <c r="AN31" s="1060"/>
      <c r="AP31" s="1095"/>
      <c r="AQ31" s="1060"/>
      <c r="AR31" s="1060"/>
      <c r="AS31" s="1060"/>
      <c r="AT31" s="1060"/>
      <c r="AU31" s="1060"/>
      <c r="AW31" s="1095"/>
      <c r="AX31" s="1060"/>
      <c r="AY31" s="1060"/>
      <c r="AZ31" s="1060"/>
      <c r="BA31" s="1060"/>
      <c r="BB31" s="1060"/>
      <c r="BD31" s="1095"/>
      <c r="BE31" s="1060"/>
      <c r="BF31" s="1060"/>
      <c r="BG31" s="1060"/>
      <c r="BH31" s="1060"/>
      <c r="BN31" s="1095"/>
      <c r="BO31" s="1095"/>
      <c r="BP31" s="1095"/>
      <c r="BQ31" s="1095"/>
      <c r="BR31" s="1095"/>
      <c r="BT31" s="1095"/>
      <c r="BU31" s="1095"/>
      <c r="BV31" s="1095"/>
      <c r="BW31" s="1095"/>
      <c r="BX31" s="1095"/>
      <c r="BY31" s="1097">
        <f t="shared" si="11"/>
        <v>0</v>
      </c>
      <c r="BZ31" s="1097">
        <f t="shared" si="12"/>
        <v>0</v>
      </c>
      <c r="CA31" s="1097">
        <f t="shared" si="13"/>
        <v>0</v>
      </c>
      <c r="CB31" s="1097">
        <f t="shared" si="14"/>
        <v>0</v>
      </c>
      <c r="CC31" s="1097">
        <f t="shared" si="15"/>
        <v>0</v>
      </c>
      <c r="CE31" s="1095"/>
      <c r="CF31" s="1060"/>
      <c r="CG31" s="1060"/>
      <c r="CH31" s="1060"/>
      <c r="CI31" s="1060"/>
      <c r="CK31" s="1095">
        <f t="shared" si="16"/>
        <v>0</v>
      </c>
      <c r="CL31" s="1060">
        <f t="shared" si="17"/>
        <v>0</v>
      </c>
      <c r="CM31" s="1060">
        <f t="shared" si="18"/>
        <v>0</v>
      </c>
      <c r="CN31" s="1060">
        <f t="shared" si="19"/>
        <v>0</v>
      </c>
      <c r="CO31" s="1060">
        <f t="shared" si="20"/>
        <v>0</v>
      </c>
      <c r="CQ31" s="1095">
        <f t="shared" si="21"/>
        <v>0</v>
      </c>
      <c r="CR31" s="1095">
        <f t="shared" si="7"/>
        <v>0</v>
      </c>
      <c r="CS31" s="1095">
        <f t="shared" si="8"/>
        <v>0</v>
      </c>
      <c r="CT31" s="1095">
        <f t="shared" si="9"/>
        <v>0</v>
      </c>
      <c r="CU31" s="1095">
        <f t="shared" si="10"/>
        <v>0</v>
      </c>
      <c r="CV31" s="1060"/>
    </row>
    <row r="32" spans="1:100">
      <c r="A32" s="1132" t="s">
        <v>1321</v>
      </c>
      <c r="G32" s="1180"/>
      <c r="I32" s="1099"/>
      <c r="J32" s="1099"/>
      <c r="K32" s="1099"/>
      <c r="L32" s="1336"/>
      <c r="M32" s="1463"/>
      <c r="N32" s="1060"/>
      <c r="O32" s="1201"/>
      <c r="P32" s="1095"/>
      <c r="Q32" s="1095"/>
      <c r="R32" s="1095"/>
      <c r="S32" s="1463"/>
      <c r="T32" s="1060"/>
      <c r="U32" s="1060"/>
      <c r="X32" s="1106"/>
      <c r="Y32" s="1097"/>
      <c r="Z32" s="2"/>
      <c r="AB32" s="1095"/>
      <c r="AC32" s="1060"/>
      <c r="AD32" s="1060"/>
      <c r="AE32" s="1060"/>
      <c r="AF32" s="1060"/>
      <c r="AG32" s="1060"/>
      <c r="AH32" s="1060"/>
      <c r="AI32" s="1095"/>
      <c r="AJ32" s="1060"/>
      <c r="AK32" s="1060"/>
      <c r="AL32" s="1060"/>
      <c r="AM32" s="1060"/>
      <c r="AN32" s="1060"/>
      <c r="AP32" s="1095"/>
      <c r="AQ32" s="1060"/>
      <c r="AR32" s="1060"/>
      <c r="AS32" s="1060"/>
      <c r="AT32" s="1060"/>
      <c r="AU32" s="1060"/>
      <c r="AW32" s="1095"/>
      <c r="AX32" s="1060"/>
      <c r="AY32" s="1060"/>
      <c r="AZ32" s="1060"/>
      <c r="BA32" s="1060"/>
      <c r="BB32" s="1060"/>
      <c r="BD32" s="1095"/>
      <c r="BE32" s="1060"/>
      <c r="BF32" s="1060"/>
      <c r="BG32" s="1060"/>
      <c r="BH32" s="1060"/>
      <c r="BN32" s="1095"/>
      <c r="BO32" s="1095"/>
      <c r="BP32" s="1095"/>
      <c r="BQ32" s="1095"/>
      <c r="BR32" s="1095"/>
      <c r="BT32" s="1095">
        <f t="shared" si="22"/>
        <v>0</v>
      </c>
      <c r="BU32" s="1095">
        <f t="shared" si="23"/>
        <v>0</v>
      </c>
      <c r="BV32" s="1095">
        <f t="shared" si="24"/>
        <v>0</v>
      </c>
      <c r="BW32" s="1095">
        <f t="shared" si="25"/>
        <v>0</v>
      </c>
      <c r="BX32" s="1095">
        <f t="shared" si="26"/>
        <v>0</v>
      </c>
      <c r="BY32" s="1097">
        <f t="shared" si="11"/>
        <v>0</v>
      </c>
      <c r="BZ32" s="1097">
        <f t="shared" si="12"/>
        <v>0</v>
      </c>
      <c r="CA32" s="1097">
        <f t="shared" si="13"/>
        <v>0</v>
      </c>
      <c r="CB32" s="1097">
        <f t="shared" si="14"/>
        <v>0</v>
      </c>
      <c r="CC32" s="1097">
        <f t="shared" si="15"/>
        <v>0</v>
      </c>
      <c r="CE32" s="1095"/>
      <c r="CF32" s="1060"/>
      <c r="CG32" s="1060"/>
      <c r="CH32" s="1060"/>
      <c r="CI32" s="1060"/>
      <c r="CK32" s="1095">
        <f t="shared" si="16"/>
        <v>0</v>
      </c>
      <c r="CL32" s="1060">
        <f t="shared" si="17"/>
        <v>0</v>
      </c>
      <c r="CM32" s="1060">
        <f t="shared" si="18"/>
        <v>0</v>
      </c>
      <c r="CN32" s="1060">
        <f t="shared" si="19"/>
        <v>0</v>
      </c>
      <c r="CO32" s="1060">
        <f t="shared" si="20"/>
        <v>0</v>
      </c>
      <c r="CQ32" s="1095">
        <f t="shared" si="21"/>
        <v>0</v>
      </c>
      <c r="CR32" s="1095">
        <f t="shared" si="7"/>
        <v>0</v>
      </c>
      <c r="CS32" s="1095">
        <f t="shared" si="8"/>
        <v>0</v>
      </c>
      <c r="CT32" s="1095">
        <f t="shared" si="9"/>
        <v>0</v>
      </c>
      <c r="CU32" s="1095">
        <f t="shared" si="10"/>
        <v>0</v>
      </c>
      <c r="CV32" s="1060"/>
    </row>
    <row r="33" spans="1:100">
      <c r="A33" s="1134" t="s">
        <v>832</v>
      </c>
      <c r="C33" s="2">
        <f t="shared" ref="C33:F37" si="45">I33+O33</f>
        <v>0</v>
      </c>
      <c r="D33" s="1060">
        <f t="shared" si="45"/>
        <v>0</v>
      </c>
      <c r="E33" s="1060">
        <f t="shared" si="45"/>
        <v>0</v>
      </c>
      <c r="F33" s="1060">
        <f t="shared" si="45"/>
        <v>0</v>
      </c>
      <c r="G33" s="1180">
        <f>SUM(C33:F33)</f>
        <v>0</v>
      </c>
      <c r="I33" s="1060">
        <f>(-'4.销售及营销活动'!B62/10000)/四大费用!C1</f>
        <v>0</v>
      </c>
      <c r="J33" s="1060">
        <f>(-'4.销售及营销活动'!C62/10000)/四大费用!D1</f>
        <v>0</v>
      </c>
      <c r="K33" s="1060">
        <f>(-'4.销售及营销活动'!D62/10000)/四大费用!E1</f>
        <v>0</v>
      </c>
      <c r="L33" s="1060">
        <f>(-'4.销售及营销活动'!E62/10000)/四大费用!F1</f>
        <v>0</v>
      </c>
      <c r="M33" s="1463">
        <f>SUM(I33:L33)</f>
        <v>0</v>
      </c>
      <c r="N33" s="1060"/>
      <c r="O33" s="1095"/>
      <c r="P33" s="1095"/>
      <c r="Q33" s="1095"/>
      <c r="R33" s="1095"/>
      <c r="S33" s="1463">
        <f>SUM(O33:R33)</f>
        <v>0</v>
      </c>
      <c r="T33" s="1060"/>
      <c r="U33" s="1060">
        <f>C33</f>
        <v>0</v>
      </c>
      <c r="W33" s="1060">
        <f>C33-SUM(U33,V33)</f>
        <v>0</v>
      </c>
      <c r="X33" s="1106"/>
      <c r="Y33" s="1060">
        <f>'[30]损益表-USD'!Y33</f>
        <v>-1955.9332812499965</v>
      </c>
      <c r="Z33" s="2">
        <f>C33-Y33</f>
        <v>1955.9332812499965</v>
      </c>
      <c r="AB33" s="1095">
        <f>C33</f>
        <v>0</v>
      </c>
      <c r="AC33" s="1060"/>
      <c r="AD33" s="1060"/>
      <c r="AE33" s="1060"/>
      <c r="AF33" s="1060"/>
      <c r="AG33" s="1060">
        <f>C33-SUM(AB33:AF33)</f>
        <v>0</v>
      </c>
      <c r="AH33" s="1060"/>
      <c r="AI33" s="1095">
        <f>D33</f>
        <v>0</v>
      </c>
      <c r="AJ33" s="1060"/>
      <c r="AK33" s="1060"/>
      <c r="AL33" s="1060"/>
      <c r="AM33" s="1060"/>
      <c r="AN33" s="1060">
        <f>D33-SUM(AI33:AM33)</f>
        <v>0</v>
      </c>
      <c r="AP33" s="1095">
        <f>E33</f>
        <v>0</v>
      </c>
      <c r="AQ33" s="1060"/>
      <c r="AR33" s="1060"/>
      <c r="AS33" s="1060"/>
      <c r="AT33" s="1060"/>
      <c r="AU33" s="1060">
        <f>E33-SUM(AP33:AT33)</f>
        <v>0</v>
      </c>
      <c r="AW33" s="1095">
        <f>F33</f>
        <v>0</v>
      </c>
      <c r="AX33" s="1060"/>
      <c r="AY33" s="1060"/>
      <c r="AZ33" s="1060"/>
      <c r="BA33" s="1060"/>
      <c r="BB33" s="1060">
        <f>F33-SUM(AW33:BA33)</f>
        <v>0</v>
      </c>
      <c r="BD33" s="1095">
        <v>-589.90414323559185</v>
      </c>
      <c r="BE33" s="1060"/>
      <c r="BF33" s="1060"/>
      <c r="BG33" s="1060"/>
      <c r="BH33" s="1060"/>
      <c r="BI33" s="1641">
        <f t="shared" ref="BI33:BM36" si="46">AB33-BD33</f>
        <v>589.90414323559185</v>
      </c>
      <c r="BJ33" s="1060">
        <f t="shared" si="46"/>
        <v>0</v>
      </c>
      <c r="BK33" s="1060">
        <f t="shared" si="46"/>
        <v>0</v>
      </c>
      <c r="BL33" s="1060">
        <f t="shared" si="46"/>
        <v>0</v>
      </c>
      <c r="BM33" s="1060">
        <f t="shared" si="46"/>
        <v>0</v>
      </c>
      <c r="BN33" s="1095">
        <v>-151.515203841653</v>
      </c>
      <c r="BO33" s="1095"/>
      <c r="BP33" s="1095"/>
      <c r="BQ33" s="1095"/>
      <c r="BR33" s="1095"/>
      <c r="BT33" s="1658">
        <f t="shared" si="22"/>
        <v>151.515203841653</v>
      </c>
      <c r="BU33" s="1095">
        <f t="shared" si="23"/>
        <v>0</v>
      </c>
      <c r="BV33" s="1095">
        <f t="shared" si="24"/>
        <v>0</v>
      </c>
      <c r="BW33" s="1095">
        <f t="shared" si="25"/>
        <v>0</v>
      </c>
      <c r="BX33" s="1095">
        <f t="shared" si="26"/>
        <v>0</v>
      </c>
      <c r="BY33" s="1097">
        <f t="shared" si="11"/>
        <v>0</v>
      </c>
      <c r="BZ33" s="1097">
        <f t="shared" si="12"/>
        <v>0</v>
      </c>
      <c r="CA33" s="1097">
        <f t="shared" si="13"/>
        <v>0</v>
      </c>
      <c r="CB33" s="1097">
        <f t="shared" si="14"/>
        <v>0</v>
      </c>
      <c r="CC33" s="1097">
        <f t="shared" si="15"/>
        <v>0</v>
      </c>
      <c r="CE33" s="1095">
        <v>-589.90414323559185</v>
      </c>
      <c r="CF33" s="1060"/>
      <c r="CG33" s="1060"/>
      <c r="CH33" s="1060"/>
      <c r="CI33" s="1060"/>
      <c r="CK33" s="1095">
        <f t="shared" si="16"/>
        <v>589.90414323559185</v>
      </c>
      <c r="CL33" s="1060">
        <f t="shared" si="17"/>
        <v>0</v>
      </c>
      <c r="CM33" s="1060">
        <f t="shared" si="18"/>
        <v>0</v>
      </c>
      <c r="CN33" s="1060">
        <f t="shared" si="19"/>
        <v>0</v>
      </c>
      <c r="CO33" s="1060">
        <f t="shared" si="20"/>
        <v>0</v>
      </c>
      <c r="CQ33" s="1095">
        <f t="shared" si="21"/>
        <v>0</v>
      </c>
      <c r="CR33" s="1095">
        <f t="shared" si="7"/>
        <v>0</v>
      </c>
      <c r="CS33" s="1095">
        <f t="shared" si="8"/>
        <v>0</v>
      </c>
      <c r="CT33" s="1095">
        <f t="shared" si="9"/>
        <v>0</v>
      </c>
      <c r="CU33" s="1095">
        <f t="shared" si="10"/>
        <v>0</v>
      </c>
      <c r="CV33" s="1060"/>
    </row>
    <row r="34" spans="1:100" ht="13.5" customHeight="1">
      <c r="A34" s="1135" t="s">
        <v>835</v>
      </c>
      <c r="C34" s="3">
        <f t="shared" si="45"/>
        <v>0</v>
      </c>
      <c r="D34" s="1095">
        <f t="shared" si="45"/>
        <v>0</v>
      </c>
      <c r="E34" s="1095">
        <f t="shared" si="45"/>
        <v>0</v>
      </c>
      <c r="F34" s="1095">
        <f t="shared" si="45"/>
        <v>0</v>
      </c>
      <c r="G34" s="1180">
        <f>SUM(C34:F34)</f>
        <v>0</v>
      </c>
      <c r="H34" s="1095"/>
      <c r="I34" s="1060">
        <f>损益表!H36/四大费用!C1</f>
        <v>0</v>
      </c>
      <c r="J34" s="1060">
        <f>损益表!I36/四大费用!D1</f>
        <v>0</v>
      </c>
      <c r="K34" s="1060">
        <f>损益表!J36/四大费用!E1</f>
        <v>0</v>
      </c>
      <c r="L34" s="1060">
        <f>损益表!K36/四大费用!F1</f>
        <v>0</v>
      </c>
      <c r="M34" s="1463">
        <f>SUM(I34:L34)</f>
        <v>0</v>
      </c>
      <c r="N34" s="1060"/>
      <c r="O34" s="1095"/>
      <c r="P34" s="1095"/>
      <c r="Q34" s="1095"/>
      <c r="R34" s="1095"/>
      <c r="S34" s="1463">
        <f>SUM(O34:R34)</f>
        <v>0</v>
      </c>
      <c r="T34" s="1060"/>
      <c r="U34" s="1060"/>
      <c r="V34" s="1060">
        <f>C34</f>
        <v>0</v>
      </c>
      <c r="W34" s="1060">
        <f>C34-SUM(U34,V34)</f>
        <v>0</v>
      </c>
      <c r="X34" s="1095"/>
      <c r="Y34" s="1060">
        <f>'[30]损益表-USD'!Y34</f>
        <v>-1444.134684375</v>
      </c>
      <c r="Z34" s="2">
        <f>C34-Y34</f>
        <v>1444.134684375</v>
      </c>
      <c r="AB34" s="1095"/>
      <c r="AC34" s="1060"/>
      <c r="AD34" s="1060">
        <f>C34</f>
        <v>0</v>
      </c>
      <c r="AE34" s="1060"/>
      <c r="AF34" s="1060"/>
      <c r="AG34" s="1060">
        <f>C34-SUM(AB34:AF34)</f>
        <v>0</v>
      </c>
      <c r="AH34" s="1060"/>
      <c r="AI34" s="1095"/>
      <c r="AJ34" s="1060"/>
      <c r="AK34" s="1060">
        <f>D34</f>
        <v>0</v>
      </c>
      <c r="AL34" s="1060"/>
      <c r="AM34" s="1060"/>
      <c r="AN34" s="1060">
        <f>D34-SUM(AI34:AM34)</f>
        <v>0</v>
      </c>
      <c r="AP34" s="1095"/>
      <c r="AQ34" s="1060"/>
      <c r="AR34" s="1060">
        <f>E34</f>
        <v>0</v>
      </c>
      <c r="AS34" s="1060"/>
      <c r="AT34" s="1060"/>
      <c r="AU34" s="1060">
        <f>E34-SUM(AP34:AT34)</f>
        <v>0</v>
      </c>
      <c r="AW34" s="1095"/>
      <c r="AX34" s="1060"/>
      <c r="AY34" s="1060">
        <f>F34</f>
        <v>0</v>
      </c>
      <c r="AZ34" s="1060"/>
      <c r="BA34" s="1060"/>
      <c r="BB34" s="1060">
        <f>F34-SUM(AW34:BA34)</f>
        <v>0</v>
      </c>
      <c r="BD34" s="1095"/>
      <c r="BE34" s="1060"/>
      <c r="BF34" s="1060">
        <v>-1617.4242424242423</v>
      </c>
      <c r="BG34" s="1060"/>
      <c r="BH34" s="1060"/>
      <c r="BI34" s="1060">
        <f t="shared" si="46"/>
        <v>0</v>
      </c>
      <c r="BJ34" s="1060">
        <f t="shared" si="46"/>
        <v>0</v>
      </c>
      <c r="BK34" s="1641">
        <f t="shared" si="46"/>
        <v>1617.4242424242423</v>
      </c>
      <c r="BL34" s="1060">
        <f t="shared" si="46"/>
        <v>0</v>
      </c>
      <c r="BM34" s="1060">
        <f t="shared" si="46"/>
        <v>0</v>
      </c>
      <c r="BN34" s="1095"/>
      <c r="BO34" s="1095"/>
      <c r="BP34" s="1095">
        <v>-900.69843030303025</v>
      </c>
      <c r="BQ34" s="1095"/>
      <c r="BR34" s="1095"/>
      <c r="BT34" s="1095">
        <f t="shared" si="22"/>
        <v>0</v>
      </c>
      <c r="BU34" s="1095">
        <f t="shared" si="23"/>
        <v>0</v>
      </c>
      <c r="BV34" s="1095">
        <f t="shared" si="24"/>
        <v>900.69843030303025</v>
      </c>
      <c r="BW34" s="1095">
        <f t="shared" si="25"/>
        <v>0</v>
      </c>
      <c r="BX34" s="1095">
        <f t="shared" si="26"/>
        <v>0</v>
      </c>
      <c r="BY34" s="1097">
        <f t="shared" si="11"/>
        <v>0</v>
      </c>
      <c r="BZ34" s="1097">
        <f t="shared" si="12"/>
        <v>0</v>
      </c>
      <c r="CA34" s="1097">
        <f t="shared" si="13"/>
        <v>0</v>
      </c>
      <c r="CB34" s="1097">
        <f t="shared" si="14"/>
        <v>0</v>
      </c>
      <c r="CC34" s="1097">
        <f t="shared" si="15"/>
        <v>0</v>
      </c>
      <c r="CE34" s="1095"/>
      <c r="CF34" s="1060"/>
      <c r="CG34" s="1060">
        <v>-1617.4242424242423</v>
      </c>
      <c r="CH34" s="1060"/>
      <c r="CI34" s="1060"/>
      <c r="CK34" s="1095">
        <f t="shared" si="16"/>
        <v>0</v>
      </c>
      <c r="CL34" s="1060">
        <f t="shared" si="17"/>
        <v>0</v>
      </c>
      <c r="CM34" s="1126">
        <f t="shared" si="18"/>
        <v>1617.4242424242423</v>
      </c>
      <c r="CN34" s="1060">
        <f t="shared" si="19"/>
        <v>0</v>
      </c>
      <c r="CO34" s="1060">
        <f t="shared" si="20"/>
        <v>0</v>
      </c>
      <c r="CQ34" s="1095">
        <f t="shared" si="21"/>
        <v>0</v>
      </c>
      <c r="CR34" s="1095">
        <f t="shared" si="7"/>
        <v>0</v>
      </c>
      <c r="CS34" s="1140">
        <f t="shared" si="8"/>
        <v>0</v>
      </c>
      <c r="CT34" s="1095">
        <f t="shared" si="9"/>
        <v>0</v>
      </c>
      <c r="CU34" s="1095">
        <f t="shared" si="10"/>
        <v>0</v>
      </c>
      <c r="CV34" s="1060"/>
    </row>
    <row r="35" spans="1:100" ht="13.5" customHeight="1">
      <c r="A35" s="1135" t="s">
        <v>851</v>
      </c>
      <c r="C35" s="3">
        <f t="shared" si="45"/>
        <v>0</v>
      </c>
      <c r="D35" s="1095">
        <f t="shared" si="45"/>
        <v>0</v>
      </c>
      <c r="E35" s="1095">
        <f t="shared" si="45"/>
        <v>0</v>
      </c>
      <c r="F35" s="1095">
        <f>L35+R35</f>
        <v>0</v>
      </c>
      <c r="G35" s="1180">
        <f>SUM(C35:F35)</f>
        <v>0</v>
      </c>
      <c r="H35" s="1095"/>
      <c r="I35" s="1060">
        <f>损益表!H37/四大费用!C1</f>
        <v>0</v>
      </c>
      <c r="J35" s="1060">
        <f>损益表!I37/四大费用!D1</f>
        <v>0</v>
      </c>
      <c r="K35" s="1060">
        <f>损益表!J37/四大费用!E1</f>
        <v>0</v>
      </c>
      <c r="L35" s="1060">
        <f>损益表!K37/四大费用!F1</f>
        <v>0</v>
      </c>
      <c r="M35" s="1463">
        <f>SUM(I35:L35)</f>
        <v>0</v>
      </c>
      <c r="N35" s="1060"/>
      <c r="O35" s="1095"/>
      <c r="P35" s="1095"/>
      <c r="Q35" s="1095"/>
      <c r="R35" s="1095"/>
      <c r="S35" s="1463"/>
      <c r="T35" s="1060"/>
      <c r="U35" s="1060"/>
      <c r="V35" s="1060">
        <f>C35</f>
        <v>0</v>
      </c>
      <c r="W35" s="1060">
        <f>C35-SUM(U35,V35)</f>
        <v>0</v>
      </c>
      <c r="X35" s="1095"/>
      <c r="Y35" s="1060">
        <f>'[30]损益表-USD'!Y35</f>
        <v>-186.9000484375</v>
      </c>
      <c r="Z35" s="2">
        <f>C35-Y35</f>
        <v>186.9000484375</v>
      </c>
      <c r="AB35" s="1095"/>
      <c r="AC35" s="1060">
        <f>C35</f>
        <v>0</v>
      </c>
      <c r="AD35" s="1060"/>
      <c r="AE35" s="1060"/>
      <c r="AF35" s="1060"/>
      <c r="AG35" s="1060">
        <f>C35-SUM(AB35:AF35)</f>
        <v>0</v>
      </c>
      <c r="AH35" s="1060"/>
      <c r="AI35" s="1095"/>
      <c r="AJ35" s="1060">
        <f>D35</f>
        <v>0</v>
      </c>
      <c r="AK35" s="1060"/>
      <c r="AL35" s="1060"/>
      <c r="AM35" s="1060"/>
      <c r="AN35" s="1060">
        <f>D35-SUM(AI35:AM35)</f>
        <v>0</v>
      </c>
      <c r="AP35" s="1095"/>
      <c r="AQ35" s="1060">
        <f>E35</f>
        <v>0</v>
      </c>
      <c r="AR35" s="1060"/>
      <c r="AS35" s="1060"/>
      <c r="AT35" s="1060"/>
      <c r="AU35" s="1060">
        <f>E35-SUM(AP35:AT35)</f>
        <v>0</v>
      </c>
      <c r="AW35" s="1095"/>
      <c r="AX35" s="1060">
        <f>F35</f>
        <v>0</v>
      </c>
      <c r="AY35" s="1060"/>
      <c r="AZ35" s="1060"/>
      <c r="BA35" s="1060"/>
      <c r="BB35" s="1060">
        <f>F35-SUM(AW35:BA35)</f>
        <v>0</v>
      </c>
      <c r="BD35" s="1095"/>
      <c r="BE35" s="1060">
        <v>-348.45893295496603</v>
      </c>
      <c r="BF35" s="1060"/>
      <c r="BG35" s="1060"/>
      <c r="BH35" s="1060"/>
      <c r="BI35" s="1060">
        <f t="shared" si="46"/>
        <v>0</v>
      </c>
      <c r="BJ35" s="1060">
        <f t="shared" si="46"/>
        <v>348.45893295496603</v>
      </c>
      <c r="BK35" s="1060">
        <f t="shared" si="46"/>
        <v>0</v>
      </c>
      <c r="BL35" s="1060">
        <f t="shared" si="46"/>
        <v>0</v>
      </c>
      <c r="BM35" s="1060">
        <f t="shared" si="46"/>
        <v>0</v>
      </c>
      <c r="BN35" s="1095"/>
      <c r="BO35" s="1095">
        <v>-285.87764436821055</v>
      </c>
      <c r="BP35" s="1095"/>
      <c r="BQ35" s="1095"/>
      <c r="BR35" s="1095"/>
      <c r="BT35" s="1095">
        <f t="shared" si="22"/>
        <v>0</v>
      </c>
      <c r="BU35" s="1095">
        <f t="shared" si="23"/>
        <v>285.87764436821055</v>
      </c>
      <c r="BV35" s="1095">
        <f t="shared" si="24"/>
        <v>0</v>
      </c>
      <c r="BW35" s="1095">
        <f t="shared" si="25"/>
        <v>0</v>
      </c>
      <c r="BX35" s="1095">
        <f t="shared" si="26"/>
        <v>0</v>
      </c>
      <c r="BY35" s="1097">
        <f t="shared" si="11"/>
        <v>0</v>
      </c>
      <c r="BZ35" s="1097">
        <f t="shared" si="12"/>
        <v>0</v>
      </c>
      <c r="CA35" s="1097">
        <f t="shared" si="13"/>
        <v>0</v>
      </c>
      <c r="CB35" s="1097">
        <f t="shared" si="14"/>
        <v>0</v>
      </c>
      <c r="CC35" s="1097">
        <f t="shared" si="15"/>
        <v>0</v>
      </c>
      <c r="CE35" s="1095"/>
      <c r="CF35" s="1060">
        <v>-348.45893295496603</v>
      </c>
      <c r="CG35" s="1060"/>
      <c r="CH35" s="1060"/>
      <c r="CI35" s="1060"/>
      <c r="CK35" s="1095">
        <f t="shared" si="16"/>
        <v>0</v>
      </c>
      <c r="CL35" s="1126">
        <f t="shared" si="17"/>
        <v>348.45893295496603</v>
      </c>
      <c r="CM35" s="1060">
        <f t="shared" si="18"/>
        <v>0</v>
      </c>
      <c r="CN35" s="1060">
        <f t="shared" si="19"/>
        <v>0</v>
      </c>
      <c r="CO35" s="1060">
        <f t="shared" si="20"/>
        <v>0</v>
      </c>
      <c r="CQ35" s="1095">
        <f t="shared" si="21"/>
        <v>0</v>
      </c>
      <c r="CR35" s="1095">
        <f t="shared" si="7"/>
        <v>0</v>
      </c>
      <c r="CS35" s="1095">
        <f t="shared" si="8"/>
        <v>0</v>
      </c>
      <c r="CT35" s="1095">
        <f t="shared" si="9"/>
        <v>0</v>
      </c>
      <c r="CU35" s="1095">
        <f t="shared" si="10"/>
        <v>0</v>
      </c>
      <c r="CV35" s="1060"/>
    </row>
    <row r="36" spans="1:100" ht="13.5" customHeight="1">
      <c r="A36" s="1135" t="s">
        <v>978</v>
      </c>
      <c r="C36" s="3">
        <f t="shared" si="45"/>
        <v>0</v>
      </c>
      <c r="D36" s="1095">
        <f>J36+P36</f>
        <v>0</v>
      </c>
      <c r="E36" s="1095">
        <f>K36+Q36</f>
        <v>0</v>
      </c>
      <c r="F36" s="1095">
        <f>L36+R36</f>
        <v>0</v>
      </c>
      <c r="G36" s="1180">
        <f>SUM(C36:F36)</f>
        <v>0</v>
      </c>
      <c r="H36" s="1095"/>
      <c r="I36" s="1060">
        <f>损益表!H38/四大费用!C1</f>
        <v>0</v>
      </c>
      <c r="J36" s="1060">
        <f>损益表!I38/四大费用!D1</f>
        <v>0</v>
      </c>
      <c r="K36" s="1060">
        <f>损益表!J38/四大费用!E1</f>
        <v>0</v>
      </c>
      <c r="L36" s="1060">
        <f>损益表!K38/四大费用!F1</f>
        <v>0</v>
      </c>
      <c r="M36" s="1463">
        <f>SUM(I36:L36)</f>
        <v>0</v>
      </c>
      <c r="N36" s="1060"/>
      <c r="O36" s="1095"/>
      <c r="P36" s="1095"/>
      <c r="Q36" s="1095"/>
      <c r="R36" s="1095"/>
      <c r="S36" s="1463"/>
      <c r="T36" s="1060"/>
      <c r="U36" s="1060"/>
      <c r="V36" s="1060">
        <f>C36</f>
        <v>0</v>
      </c>
      <c r="W36" s="1060">
        <f>C36-SUM(U36,V36)</f>
        <v>0</v>
      </c>
      <c r="X36" s="1095"/>
      <c r="Y36" s="1060">
        <f>'[30]损益表-USD'!Y36</f>
        <v>-757.37358593749991</v>
      </c>
      <c r="Z36" s="2">
        <f>C36-Y36</f>
        <v>757.37358593749991</v>
      </c>
      <c r="AB36" s="1095"/>
      <c r="AC36" s="1060"/>
      <c r="AD36" s="1060"/>
      <c r="AE36" s="1060">
        <f>C36</f>
        <v>0</v>
      </c>
      <c r="AF36" s="1060"/>
      <c r="AG36" s="1060">
        <f>C36-SUM(AB36:AF36)</f>
        <v>0</v>
      </c>
      <c r="AH36" s="1060"/>
      <c r="AI36" s="1095"/>
      <c r="AJ36" s="1060"/>
      <c r="AK36" s="1060"/>
      <c r="AL36" s="1060">
        <f>D36</f>
        <v>0</v>
      </c>
      <c r="AM36" s="1060"/>
      <c r="AN36" s="1060">
        <f>D36-SUM(AI36:AM36)</f>
        <v>0</v>
      </c>
      <c r="AP36" s="1095"/>
      <c r="AQ36" s="1060"/>
      <c r="AR36" s="1060"/>
      <c r="AS36" s="1060">
        <f>E36</f>
        <v>0</v>
      </c>
      <c r="AT36" s="1060"/>
      <c r="AU36" s="1060">
        <f>E36-SUM(AP36:AT36)</f>
        <v>0</v>
      </c>
      <c r="AW36" s="1095"/>
      <c r="AX36" s="1060"/>
      <c r="AY36" s="1060"/>
      <c r="AZ36" s="1060">
        <f>F36</f>
        <v>0</v>
      </c>
      <c r="BA36" s="1060"/>
      <c r="BB36" s="1060">
        <f>F36-SUM(AW36:BA36)</f>
        <v>0</v>
      </c>
      <c r="BD36" s="1095"/>
      <c r="BE36" s="1060"/>
      <c r="BF36" s="1060"/>
      <c r="BG36" s="1060">
        <v>-901.5151515151515</v>
      </c>
      <c r="BH36" s="1060"/>
      <c r="BI36" s="1060">
        <f t="shared" si="46"/>
        <v>0</v>
      </c>
      <c r="BJ36" s="1060">
        <f t="shared" si="46"/>
        <v>0</v>
      </c>
      <c r="BK36" s="1060">
        <f t="shared" si="46"/>
        <v>0</v>
      </c>
      <c r="BL36" s="1641">
        <f t="shared" si="46"/>
        <v>901.5151515151515</v>
      </c>
      <c r="BM36" s="1060">
        <f t="shared" si="46"/>
        <v>0</v>
      </c>
      <c r="BN36" s="1095"/>
      <c r="BO36" s="1095"/>
      <c r="BP36" s="1095"/>
      <c r="BQ36" s="1095">
        <v>-1398.5134362492847</v>
      </c>
      <c r="BR36" s="1095"/>
      <c r="BT36" s="1095">
        <f t="shared" si="22"/>
        <v>0</v>
      </c>
      <c r="BU36" s="1095">
        <f t="shared" si="23"/>
        <v>0</v>
      </c>
      <c r="BV36" s="1095">
        <f t="shared" si="24"/>
        <v>0</v>
      </c>
      <c r="BW36" s="1095">
        <f t="shared" si="25"/>
        <v>1398.5134362492847</v>
      </c>
      <c r="BX36" s="1095">
        <f t="shared" si="26"/>
        <v>0</v>
      </c>
      <c r="BY36" s="1097">
        <f t="shared" si="11"/>
        <v>0</v>
      </c>
      <c r="BZ36" s="1097">
        <f t="shared" si="12"/>
        <v>0</v>
      </c>
      <c r="CA36" s="1097">
        <f t="shared" si="13"/>
        <v>0</v>
      </c>
      <c r="CB36" s="1097">
        <f t="shared" si="14"/>
        <v>0</v>
      </c>
      <c r="CC36" s="1097">
        <f t="shared" si="15"/>
        <v>0</v>
      </c>
      <c r="CE36" s="1095"/>
      <c r="CF36" s="1060"/>
      <c r="CG36" s="1060"/>
      <c r="CH36" s="1060">
        <v>-901.5151515151515</v>
      </c>
      <c r="CI36" s="1060"/>
      <c r="CK36" s="1095">
        <f t="shared" si="16"/>
        <v>0</v>
      </c>
      <c r="CL36" s="1060">
        <f t="shared" si="17"/>
        <v>0</v>
      </c>
      <c r="CM36" s="1060">
        <f t="shared" si="18"/>
        <v>0</v>
      </c>
      <c r="CN36" s="1126">
        <f t="shared" si="19"/>
        <v>901.5151515151515</v>
      </c>
      <c r="CO36" s="1060">
        <f t="shared" si="20"/>
        <v>0</v>
      </c>
      <c r="CQ36" s="1095">
        <f t="shared" si="21"/>
        <v>0</v>
      </c>
      <c r="CR36" s="1095">
        <f t="shared" si="7"/>
        <v>0</v>
      </c>
      <c r="CS36" s="1095">
        <f t="shared" si="8"/>
        <v>0</v>
      </c>
      <c r="CT36" s="1140">
        <f t="shared" si="9"/>
        <v>0</v>
      </c>
      <c r="CU36" s="1095">
        <f t="shared" si="10"/>
        <v>0</v>
      </c>
      <c r="CV36" s="1060"/>
    </row>
    <row r="37" spans="1:100" ht="13.5" customHeight="1">
      <c r="A37" s="1135" t="s">
        <v>787</v>
      </c>
      <c r="C37" s="3">
        <f t="shared" si="45"/>
        <v>0</v>
      </c>
      <c r="D37" s="1095">
        <f t="shared" si="45"/>
        <v>0</v>
      </c>
      <c r="E37" s="1095">
        <f>K37+Q37</f>
        <v>0</v>
      </c>
      <c r="F37" s="1095">
        <f>L37+R37</f>
        <v>0</v>
      </c>
      <c r="G37" s="1180">
        <f>SUM(C37:F37)</f>
        <v>0</v>
      </c>
      <c r="H37" s="1095"/>
      <c r="I37" s="1060">
        <v>0</v>
      </c>
      <c r="J37" s="1060">
        <v>0</v>
      </c>
      <c r="K37" s="1060">
        <f>-(2700-740-370)*0-3745*0-3717*0-3597*0+(-1590/0.63-1896.081/0.63)*0</f>
        <v>0</v>
      </c>
      <c r="L37" s="1060">
        <v>0</v>
      </c>
      <c r="M37" s="1463">
        <f>SUM(I37:L37)</f>
        <v>0</v>
      </c>
      <c r="N37" s="1060"/>
      <c r="O37" s="1095"/>
      <c r="P37" s="1095"/>
      <c r="Q37" s="1095"/>
      <c r="R37" s="1095"/>
      <c r="S37" s="1463"/>
      <c r="T37" s="1060"/>
      <c r="U37" s="1060"/>
      <c r="X37" s="1106"/>
      <c r="Y37" s="1097"/>
      <c r="Z37" s="2"/>
      <c r="AB37" s="1095"/>
      <c r="AC37" s="1060"/>
      <c r="AD37" s="1060"/>
      <c r="AE37" s="1060"/>
      <c r="AF37" s="1060"/>
      <c r="AG37" s="1060">
        <f>C37-SUM(AB37:AF37)</f>
        <v>0</v>
      </c>
      <c r="AH37" s="1060"/>
      <c r="AI37" s="1095"/>
      <c r="AJ37" s="1060"/>
      <c r="AK37" s="1060"/>
      <c r="AL37" s="1060"/>
      <c r="AM37" s="1060"/>
      <c r="AN37" s="1060"/>
      <c r="AP37" s="1095"/>
      <c r="AQ37" s="1060"/>
      <c r="AR37" s="1060"/>
      <c r="AS37" s="1060"/>
      <c r="AT37" s="1060"/>
      <c r="AU37" s="1060"/>
      <c r="AW37" s="1095"/>
      <c r="AX37" s="1060"/>
      <c r="AY37" s="1060"/>
      <c r="AZ37" s="1060"/>
      <c r="BA37" s="1060"/>
      <c r="BB37" s="1060"/>
      <c r="BD37" s="1095"/>
      <c r="BE37" s="1060"/>
      <c r="BF37" s="1060"/>
      <c r="BG37" s="1060"/>
      <c r="BH37" s="1060"/>
      <c r="BN37" s="1095"/>
      <c r="BO37" s="1095"/>
      <c r="BP37" s="1095"/>
      <c r="BQ37" s="1095"/>
      <c r="BR37" s="1095"/>
      <c r="BT37" s="1095">
        <f t="shared" si="22"/>
        <v>0</v>
      </c>
      <c r="BU37" s="1095">
        <f t="shared" si="23"/>
        <v>0</v>
      </c>
      <c r="BV37" s="1095">
        <f t="shared" si="24"/>
        <v>0</v>
      </c>
      <c r="BW37" s="1095">
        <f t="shared" si="25"/>
        <v>0</v>
      </c>
      <c r="BX37" s="1095">
        <f t="shared" si="26"/>
        <v>0</v>
      </c>
      <c r="BY37" s="1097">
        <f t="shared" si="11"/>
        <v>0</v>
      </c>
      <c r="BZ37" s="1097">
        <f t="shared" si="12"/>
        <v>0</v>
      </c>
      <c r="CA37" s="1097">
        <f t="shared" si="13"/>
        <v>0</v>
      </c>
      <c r="CB37" s="1097">
        <f t="shared" si="14"/>
        <v>0</v>
      </c>
      <c r="CC37" s="1097">
        <f t="shared" si="15"/>
        <v>0</v>
      </c>
      <c r="CE37" s="1095"/>
      <c r="CF37" s="1060"/>
      <c r="CG37" s="1060"/>
      <c r="CH37" s="1060"/>
      <c r="CI37" s="1060"/>
      <c r="CK37" s="1095">
        <f t="shared" si="16"/>
        <v>0</v>
      </c>
      <c r="CL37" s="1060">
        <f t="shared" si="17"/>
        <v>0</v>
      </c>
      <c r="CM37" s="1060">
        <f t="shared" si="18"/>
        <v>0</v>
      </c>
      <c r="CN37" s="1060">
        <f t="shared" si="19"/>
        <v>0</v>
      </c>
      <c r="CO37" s="1060">
        <f t="shared" si="20"/>
        <v>0</v>
      </c>
      <c r="CQ37" s="1095">
        <f t="shared" si="21"/>
        <v>0</v>
      </c>
      <c r="CR37" s="1095">
        <f t="shared" si="7"/>
        <v>0</v>
      </c>
      <c r="CS37" s="1095">
        <f t="shared" si="8"/>
        <v>0</v>
      </c>
      <c r="CT37" s="1095">
        <f t="shared" si="9"/>
        <v>0</v>
      </c>
      <c r="CU37" s="1095">
        <f t="shared" si="10"/>
        <v>0</v>
      </c>
      <c r="CV37" s="1060"/>
    </row>
    <row r="38" spans="1:100" s="1118" customFormat="1" ht="6" customHeight="1">
      <c r="A38" s="1111"/>
      <c r="C38" s="1164"/>
      <c r="D38" s="1119"/>
      <c r="E38" s="1119"/>
      <c r="F38" s="1119"/>
      <c r="G38" s="1195"/>
      <c r="H38" s="1120"/>
      <c r="I38" s="1110"/>
      <c r="J38" s="1109"/>
      <c r="K38" s="1109"/>
      <c r="L38" s="1060"/>
      <c r="M38" s="1468"/>
      <c r="N38" s="1119"/>
      <c r="O38" s="1120"/>
      <c r="P38" s="1120"/>
      <c r="Q38" s="1119"/>
      <c r="R38" s="1120"/>
      <c r="S38" s="1468"/>
      <c r="T38" s="1119"/>
      <c r="U38" s="1119"/>
      <c r="V38" s="1119"/>
      <c r="W38" s="1119"/>
      <c r="X38" s="1434"/>
      <c r="Z38" s="1164"/>
      <c r="AA38" s="1164"/>
      <c r="AB38" s="1110"/>
      <c r="AC38" s="1109"/>
      <c r="AD38" s="1119"/>
      <c r="AE38" s="1119"/>
      <c r="AF38" s="1119"/>
      <c r="AG38" s="1119"/>
      <c r="AH38" s="1060"/>
      <c r="AI38" s="1120"/>
      <c r="AJ38" s="1119"/>
      <c r="AK38" s="1119"/>
      <c r="AL38" s="1119"/>
      <c r="AM38" s="1119"/>
      <c r="AN38" s="1119"/>
      <c r="AP38" s="1120"/>
      <c r="AQ38" s="1119"/>
      <c r="AR38" s="1119"/>
      <c r="AS38" s="1119"/>
      <c r="AT38" s="1119"/>
      <c r="AU38" s="1119"/>
      <c r="AW38" s="1120"/>
      <c r="AX38" s="1119"/>
      <c r="AY38" s="1119"/>
      <c r="AZ38" s="1119"/>
      <c r="BA38" s="1119"/>
      <c r="BB38" s="1119"/>
      <c r="BD38" s="1120"/>
      <c r="BE38" s="1119"/>
      <c r="BF38" s="1119"/>
      <c r="BG38" s="1119"/>
      <c r="BH38" s="1119"/>
      <c r="BI38" s="1119"/>
      <c r="BJ38" s="1119"/>
      <c r="BK38" s="1119"/>
      <c r="BL38" s="1119"/>
      <c r="BM38" s="1119"/>
      <c r="BN38" s="1120"/>
      <c r="BO38" s="1120"/>
      <c r="BP38" s="1120"/>
      <c r="BQ38" s="1120"/>
      <c r="BR38" s="1120"/>
      <c r="BT38" s="1120"/>
      <c r="BU38" s="1120"/>
      <c r="BV38" s="1120"/>
      <c r="BW38" s="1120"/>
      <c r="BX38" s="1120"/>
      <c r="BY38" s="1097">
        <f t="shared" si="11"/>
        <v>0</v>
      </c>
      <c r="BZ38" s="1097">
        <f t="shared" si="12"/>
        <v>0</v>
      </c>
      <c r="CA38" s="1097">
        <f t="shared" si="13"/>
        <v>0</v>
      </c>
      <c r="CB38" s="1097">
        <f t="shared" si="14"/>
        <v>0</v>
      </c>
      <c r="CC38" s="1097">
        <f t="shared" si="15"/>
        <v>0</v>
      </c>
      <c r="CE38" s="1110"/>
      <c r="CF38" s="1109"/>
      <c r="CG38" s="1119"/>
      <c r="CH38" s="1119"/>
      <c r="CI38" s="1119"/>
      <c r="CK38" s="1110">
        <f t="shared" si="16"/>
        <v>0</v>
      </c>
      <c r="CL38" s="1109">
        <f t="shared" si="17"/>
        <v>0</v>
      </c>
      <c r="CM38" s="1119">
        <f t="shared" si="18"/>
        <v>0</v>
      </c>
      <c r="CN38" s="1119">
        <f t="shared" si="19"/>
        <v>0</v>
      </c>
      <c r="CO38" s="1119">
        <f t="shared" si="20"/>
        <v>0</v>
      </c>
      <c r="CQ38" s="1120">
        <f t="shared" si="21"/>
        <v>0</v>
      </c>
      <c r="CR38" s="1120">
        <f t="shared" si="7"/>
        <v>0</v>
      </c>
      <c r="CS38" s="1120">
        <f t="shared" si="8"/>
        <v>0</v>
      </c>
      <c r="CT38" s="1120">
        <f t="shared" si="9"/>
        <v>0</v>
      </c>
      <c r="CU38" s="1120">
        <f t="shared" si="10"/>
        <v>0</v>
      </c>
      <c r="CV38" s="1119"/>
    </row>
    <row r="39" spans="1:100">
      <c r="A39" s="1134" t="s">
        <v>33</v>
      </c>
      <c r="G39" s="1180"/>
      <c r="I39" s="1060"/>
      <c r="J39" s="1060"/>
      <c r="L39" s="1095"/>
      <c r="M39" s="1463"/>
      <c r="N39" s="1060"/>
      <c r="O39" s="1095"/>
      <c r="P39" s="1095"/>
      <c r="R39" s="1095"/>
      <c r="S39" s="1463"/>
      <c r="T39" s="1060"/>
      <c r="U39" s="1060"/>
      <c r="X39" s="1106"/>
      <c r="Y39" s="1097"/>
      <c r="Z39" s="2"/>
      <c r="AB39" s="1095"/>
      <c r="AC39" s="1060"/>
      <c r="AD39" s="1060"/>
      <c r="AE39" s="1060"/>
      <c r="AF39" s="1060"/>
      <c r="AG39" s="1060"/>
      <c r="AH39" s="1060"/>
      <c r="AI39" s="1095"/>
      <c r="AJ39" s="1060"/>
      <c r="AK39" s="1060"/>
      <c r="AL39" s="1060"/>
      <c r="AM39" s="1060"/>
      <c r="AN39" s="1060"/>
      <c r="AP39" s="1095"/>
      <c r="AQ39" s="1060"/>
      <c r="AR39" s="1060"/>
      <c r="AS39" s="1060"/>
      <c r="AT39" s="1060"/>
      <c r="AU39" s="1060"/>
      <c r="AW39" s="1095"/>
      <c r="AX39" s="1060"/>
      <c r="AY39" s="1060"/>
      <c r="AZ39" s="1060"/>
      <c r="BA39" s="1060"/>
      <c r="BB39" s="1060"/>
      <c r="BD39" s="1095"/>
      <c r="BE39" s="1060"/>
      <c r="BF39" s="1060"/>
      <c r="BG39" s="1060"/>
      <c r="BH39" s="1060"/>
      <c r="BN39" s="1095"/>
      <c r="BO39" s="1095"/>
      <c r="BP39" s="1095"/>
      <c r="BQ39" s="1095"/>
      <c r="BR39" s="1095"/>
      <c r="BT39" s="1095"/>
      <c r="BU39" s="1095"/>
      <c r="BV39" s="1095"/>
      <c r="BW39" s="1095"/>
      <c r="BX39" s="1095"/>
      <c r="BY39" s="1097">
        <f t="shared" si="11"/>
        <v>0</v>
      </c>
      <c r="BZ39" s="1097">
        <f t="shared" si="12"/>
        <v>0</v>
      </c>
      <c r="CA39" s="1097">
        <f t="shared" si="13"/>
        <v>0</v>
      </c>
      <c r="CB39" s="1097">
        <f t="shared" si="14"/>
        <v>0</v>
      </c>
      <c r="CC39" s="1097">
        <f t="shared" si="15"/>
        <v>0</v>
      </c>
      <c r="CE39" s="1095"/>
      <c r="CF39" s="1060"/>
      <c r="CG39" s="1060"/>
      <c r="CH39" s="1060"/>
      <c r="CI39" s="1060"/>
      <c r="CK39" s="1095">
        <f t="shared" si="16"/>
        <v>0</v>
      </c>
      <c r="CL39" s="1060">
        <f t="shared" si="17"/>
        <v>0</v>
      </c>
      <c r="CM39" s="1060">
        <f t="shared" si="18"/>
        <v>0</v>
      </c>
      <c r="CN39" s="1060">
        <f t="shared" si="19"/>
        <v>0</v>
      </c>
      <c r="CO39" s="1060">
        <f t="shared" si="20"/>
        <v>0</v>
      </c>
      <c r="CQ39" s="1095">
        <f t="shared" si="21"/>
        <v>0</v>
      </c>
      <c r="CR39" s="1095">
        <f t="shared" si="7"/>
        <v>0</v>
      </c>
      <c r="CS39" s="1095">
        <f t="shared" si="8"/>
        <v>0</v>
      </c>
      <c r="CT39" s="1095">
        <f t="shared" si="9"/>
        <v>0</v>
      </c>
      <c r="CU39" s="1095">
        <f t="shared" si="10"/>
        <v>0</v>
      </c>
      <c r="CV39" s="1060"/>
    </row>
    <row r="40" spans="1:100">
      <c r="A40" s="1107" t="s">
        <v>34</v>
      </c>
      <c r="C40" s="2">
        <f>I40+O40</f>
        <v>0</v>
      </c>
      <c r="D40" s="1060">
        <f>J40+P40</f>
        <v>0</v>
      </c>
      <c r="E40" s="1060">
        <f>K40+Q40</f>
        <v>0</v>
      </c>
      <c r="F40" s="1060">
        <f>L40+R40</f>
        <v>0</v>
      </c>
      <c r="G40" s="1180">
        <f>SUM(C40:F40)</f>
        <v>0</v>
      </c>
      <c r="I40" s="1060">
        <f>(-SUM('2.1 影视版权'!K88/10000))/四大费用!C1</f>
        <v>0</v>
      </c>
      <c r="J40" s="1060">
        <f>(-SUM('2.1 影视版权'!L88/10000))/四大费用!D1</f>
        <v>0</v>
      </c>
      <c r="K40" s="1060">
        <f>(-SUM('2.1 影视版权'!M88/10000))/四大费用!E1</f>
        <v>0</v>
      </c>
      <c r="L40" s="1060">
        <f>(-SUM('2.1 影视版权'!N88/10000))/四大费用!F1</f>
        <v>0</v>
      </c>
      <c r="M40" s="1463">
        <f>SUM(I40:L40)</f>
        <v>0</v>
      </c>
      <c r="N40" s="1060"/>
      <c r="O40" s="1095">
        <f>(-'2.1 影视版权'!Q88/10000)/四大费用!C1</f>
        <v>0</v>
      </c>
      <c r="P40" s="1095">
        <f>(-'2.1 影视版权'!R88/10000)/四大费用!D1</f>
        <v>0</v>
      </c>
      <c r="Q40" s="1060">
        <f>(-'2.1 影视版权'!S88/10000)/四大费用!E1</f>
        <v>0</v>
      </c>
      <c r="R40" s="1095">
        <f>(-'2.1 影视版权'!T88/10000)/四大费用!F1</f>
        <v>0</v>
      </c>
      <c r="S40" s="1463">
        <f>SUM(O40:R40)</f>
        <v>0</v>
      </c>
      <c r="T40" s="1060"/>
      <c r="U40" s="1060">
        <f t="shared" ref="U40:U45" si="47">C40</f>
        <v>0</v>
      </c>
      <c r="W40" s="1060">
        <f t="shared" ref="W40:W51" si="48">C40-SUM(U40,V40)</f>
        <v>0</v>
      </c>
      <c r="X40" s="1106"/>
      <c r="Y40" s="1060">
        <f>'[30]损益表-USD'!Y40</f>
        <v>-22645.857714839916</v>
      </c>
      <c r="Z40" s="1438">
        <f t="shared" ref="Z40:Z51" si="49">C40-Y40</f>
        <v>22645.857714839916</v>
      </c>
      <c r="AB40" s="1095">
        <f>C40</f>
        <v>0</v>
      </c>
      <c r="AC40" s="1060"/>
      <c r="AD40" s="1060"/>
      <c r="AE40" s="1060"/>
      <c r="AF40" s="1060"/>
      <c r="AG40" s="1060">
        <f t="shared" ref="AG40:AG51" si="50">C40-SUM(AB40:AF40)</f>
        <v>0</v>
      </c>
      <c r="AH40" s="1060"/>
      <c r="AI40" s="1095">
        <f>D40</f>
        <v>0</v>
      </c>
      <c r="AJ40" s="1060"/>
      <c r="AK40" s="1060"/>
      <c r="AL40" s="1060"/>
      <c r="AM40" s="1060"/>
      <c r="AN40" s="1060">
        <f t="shared" ref="AN40:AN51" si="51">D40-SUM(AI40:AM40)</f>
        <v>0</v>
      </c>
      <c r="AP40" s="1095">
        <f>E40</f>
        <v>0</v>
      </c>
      <c r="AQ40" s="1060"/>
      <c r="AR40" s="1060"/>
      <c r="AS40" s="1060"/>
      <c r="AT40" s="1060"/>
      <c r="AU40" s="1060">
        <f t="shared" ref="AU40:AU51" si="52">E40-SUM(AP40:AT40)</f>
        <v>0</v>
      </c>
      <c r="AW40" s="1095">
        <f>F40</f>
        <v>0</v>
      </c>
      <c r="AX40" s="1060"/>
      <c r="AY40" s="1060"/>
      <c r="AZ40" s="1060"/>
      <c r="BA40" s="1060"/>
      <c r="BB40" s="1060">
        <f t="shared" ref="BB40:BB51" si="53">F40-SUM(AW40:BA40)</f>
        <v>0</v>
      </c>
      <c r="BD40" s="1095">
        <v>-23434.77425925335</v>
      </c>
      <c r="BE40" s="1060"/>
      <c r="BF40" s="1060"/>
      <c r="BG40" s="1060"/>
      <c r="BH40" s="1060"/>
      <c r="BI40" s="1060">
        <f t="shared" ref="BI40:BI51" si="54">AB40-BD40</f>
        <v>23434.77425925335</v>
      </c>
      <c r="BJ40" s="1060">
        <f t="shared" ref="BJ40:BJ51" si="55">AC40-BE40</f>
        <v>0</v>
      </c>
      <c r="BK40" s="1060">
        <f t="shared" ref="BK40:BK51" si="56">AD40-BF40</f>
        <v>0</v>
      </c>
      <c r="BL40" s="1060">
        <f t="shared" ref="BL40:BL51" si="57">AE40-BG40</f>
        <v>0</v>
      </c>
      <c r="BM40" s="1060">
        <f t="shared" ref="BM40:BM51" si="58">AF40-BH40</f>
        <v>0</v>
      </c>
      <c r="BN40" s="1095">
        <v>-21351.327298450982</v>
      </c>
      <c r="BO40" s="1095"/>
      <c r="BP40" s="1095"/>
      <c r="BQ40" s="1095"/>
      <c r="BR40" s="1095"/>
      <c r="BT40" s="1095">
        <f t="shared" si="22"/>
        <v>21351.327298450982</v>
      </c>
      <c r="BU40" s="1095">
        <f t="shared" si="23"/>
        <v>0</v>
      </c>
      <c r="BV40" s="1095">
        <f t="shared" si="24"/>
        <v>0</v>
      </c>
      <c r="BW40" s="1095">
        <f t="shared" si="25"/>
        <v>0</v>
      </c>
      <c r="BX40" s="1095">
        <f t="shared" si="26"/>
        <v>0</v>
      </c>
      <c r="BY40" s="1097">
        <f t="shared" si="11"/>
        <v>0</v>
      </c>
      <c r="BZ40" s="1097">
        <f t="shared" si="12"/>
        <v>0</v>
      </c>
      <c r="CA40" s="1097">
        <f t="shared" si="13"/>
        <v>0</v>
      </c>
      <c r="CB40" s="1097">
        <f t="shared" si="14"/>
        <v>0</v>
      </c>
      <c r="CC40" s="1097">
        <f t="shared" si="15"/>
        <v>0</v>
      </c>
      <c r="CE40" s="1095">
        <v>-23434.77425925335</v>
      </c>
      <c r="CF40" s="1060"/>
      <c r="CG40" s="1060"/>
      <c r="CH40" s="1060"/>
      <c r="CI40" s="1060"/>
      <c r="CK40" s="1095">
        <f t="shared" si="16"/>
        <v>23434.77425925335</v>
      </c>
      <c r="CL40" s="1060">
        <f t="shared" si="17"/>
        <v>0</v>
      </c>
      <c r="CM40" s="1060">
        <f t="shared" si="18"/>
        <v>0</v>
      </c>
      <c r="CN40" s="1060">
        <f t="shared" si="19"/>
        <v>0</v>
      </c>
      <c r="CO40" s="1060">
        <f t="shared" si="20"/>
        <v>0</v>
      </c>
      <c r="CQ40" s="1095">
        <f t="shared" si="21"/>
        <v>0</v>
      </c>
      <c r="CR40" s="1095">
        <f t="shared" si="7"/>
        <v>0</v>
      </c>
      <c r="CS40" s="1095">
        <f t="shared" si="8"/>
        <v>0</v>
      </c>
      <c r="CT40" s="1095">
        <f t="shared" si="9"/>
        <v>0</v>
      </c>
      <c r="CU40" s="1095">
        <f t="shared" si="10"/>
        <v>0</v>
      </c>
      <c r="CV40" s="1060"/>
    </row>
    <row r="41" spans="1:100" ht="12.75" hidden="1" customHeight="1">
      <c r="A41" s="1107" t="s">
        <v>1322</v>
      </c>
      <c r="C41" s="2">
        <f t="shared" ref="C41:C48" si="59">I41+O41</f>
        <v>0</v>
      </c>
      <c r="D41" s="1060">
        <f t="shared" ref="D41:D48" si="60">J41+P41</f>
        <v>0</v>
      </c>
      <c r="E41" s="1060">
        <f t="shared" ref="E41:E48" si="61">K41+Q41</f>
        <v>0</v>
      </c>
      <c r="F41" s="1060">
        <f t="shared" ref="F41:F48" si="62">L41+R41</f>
        <v>0</v>
      </c>
      <c r="G41" s="1180">
        <f t="shared" ref="G41:G49" si="63">SUM(C41:F41)</f>
        <v>0</v>
      </c>
      <c r="I41" s="1060">
        <v>0</v>
      </c>
      <c r="J41" s="1060">
        <v>0</v>
      </c>
      <c r="K41" s="1060">
        <v>0</v>
      </c>
      <c r="L41" s="1060">
        <v>0</v>
      </c>
      <c r="M41" s="1463">
        <f>SUM(I41:L41)</f>
        <v>0</v>
      </c>
      <c r="N41" s="1060"/>
      <c r="O41" s="1095">
        <v>0</v>
      </c>
      <c r="P41" s="1095">
        <v>0</v>
      </c>
      <c r="Q41" s="1060">
        <v>0</v>
      </c>
      <c r="R41" s="1095">
        <v>0</v>
      </c>
      <c r="S41" s="1463">
        <f>SUM(O41:R41)</f>
        <v>0</v>
      </c>
      <c r="T41" s="1060"/>
      <c r="U41" s="1060">
        <f t="shared" si="47"/>
        <v>0</v>
      </c>
      <c r="W41" s="1060">
        <f t="shared" si="48"/>
        <v>0</v>
      </c>
      <c r="X41" s="1106"/>
      <c r="Y41" s="1060">
        <f>'[30]损益表-USD'!Y41</f>
        <v>0</v>
      </c>
      <c r="Z41" s="1438">
        <f t="shared" si="49"/>
        <v>0</v>
      </c>
      <c r="AB41" s="1095"/>
      <c r="AC41" s="1060"/>
      <c r="AD41" s="1060"/>
      <c r="AE41" s="1060"/>
      <c r="AF41" s="1060"/>
      <c r="AG41" s="1060">
        <f t="shared" si="50"/>
        <v>0</v>
      </c>
      <c r="AH41" s="1060"/>
      <c r="AI41" s="1095"/>
      <c r="AJ41" s="1060"/>
      <c r="AK41" s="1060"/>
      <c r="AL41" s="1060"/>
      <c r="AM41" s="1060"/>
      <c r="AN41" s="1060">
        <f t="shared" si="51"/>
        <v>0</v>
      </c>
      <c r="AP41" s="1095"/>
      <c r="AQ41" s="1060"/>
      <c r="AR41" s="1060"/>
      <c r="AS41" s="1060"/>
      <c r="AT41" s="1060"/>
      <c r="AU41" s="1060">
        <f t="shared" si="52"/>
        <v>0</v>
      </c>
      <c r="AW41" s="1095"/>
      <c r="AX41" s="1060"/>
      <c r="AY41" s="1060"/>
      <c r="AZ41" s="1060"/>
      <c r="BA41" s="1060"/>
      <c r="BB41" s="1060">
        <f t="shared" si="53"/>
        <v>0</v>
      </c>
      <c r="BD41" s="1095"/>
      <c r="BE41" s="1060"/>
      <c r="BF41" s="1060"/>
      <c r="BG41" s="1060"/>
      <c r="BH41" s="1060"/>
      <c r="BI41" s="1060">
        <f t="shared" si="54"/>
        <v>0</v>
      </c>
      <c r="BJ41" s="1060">
        <f t="shared" si="55"/>
        <v>0</v>
      </c>
      <c r="BK41" s="1060">
        <f t="shared" si="56"/>
        <v>0</v>
      </c>
      <c r="BL41" s="1060">
        <f t="shared" si="57"/>
        <v>0</v>
      </c>
      <c r="BM41" s="1060">
        <f t="shared" si="58"/>
        <v>0</v>
      </c>
      <c r="BN41" s="1095"/>
      <c r="BO41" s="1095"/>
      <c r="BP41" s="1095"/>
      <c r="BQ41" s="1095"/>
      <c r="BR41" s="1095"/>
      <c r="BT41" s="1095">
        <f t="shared" si="22"/>
        <v>0</v>
      </c>
      <c r="BU41" s="1095">
        <f t="shared" si="23"/>
        <v>0</v>
      </c>
      <c r="BV41" s="1095">
        <f t="shared" si="24"/>
        <v>0</v>
      </c>
      <c r="BW41" s="1095">
        <f t="shared" si="25"/>
        <v>0</v>
      </c>
      <c r="BX41" s="1095">
        <f t="shared" si="26"/>
        <v>0</v>
      </c>
      <c r="BY41" s="1097">
        <f t="shared" si="11"/>
        <v>0</v>
      </c>
      <c r="BZ41" s="1097">
        <f t="shared" si="12"/>
        <v>0</v>
      </c>
      <c r="CA41" s="1097">
        <f t="shared" si="13"/>
        <v>0</v>
      </c>
      <c r="CB41" s="1097">
        <f t="shared" si="14"/>
        <v>0</v>
      </c>
      <c r="CC41" s="1097">
        <f t="shared" si="15"/>
        <v>0</v>
      </c>
      <c r="CE41" s="1095"/>
      <c r="CF41" s="1060"/>
      <c r="CG41" s="1060"/>
      <c r="CH41" s="1060"/>
      <c r="CI41" s="1060"/>
      <c r="CK41" s="1095">
        <f t="shared" si="16"/>
        <v>0</v>
      </c>
      <c r="CL41" s="1060">
        <f t="shared" si="17"/>
        <v>0</v>
      </c>
      <c r="CM41" s="1060">
        <f t="shared" si="18"/>
        <v>0</v>
      </c>
      <c r="CN41" s="1060">
        <f t="shared" si="19"/>
        <v>0</v>
      </c>
      <c r="CO41" s="1060">
        <f t="shared" si="20"/>
        <v>0</v>
      </c>
      <c r="CQ41" s="1095">
        <f t="shared" si="21"/>
        <v>0</v>
      </c>
      <c r="CR41" s="1095">
        <f t="shared" si="7"/>
        <v>0</v>
      </c>
      <c r="CS41" s="1095">
        <f t="shared" si="8"/>
        <v>0</v>
      </c>
      <c r="CT41" s="1095">
        <f t="shared" si="9"/>
        <v>0</v>
      </c>
      <c r="CU41" s="1095">
        <f t="shared" si="10"/>
        <v>0</v>
      </c>
      <c r="CV41" s="1060"/>
    </row>
    <row r="42" spans="1:100" s="1111" customFormat="1" ht="3.75" hidden="1" customHeight="1">
      <c r="A42" s="1136"/>
      <c r="C42" s="2">
        <f t="shared" si="59"/>
        <v>0</v>
      </c>
      <c r="D42" s="1060">
        <f t="shared" si="60"/>
        <v>0</v>
      </c>
      <c r="E42" s="1060">
        <f t="shared" si="61"/>
        <v>0</v>
      </c>
      <c r="F42" s="1060">
        <f t="shared" si="62"/>
        <v>0</v>
      </c>
      <c r="G42" s="1192"/>
      <c r="H42" s="1109"/>
      <c r="I42" s="1109">
        <v>0</v>
      </c>
      <c r="J42" s="1109">
        <v>0</v>
      </c>
      <c r="K42" s="1109">
        <v>0</v>
      </c>
      <c r="L42" s="1109">
        <v>0</v>
      </c>
      <c r="M42" s="1464"/>
      <c r="N42" s="1109"/>
      <c r="O42" s="1110">
        <v>0</v>
      </c>
      <c r="P42" s="1110">
        <v>0</v>
      </c>
      <c r="Q42" s="1109">
        <v>0</v>
      </c>
      <c r="R42" s="1095">
        <v>0</v>
      </c>
      <c r="S42" s="1464"/>
      <c r="T42" s="1060"/>
      <c r="U42" s="1060">
        <f t="shared" si="47"/>
        <v>0</v>
      </c>
      <c r="V42" s="1109"/>
      <c r="W42" s="1060">
        <f t="shared" si="48"/>
        <v>0</v>
      </c>
      <c r="X42" s="1432"/>
      <c r="Y42" s="1060">
        <f>'[30]损益表-USD'!Y42</f>
        <v>0</v>
      </c>
      <c r="Z42" s="1438">
        <f t="shared" si="49"/>
        <v>0</v>
      </c>
      <c r="AA42" s="2"/>
      <c r="AB42" s="1110"/>
      <c r="AC42" s="1109"/>
      <c r="AD42" s="1109"/>
      <c r="AE42" s="1109"/>
      <c r="AF42" s="1109"/>
      <c r="AG42" s="1060">
        <f t="shared" si="50"/>
        <v>0</v>
      </c>
      <c r="AH42" s="1060"/>
      <c r="AI42" s="1110"/>
      <c r="AJ42" s="1109"/>
      <c r="AK42" s="1109"/>
      <c r="AL42" s="1109"/>
      <c r="AM42" s="1109"/>
      <c r="AN42" s="1060">
        <f t="shared" si="51"/>
        <v>0</v>
      </c>
      <c r="AP42" s="1110"/>
      <c r="AQ42" s="1109"/>
      <c r="AR42" s="1109"/>
      <c r="AS42" s="1109"/>
      <c r="AT42" s="1109"/>
      <c r="AU42" s="1060">
        <f t="shared" si="52"/>
        <v>0</v>
      </c>
      <c r="AW42" s="1110"/>
      <c r="AX42" s="1109"/>
      <c r="AY42" s="1109"/>
      <c r="AZ42" s="1109"/>
      <c r="BA42" s="1109"/>
      <c r="BB42" s="1060">
        <f t="shared" si="53"/>
        <v>0</v>
      </c>
      <c r="BD42" s="1110"/>
      <c r="BE42" s="1109"/>
      <c r="BF42" s="1109"/>
      <c r="BG42" s="1109"/>
      <c r="BH42" s="1109"/>
      <c r="BI42" s="1060">
        <f t="shared" si="54"/>
        <v>0</v>
      </c>
      <c r="BJ42" s="1060">
        <f t="shared" si="55"/>
        <v>0</v>
      </c>
      <c r="BK42" s="1060">
        <f t="shared" si="56"/>
        <v>0</v>
      </c>
      <c r="BL42" s="1060">
        <f t="shared" si="57"/>
        <v>0</v>
      </c>
      <c r="BM42" s="1060">
        <f t="shared" si="58"/>
        <v>0</v>
      </c>
      <c r="BN42" s="1110"/>
      <c r="BO42" s="1110"/>
      <c r="BP42" s="1110"/>
      <c r="BQ42" s="1110"/>
      <c r="BR42" s="1110"/>
      <c r="BT42" s="1110">
        <f t="shared" si="22"/>
        <v>0</v>
      </c>
      <c r="BU42" s="1110">
        <f t="shared" si="23"/>
        <v>0</v>
      </c>
      <c r="BV42" s="1110">
        <f t="shared" si="24"/>
        <v>0</v>
      </c>
      <c r="BW42" s="1110">
        <f t="shared" si="25"/>
        <v>0</v>
      </c>
      <c r="BX42" s="1110">
        <f t="shared" si="26"/>
        <v>0</v>
      </c>
      <c r="BY42" s="1097">
        <f t="shared" si="11"/>
        <v>0</v>
      </c>
      <c r="BZ42" s="1097">
        <f t="shared" si="12"/>
        <v>0</v>
      </c>
      <c r="CA42" s="1097">
        <f t="shared" si="13"/>
        <v>0</v>
      </c>
      <c r="CB42" s="1097">
        <f t="shared" si="14"/>
        <v>0</v>
      </c>
      <c r="CC42" s="1097">
        <f t="shared" si="15"/>
        <v>0</v>
      </c>
      <c r="CE42" s="1110"/>
      <c r="CF42" s="1109"/>
      <c r="CG42" s="1109"/>
      <c r="CH42" s="1109"/>
      <c r="CI42" s="1109"/>
      <c r="CK42" s="1110">
        <f t="shared" si="16"/>
        <v>0</v>
      </c>
      <c r="CL42" s="1109">
        <f t="shared" si="17"/>
        <v>0</v>
      </c>
      <c r="CM42" s="1109">
        <f t="shared" si="18"/>
        <v>0</v>
      </c>
      <c r="CN42" s="1109">
        <f t="shared" si="19"/>
        <v>0</v>
      </c>
      <c r="CO42" s="1109">
        <f t="shared" si="20"/>
        <v>0</v>
      </c>
      <c r="CQ42" s="1110">
        <f t="shared" si="21"/>
        <v>0</v>
      </c>
      <c r="CR42" s="1110">
        <f t="shared" si="7"/>
        <v>0</v>
      </c>
      <c r="CS42" s="1110">
        <f t="shared" si="8"/>
        <v>0</v>
      </c>
      <c r="CT42" s="1110">
        <f t="shared" si="9"/>
        <v>0</v>
      </c>
      <c r="CU42" s="1110">
        <f t="shared" si="10"/>
        <v>0</v>
      </c>
      <c r="CV42" s="1060"/>
    </row>
    <row r="43" spans="1:100">
      <c r="A43" s="1107" t="s">
        <v>1323</v>
      </c>
      <c r="C43" s="2">
        <f t="shared" si="59"/>
        <v>0</v>
      </c>
      <c r="D43" s="1060">
        <f t="shared" si="60"/>
        <v>0</v>
      </c>
      <c r="E43" s="1060">
        <f t="shared" si="61"/>
        <v>0</v>
      </c>
      <c r="F43" s="1060">
        <f t="shared" si="62"/>
        <v>0</v>
      </c>
      <c r="G43" s="1180">
        <f>SUM(C43:F43)</f>
        <v>0</v>
      </c>
      <c r="I43" s="1060">
        <f>(-'2.2 电视台综艺'!I61/10000)/四大费用!C1</f>
        <v>0</v>
      </c>
      <c r="J43" s="1060">
        <f>(-'2.2 电视台综艺'!J61/10000)/四大费用!D1</f>
        <v>0</v>
      </c>
      <c r="K43" s="1060">
        <f>(-'2.2 电视台综艺'!K61/10000)/四大费用!E1</f>
        <v>0</v>
      </c>
      <c r="L43" s="1060">
        <f>(-'2.2 电视台综艺'!L61/10000)/四大费用!F1</f>
        <v>0</v>
      </c>
      <c r="M43" s="1463">
        <f t="shared" ref="M43:M49" si="64">SUM(I43:L43)</f>
        <v>0</v>
      </c>
      <c r="N43" s="1060"/>
      <c r="O43" s="1095">
        <f>(-'2.2 电视台综艺'!O61/10000)/四大费用!C1</f>
        <v>0</v>
      </c>
      <c r="P43" s="1095">
        <f>(-'2.2 电视台综艺'!P61/10000)/四大费用!D1</f>
        <v>0</v>
      </c>
      <c r="Q43" s="1060">
        <f>(-'2.2 电视台综艺'!Q61/10000)/四大费用!E1</f>
        <v>0</v>
      </c>
      <c r="R43" s="1095">
        <f>(-'2.2 电视台综艺'!R61/10000)/四大费用!F1</f>
        <v>0</v>
      </c>
      <c r="S43" s="1463">
        <f>SUM(O43:R43)</f>
        <v>0</v>
      </c>
      <c r="T43" s="1060"/>
      <c r="U43" s="1060">
        <f t="shared" si="47"/>
        <v>0</v>
      </c>
      <c r="W43" s="1060">
        <f t="shared" si="48"/>
        <v>0</v>
      </c>
      <c r="X43" s="1106"/>
      <c r="Y43" s="1060">
        <f>'[30]损益表-USD'!Y43</f>
        <v>-5358.829157291666</v>
      </c>
      <c r="Z43" s="1438">
        <f t="shared" si="49"/>
        <v>5358.829157291666</v>
      </c>
      <c r="AB43" s="1095">
        <f>C43</f>
        <v>0</v>
      </c>
      <c r="AC43" s="1060"/>
      <c r="AD43" s="1060"/>
      <c r="AE43" s="1060"/>
      <c r="AF43" s="1060"/>
      <c r="AG43" s="1060">
        <f t="shared" si="50"/>
        <v>0</v>
      </c>
      <c r="AH43" s="1060"/>
      <c r="AI43" s="1095">
        <f>D43</f>
        <v>0</v>
      </c>
      <c r="AJ43" s="1060"/>
      <c r="AK43" s="1060"/>
      <c r="AL43" s="1060"/>
      <c r="AM43" s="1060"/>
      <c r="AN43" s="1060">
        <f t="shared" si="51"/>
        <v>0</v>
      </c>
      <c r="AP43" s="1095">
        <f>E43</f>
        <v>0</v>
      </c>
      <c r="AQ43" s="1060"/>
      <c r="AR43" s="1060"/>
      <c r="AS43" s="1060"/>
      <c r="AT43" s="1060"/>
      <c r="AU43" s="1060">
        <f t="shared" si="52"/>
        <v>0</v>
      </c>
      <c r="AW43" s="1095">
        <f>F43</f>
        <v>0</v>
      </c>
      <c r="AX43" s="1060"/>
      <c r="AY43" s="1060"/>
      <c r="AZ43" s="1060"/>
      <c r="BA43" s="1060"/>
      <c r="BB43" s="1060">
        <f t="shared" si="53"/>
        <v>0</v>
      </c>
      <c r="BD43" s="1095">
        <v>-2624.4949494949506</v>
      </c>
      <c r="BE43" s="1060"/>
      <c r="BF43" s="1060"/>
      <c r="BG43" s="1060"/>
      <c r="BH43" s="1060"/>
      <c r="BI43" s="1060">
        <f t="shared" si="54"/>
        <v>2624.4949494949506</v>
      </c>
      <c r="BJ43" s="1060">
        <f t="shared" si="55"/>
        <v>0</v>
      </c>
      <c r="BK43" s="1060">
        <f t="shared" si="56"/>
        <v>0</v>
      </c>
      <c r="BL43" s="1060">
        <f t="shared" si="57"/>
        <v>0</v>
      </c>
      <c r="BM43" s="1060">
        <f t="shared" si="58"/>
        <v>0</v>
      </c>
      <c r="BN43" s="1095">
        <v>-5700.7230952601321</v>
      </c>
      <c r="BO43" s="1095"/>
      <c r="BP43" s="1095"/>
      <c r="BQ43" s="1095"/>
      <c r="BR43" s="1095"/>
      <c r="BT43" s="1095">
        <f t="shared" si="22"/>
        <v>5700.7230952601321</v>
      </c>
      <c r="BU43" s="1095">
        <f t="shared" si="23"/>
        <v>0</v>
      </c>
      <c r="BV43" s="1095">
        <f t="shared" si="24"/>
        <v>0</v>
      </c>
      <c r="BW43" s="1095">
        <f t="shared" si="25"/>
        <v>0</v>
      </c>
      <c r="BX43" s="1095">
        <f t="shared" si="26"/>
        <v>0</v>
      </c>
      <c r="BY43" s="1097">
        <f t="shared" si="11"/>
        <v>0</v>
      </c>
      <c r="BZ43" s="1097">
        <f t="shared" si="12"/>
        <v>0</v>
      </c>
      <c r="CA43" s="1097">
        <f t="shared" si="13"/>
        <v>0</v>
      </c>
      <c r="CB43" s="1097">
        <f t="shared" si="14"/>
        <v>0</v>
      </c>
      <c r="CC43" s="1097">
        <f t="shared" si="15"/>
        <v>0</v>
      </c>
      <c r="CE43" s="1095">
        <v>-2624.4949494949506</v>
      </c>
      <c r="CF43" s="1060"/>
      <c r="CG43" s="1060"/>
      <c r="CH43" s="1060"/>
      <c r="CI43" s="1060"/>
      <c r="CK43" s="1095">
        <f t="shared" si="16"/>
        <v>2624.4949494949506</v>
      </c>
      <c r="CL43" s="1060">
        <f t="shared" si="17"/>
        <v>0</v>
      </c>
      <c r="CM43" s="1060">
        <f t="shared" si="18"/>
        <v>0</v>
      </c>
      <c r="CN43" s="1060">
        <f t="shared" si="19"/>
        <v>0</v>
      </c>
      <c r="CO43" s="1060">
        <f t="shared" si="20"/>
        <v>0</v>
      </c>
      <c r="CQ43" s="1095">
        <f t="shared" si="21"/>
        <v>0</v>
      </c>
      <c r="CR43" s="1095">
        <f t="shared" si="7"/>
        <v>0</v>
      </c>
      <c r="CS43" s="1095">
        <f t="shared" si="8"/>
        <v>0</v>
      </c>
      <c r="CT43" s="1095">
        <f t="shared" si="9"/>
        <v>0</v>
      </c>
      <c r="CU43" s="1095">
        <f t="shared" si="10"/>
        <v>0</v>
      </c>
      <c r="CV43" s="1060"/>
    </row>
    <row r="44" spans="1:100">
      <c r="A44" s="1107" t="s">
        <v>36</v>
      </c>
      <c r="C44" s="2">
        <f t="shared" si="59"/>
        <v>0</v>
      </c>
      <c r="D44" s="1060">
        <f t="shared" si="60"/>
        <v>0</v>
      </c>
      <c r="E44" s="1060">
        <f t="shared" si="61"/>
        <v>0</v>
      </c>
      <c r="F44" s="1060">
        <f t="shared" si="62"/>
        <v>0</v>
      </c>
      <c r="G44" s="1180">
        <f t="shared" si="63"/>
        <v>0</v>
      </c>
      <c r="I44" s="1060">
        <f>(-'2.3 自制内容'!K75/10000)/四大费用!C1</f>
        <v>0</v>
      </c>
      <c r="J44" s="1060">
        <f>(-'2.3 自制内容'!L75/10000)/四大费用!D1</f>
        <v>0</v>
      </c>
      <c r="K44" s="1060">
        <f>(-'2.3 自制内容'!M75/10000)/四大费用!E1</f>
        <v>0</v>
      </c>
      <c r="L44" s="1060">
        <f>(-'2.3 自制内容'!N75/10000)/四大费用!F1</f>
        <v>0</v>
      </c>
      <c r="M44" s="1463">
        <f t="shared" si="64"/>
        <v>0</v>
      </c>
      <c r="N44" s="1060"/>
      <c r="O44" s="1095">
        <f>(-'2.3 自制内容'!Q75/10000)/四大费用!C1</f>
        <v>0</v>
      </c>
      <c r="P44" s="1095">
        <f>(-'2.3 自制内容'!R75/10000)/四大费用!D1</f>
        <v>0</v>
      </c>
      <c r="Q44" s="1060">
        <f>(-'2.3 自制内容'!S75/10000)/四大费用!E1</f>
        <v>0</v>
      </c>
      <c r="R44" s="1095">
        <f>(-'2.3 自制内容'!T75/10000)/四大费用!F1</f>
        <v>0</v>
      </c>
      <c r="S44" s="1463">
        <f t="shared" ref="S44:S49" si="65">SUM(O44:R44)</f>
        <v>0</v>
      </c>
      <c r="T44" s="1060"/>
      <c r="U44" s="1060">
        <f t="shared" si="47"/>
        <v>0</v>
      </c>
      <c r="W44" s="1060">
        <f t="shared" si="48"/>
        <v>0</v>
      </c>
      <c r="X44" s="1106"/>
      <c r="Y44" s="1060">
        <f>'[30]损益表-USD'!Y44</f>
        <v>-6719.3530672453771</v>
      </c>
      <c r="Z44" s="1438">
        <f t="shared" si="49"/>
        <v>6719.3530672453771</v>
      </c>
      <c r="AB44" s="1095">
        <f>C44</f>
        <v>0</v>
      </c>
      <c r="AC44" s="1060"/>
      <c r="AD44" s="1060"/>
      <c r="AE44" s="1060"/>
      <c r="AF44" s="1060"/>
      <c r="AG44" s="1060">
        <f t="shared" si="50"/>
        <v>0</v>
      </c>
      <c r="AH44" s="1060"/>
      <c r="AI44" s="1095">
        <f>D44</f>
        <v>0</v>
      </c>
      <c r="AJ44" s="1060"/>
      <c r="AK44" s="1060"/>
      <c r="AL44" s="1060"/>
      <c r="AM44" s="1060"/>
      <c r="AN44" s="1060">
        <f t="shared" si="51"/>
        <v>0</v>
      </c>
      <c r="AP44" s="1095">
        <f>E44</f>
        <v>0</v>
      </c>
      <c r="AQ44" s="1060"/>
      <c r="AR44" s="1060"/>
      <c r="AS44" s="1060"/>
      <c r="AT44" s="1060"/>
      <c r="AU44" s="1060">
        <f t="shared" si="52"/>
        <v>0</v>
      </c>
      <c r="AW44" s="1095">
        <f>F44</f>
        <v>0</v>
      </c>
      <c r="AX44" s="1060"/>
      <c r="AY44" s="1060"/>
      <c r="AZ44" s="1060"/>
      <c r="BA44" s="1060"/>
      <c r="BB44" s="1060">
        <f t="shared" si="53"/>
        <v>0</v>
      </c>
      <c r="BD44" s="1095">
        <v>-8181.8181818181811</v>
      </c>
      <c r="BE44" s="1060"/>
      <c r="BF44" s="1060"/>
      <c r="BG44" s="1060"/>
      <c r="BH44" s="1060"/>
      <c r="BI44" s="1060">
        <f t="shared" si="54"/>
        <v>8181.8181818181811</v>
      </c>
      <c r="BJ44" s="1060">
        <f t="shared" si="55"/>
        <v>0</v>
      </c>
      <c r="BK44" s="1060">
        <f t="shared" si="56"/>
        <v>0</v>
      </c>
      <c r="BL44" s="1060">
        <f t="shared" si="57"/>
        <v>0</v>
      </c>
      <c r="BM44" s="1060">
        <f t="shared" si="58"/>
        <v>0</v>
      </c>
      <c r="BN44" s="1095">
        <v>-9773.9660758528698</v>
      </c>
      <c r="BO44" s="1095"/>
      <c r="BP44" s="1095"/>
      <c r="BQ44" s="1095"/>
      <c r="BR44" s="1095"/>
      <c r="BT44" s="1095">
        <f t="shared" si="22"/>
        <v>9773.9660758528698</v>
      </c>
      <c r="BU44" s="1095">
        <f t="shared" si="23"/>
        <v>0</v>
      </c>
      <c r="BV44" s="1095">
        <f t="shared" si="24"/>
        <v>0</v>
      </c>
      <c r="BW44" s="1095">
        <f t="shared" si="25"/>
        <v>0</v>
      </c>
      <c r="BX44" s="1095">
        <f t="shared" si="26"/>
        <v>0</v>
      </c>
      <c r="BY44" s="1097">
        <f t="shared" si="11"/>
        <v>0</v>
      </c>
      <c r="BZ44" s="1097">
        <f t="shared" si="12"/>
        <v>0</v>
      </c>
      <c r="CA44" s="1097">
        <f t="shared" si="13"/>
        <v>0</v>
      </c>
      <c r="CB44" s="1097">
        <f t="shared" si="14"/>
        <v>0</v>
      </c>
      <c r="CC44" s="1097">
        <f t="shared" si="15"/>
        <v>0</v>
      </c>
      <c r="CE44" s="1095">
        <v>-8181.8181818181811</v>
      </c>
      <c r="CF44" s="1060"/>
      <c r="CG44" s="1060"/>
      <c r="CH44" s="1060"/>
      <c r="CI44" s="1060"/>
      <c r="CK44" s="1095">
        <f t="shared" si="16"/>
        <v>8181.8181818181811</v>
      </c>
      <c r="CL44" s="1060">
        <f t="shared" si="17"/>
        <v>0</v>
      </c>
      <c r="CM44" s="1060">
        <f t="shared" si="18"/>
        <v>0</v>
      </c>
      <c r="CN44" s="1060">
        <f t="shared" si="19"/>
        <v>0</v>
      </c>
      <c r="CO44" s="1060">
        <f t="shared" si="20"/>
        <v>0</v>
      </c>
      <c r="CQ44" s="1095">
        <f t="shared" si="21"/>
        <v>0</v>
      </c>
      <c r="CR44" s="1095">
        <f t="shared" si="7"/>
        <v>0</v>
      </c>
      <c r="CS44" s="1095">
        <f t="shared" si="8"/>
        <v>0</v>
      </c>
      <c r="CT44" s="1095">
        <f t="shared" si="9"/>
        <v>0</v>
      </c>
      <c r="CU44" s="1095">
        <f t="shared" si="10"/>
        <v>0</v>
      </c>
      <c r="CV44" s="1060"/>
    </row>
    <row r="45" spans="1:100">
      <c r="A45" s="1137" t="s">
        <v>84</v>
      </c>
      <c r="C45" s="2">
        <f t="shared" si="59"/>
        <v>0</v>
      </c>
      <c r="D45" s="1060">
        <f t="shared" si="60"/>
        <v>0</v>
      </c>
      <c r="E45" s="1060">
        <f t="shared" si="61"/>
        <v>0</v>
      </c>
      <c r="F45" s="1060">
        <f t="shared" si="62"/>
        <v>0</v>
      </c>
      <c r="G45" s="1180">
        <f t="shared" si="63"/>
        <v>0</v>
      </c>
      <c r="I45" s="1060">
        <f>(-'2.4 内容运营'!I56/10000)/四大费用!C1</f>
        <v>0</v>
      </c>
      <c r="J45" s="1060">
        <f>(-'2.4 内容运营'!J56/10000)/四大费用!D1</f>
        <v>0</v>
      </c>
      <c r="K45" s="1060">
        <f>(-'2.4 内容运营'!K56/10000)/四大费用!E1</f>
        <v>0</v>
      </c>
      <c r="L45" s="1060">
        <f>(-'2.4 内容运营'!L56/10000)/四大费用!F1</f>
        <v>0</v>
      </c>
      <c r="M45" s="1463">
        <f t="shared" si="64"/>
        <v>0</v>
      </c>
      <c r="N45" s="1060"/>
      <c r="O45" s="1095">
        <f>(-'2.4 内容运营'!O56/10000)/四大费用!C1</f>
        <v>0</v>
      </c>
      <c r="P45" s="1095">
        <f>(-'2.4 内容运营'!P56/10000)/四大费用!D1</f>
        <v>0</v>
      </c>
      <c r="Q45" s="1060">
        <f>(-'2.4 内容运营'!Q56/10000)/四大费用!E1</f>
        <v>0</v>
      </c>
      <c r="R45" s="1095">
        <f>(-'2.4 内容运营'!R56/10000)/四大费用!F1</f>
        <v>0</v>
      </c>
      <c r="S45" s="1463">
        <f t="shared" si="65"/>
        <v>0</v>
      </c>
      <c r="T45" s="1060"/>
      <c r="U45" s="1060">
        <f t="shared" si="47"/>
        <v>0</v>
      </c>
      <c r="W45" s="1060">
        <f t="shared" si="48"/>
        <v>0</v>
      </c>
      <c r="X45" s="1106"/>
      <c r="Y45" s="1060">
        <f>'[30]损益表-USD'!Y45</f>
        <v>-475.96734843749999</v>
      </c>
      <c r="Z45" s="1438">
        <f t="shared" si="49"/>
        <v>475.96734843749999</v>
      </c>
      <c r="AB45" s="1095">
        <f>C45</f>
        <v>0</v>
      </c>
      <c r="AC45" s="1060"/>
      <c r="AD45" s="1060"/>
      <c r="AE45" s="1060"/>
      <c r="AF45" s="1060"/>
      <c r="AG45" s="1060">
        <f t="shared" si="50"/>
        <v>0</v>
      </c>
      <c r="AH45" s="1060"/>
      <c r="AI45" s="1095">
        <f>D45</f>
        <v>0</v>
      </c>
      <c r="AJ45" s="1060"/>
      <c r="AK45" s="1060"/>
      <c r="AL45" s="1060"/>
      <c r="AM45" s="1060"/>
      <c r="AN45" s="1060">
        <f t="shared" si="51"/>
        <v>0</v>
      </c>
      <c r="AP45" s="1095">
        <f>E45</f>
        <v>0</v>
      </c>
      <c r="AQ45" s="1060"/>
      <c r="AR45" s="1060"/>
      <c r="AS45" s="1060"/>
      <c r="AT45" s="1060"/>
      <c r="AU45" s="1060">
        <f t="shared" si="52"/>
        <v>0</v>
      </c>
      <c r="AW45" s="1095">
        <f>F45</f>
        <v>0</v>
      </c>
      <c r="AX45" s="1060"/>
      <c r="AY45" s="1060"/>
      <c r="AZ45" s="1060"/>
      <c r="BA45" s="1060"/>
      <c r="BB45" s="1060">
        <f t="shared" si="53"/>
        <v>0</v>
      </c>
      <c r="BD45" s="1095">
        <v>-657.46212121212113</v>
      </c>
      <c r="BE45" s="1060"/>
      <c r="BF45" s="1060"/>
      <c r="BG45" s="1060"/>
      <c r="BH45" s="1060"/>
      <c r="BI45" s="1060">
        <f t="shared" si="54"/>
        <v>657.46212121212113</v>
      </c>
      <c r="BJ45" s="1060">
        <f t="shared" si="55"/>
        <v>0</v>
      </c>
      <c r="BK45" s="1060">
        <f t="shared" si="56"/>
        <v>0</v>
      </c>
      <c r="BL45" s="1060">
        <f t="shared" si="57"/>
        <v>0</v>
      </c>
      <c r="BM45" s="1060">
        <f t="shared" si="58"/>
        <v>0</v>
      </c>
      <c r="BN45" s="1095">
        <v>-657.46212121212125</v>
      </c>
      <c r="BO45" s="1095"/>
      <c r="BP45" s="1095"/>
      <c r="BQ45" s="1095"/>
      <c r="BR45" s="1095"/>
      <c r="BT45" s="1095">
        <f t="shared" si="22"/>
        <v>657.46212121212125</v>
      </c>
      <c r="BU45" s="1095">
        <f t="shared" si="23"/>
        <v>0</v>
      </c>
      <c r="BV45" s="1095">
        <f t="shared" si="24"/>
        <v>0</v>
      </c>
      <c r="BW45" s="1095">
        <f t="shared" si="25"/>
        <v>0</v>
      </c>
      <c r="BX45" s="1095">
        <f t="shared" si="26"/>
        <v>0</v>
      </c>
      <c r="BY45" s="1097">
        <f t="shared" si="11"/>
        <v>0</v>
      </c>
      <c r="BZ45" s="1097">
        <f t="shared" si="12"/>
        <v>0</v>
      </c>
      <c r="CA45" s="1097">
        <f t="shared" si="13"/>
        <v>0</v>
      </c>
      <c r="CB45" s="1097">
        <f t="shared" si="14"/>
        <v>0</v>
      </c>
      <c r="CC45" s="1097">
        <f t="shared" si="15"/>
        <v>0</v>
      </c>
      <c r="CE45" s="1095">
        <v>-657.46212121212113</v>
      </c>
      <c r="CF45" s="1060"/>
      <c r="CG45" s="1060"/>
      <c r="CH45" s="1060"/>
      <c r="CI45" s="1060"/>
      <c r="CK45" s="1095">
        <f t="shared" si="16"/>
        <v>657.46212121212113</v>
      </c>
      <c r="CL45" s="1060">
        <f t="shared" si="17"/>
        <v>0</v>
      </c>
      <c r="CM45" s="1060">
        <f t="shared" si="18"/>
        <v>0</v>
      </c>
      <c r="CN45" s="1060">
        <f t="shared" si="19"/>
        <v>0</v>
      </c>
      <c r="CO45" s="1060">
        <f t="shared" si="20"/>
        <v>0</v>
      </c>
      <c r="CQ45" s="1095">
        <f t="shared" si="21"/>
        <v>0</v>
      </c>
      <c r="CR45" s="1095">
        <f t="shared" si="7"/>
        <v>0</v>
      </c>
      <c r="CS45" s="1095">
        <f t="shared" si="8"/>
        <v>0</v>
      </c>
      <c r="CT45" s="1095">
        <f t="shared" si="9"/>
        <v>0</v>
      </c>
      <c r="CU45" s="1095">
        <f t="shared" si="10"/>
        <v>0</v>
      </c>
      <c r="CV45" s="1060"/>
    </row>
    <row r="46" spans="1:100">
      <c r="A46" s="1107" t="s">
        <v>1324</v>
      </c>
      <c r="C46" s="2">
        <f t="shared" si="59"/>
        <v>0</v>
      </c>
      <c r="D46" s="1060">
        <f t="shared" si="60"/>
        <v>0</v>
      </c>
      <c r="E46" s="1060">
        <f t="shared" si="61"/>
        <v>0</v>
      </c>
      <c r="F46" s="1060">
        <f t="shared" si="62"/>
        <v>0</v>
      </c>
      <c r="G46" s="1180">
        <f t="shared" si="63"/>
        <v>0</v>
      </c>
      <c r="I46" s="1060">
        <f>(-'2.1 影视版权'!K91/10000)/四大费用!C1</f>
        <v>0</v>
      </c>
      <c r="J46" s="1060">
        <f>(-'2.1 影视版权'!L91/10000)/四大费用!D1</f>
        <v>0</v>
      </c>
      <c r="K46" s="1060">
        <f>(-'2.1 影视版权'!M91/10000)/四大费用!E1</f>
        <v>0</v>
      </c>
      <c r="L46" s="1060">
        <f>(-'2.1 影视版权'!N91/10000)/四大费用!F1</f>
        <v>0</v>
      </c>
      <c r="M46" s="1463">
        <f t="shared" si="64"/>
        <v>0</v>
      </c>
      <c r="N46" s="1060"/>
      <c r="O46" s="1095">
        <f>(-'2.1 影视版权'!Q91/10000)/四大费用!C1</f>
        <v>0</v>
      </c>
      <c r="P46" s="1095">
        <f>(-'2.1 影视版权'!R91/10000)/四大费用!D1</f>
        <v>0</v>
      </c>
      <c r="Q46" s="1060">
        <f>(-'2.1 影视版权'!S91/10000)/四大费用!E1</f>
        <v>0</v>
      </c>
      <c r="R46" s="1095">
        <f>(-'2.1 影视版权'!T91/10000)/四大费用!F1</f>
        <v>0</v>
      </c>
      <c r="S46" s="1463">
        <f t="shared" si="65"/>
        <v>0</v>
      </c>
      <c r="T46" s="1060"/>
      <c r="U46" s="1060"/>
      <c r="V46" s="1060">
        <f>C46</f>
        <v>0</v>
      </c>
      <c r="W46" s="1060">
        <f t="shared" si="48"/>
        <v>0</v>
      </c>
      <c r="X46" s="1095"/>
      <c r="Y46" s="1060">
        <f>'[30]损益表-USD'!Y46</f>
        <v>-785.15196249999985</v>
      </c>
      <c r="Z46" s="2">
        <f t="shared" si="49"/>
        <v>785.15196249999985</v>
      </c>
      <c r="AB46" s="1095"/>
      <c r="AC46" s="1060">
        <f>C46</f>
        <v>0</v>
      </c>
      <c r="AD46" s="1060"/>
      <c r="AE46" s="1060"/>
      <c r="AF46" s="1060"/>
      <c r="AG46" s="1060">
        <f t="shared" si="50"/>
        <v>0</v>
      </c>
      <c r="AH46" s="1060"/>
      <c r="AI46" s="1095"/>
      <c r="AJ46" s="1060">
        <f>D46</f>
        <v>0</v>
      </c>
      <c r="AK46" s="1060"/>
      <c r="AL46" s="1060"/>
      <c r="AM46" s="1060"/>
      <c r="AN46" s="1060">
        <f t="shared" si="51"/>
        <v>0</v>
      </c>
      <c r="AP46" s="1095"/>
      <c r="AQ46" s="1060">
        <f>E46</f>
        <v>0</v>
      </c>
      <c r="AR46" s="1060"/>
      <c r="AS46" s="1060"/>
      <c r="AT46" s="1060"/>
      <c r="AU46" s="1060">
        <f t="shared" si="52"/>
        <v>0</v>
      </c>
      <c r="AW46" s="1095"/>
      <c r="AX46" s="1060">
        <f>F46</f>
        <v>0</v>
      </c>
      <c r="AY46" s="1060"/>
      <c r="AZ46" s="1060"/>
      <c r="BA46" s="1060"/>
      <c r="BB46" s="1060">
        <f t="shared" si="53"/>
        <v>0</v>
      </c>
      <c r="BD46" s="1095"/>
      <c r="BE46" s="1060">
        <v>-1893.939393939394</v>
      </c>
      <c r="BF46" s="1060"/>
      <c r="BG46" s="1060"/>
      <c r="BH46" s="1060"/>
      <c r="BI46" s="1060">
        <f t="shared" si="54"/>
        <v>0</v>
      </c>
      <c r="BJ46" s="1060">
        <f t="shared" si="55"/>
        <v>1893.939393939394</v>
      </c>
      <c r="BK46" s="1060">
        <f t="shared" si="56"/>
        <v>0</v>
      </c>
      <c r="BL46" s="1060">
        <f t="shared" si="57"/>
        <v>0</v>
      </c>
      <c r="BM46" s="1060">
        <f t="shared" si="58"/>
        <v>0</v>
      </c>
      <c r="BN46" s="1095"/>
      <c r="BO46" s="1095">
        <v>-973.73579848484701</v>
      </c>
      <c r="BP46" s="1095"/>
      <c r="BQ46" s="1095"/>
      <c r="BR46" s="1095"/>
      <c r="BT46" s="1095">
        <f t="shared" si="22"/>
        <v>0</v>
      </c>
      <c r="BU46" s="1095">
        <f t="shared" si="23"/>
        <v>973.73579848484701</v>
      </c>
      <c r="BV46" s="1095">
        <f t="shared" si="24"/>
        <v>0</v>
      </c>
      <c r="BW46" s="1095">
        <f t="shared" si="25"/>
        <v>0</v>
      </c>
      <c r="BX46" s="1095">
        <f t="shared" si="26"/>
        <v>0</v>
      </c>
      <c r="BY46" s="1097">
        <f t="shared" si="11"/>
        <v>0</v>
      </c>
      <c r="BZ46" s="1097">
        <f t="shared" si="12"/>
        <v>0</v>
      </c>
      <c r="CA46" s="1097">
        <f t="shared" si="13"/>
        <v>0</v>
      </c>
      <c r="CB46" s="1097">
        <f t="shared" si="14"/>
        <v>0</v>
      </c>
      <c r="CC46" s="1097">
        <f t="shared" si="15"/>
        <v>0</v>
      </c>
      <c r="CE46" s="1095"/>
      <c r="CF46" s="1060">
        <v>-1893.939393939394</v>
      </c>
      <c r="CG46" s="1060"/>
      <c r="CH46" s="1060"/>
      <c r="CI46" s="1060"/>
      <c r="CK46" s="1095">
        <f t="shared" si="16"/>
        <v>0</v>
      </c>
      <c r="CL46" s="1060">
        <f t="shared" si="17"/>
        <v>1893.939393939394</v>
      </c>
      <c r="CM46" s="1060">
        <f t="shared" si="18"/>
        <v>0</v>
      </c>
      <c r="CN46" s="1060">
        <f t="shared" si="19"/>
        <v>0</v>
      </c>
      <c r="CO46" s="1060">
        <f t="shared" si="20"/>
        <v>0</v>
      </c>
      <c r="CQ46" s="1095">
        <f t="shared" si="21"/>
        <v>0</v>
      </c>
      <c r="CR46" s="1095">
        <f t="shared" si="7"/>
        <v>0</v>
      </c>
      <c r="CS46" s="1095">
        <f t="shared" si="8"/>
        <v>0</v>
      </c>
      <c r="CT46" s="1095">
        <f t="shared" si="9"/>
        <v>0</v>
      </c>
      <c r="CU46" s="1095">
        <f t="shared" si="10"/>
        <v>0</v>
      </c>
      <c r="CV46" s="1060"/>
    </row>
    <row r="47" spans="1:100">
      <c r="A47" s="1107" t="s">
        <v>645</v>
      </c>
      <c r="C47" s="2">
        <f t="shared" si="59"/>
        <v>0</v>
      </c>
      <c r="D47" s="1060">
        <f t="shared" si="60"/>
        <v>0</v>
      </c>
      <c r="E47" s="1060">
        <f t="shared" si="61"/>
        <v>0</v>
      </c>
      <c r="F47" s="1060">
        <f t="shared" si="62"/>
        <v>0</v>
      </c>
      <c r="G47" s="1180">
        <f t="shared" si="63"/>
        <v>0</v>
      </c>
      <c r="I47" s="1060">
        <f>损益表!H49/四大费用!C1</f>
        <v>0</v>
      </c>
      <c r="J47" s="1060">
        <f>损益表!I49/四大费用!D1</f>
        <v>0</v>
      </c>
      <c r="K47" s="1060">
        <f>损益表!J49/四大费用!E1</f>
        <v>0</v>
      </c>
      <c r="L47" s="1060">
        <f>损益表!K49/四大费用!F1</f>
        <v>0</v>
      </c>
      <c r="M47" s="1463">
        <f>SUM(I47:L47)</f>
        <v>0</v>
      </c>
      <c r="N47" s="1060"/>
      <c r="O47" s="1095">
        <v>0</v>
      </c>
      <c r="P47" s="1095">
        <v>0</v>
      </c>
      <c r="Q47" s="1060">
        <v>0</v>
      </c>
      <c r="R47" s="1095">
        <v>0</v>
      </c>
      <c r="S47" s="1463">
        <f>SUM(O47:R47)</f>
        <v>0</v>
      </c>
      <c r="T47" s="1060"/>
      <c r="U47" s="1060"/>
      <c r="V47" s="1060">
        <f>C47</f>
        <v>0</v>
      </c>
      <c r="W47" s="1060">
        <f t="shared" si="48"/>
        <v>0</v>
      </c>
      <c r="X47" s="1095"/>
      <c r="Y47" s="1060">
        <f>'[30]损益表-USD'!Y47</f>
        <v>-7.3702830188679238</v>
      </c>
      <c r="Z47" s="2">
        <f t="shared" si="49"/>
        <v>7.3702830188679238</v>
      </c>
      <c r="AB47" s="1095"/>
      <c r="AC47" s="1060"/>
      <c r="AD47" s="1060">
        <f>C47</f>
        <v>0</v>
      </c>
      <c r="AE47" s="1060"/>
      <c r="AF47" s="1060"/>
      <c r="AG47" s="1060">
        <f t="shared" si="50"/>
        <v>0</v>
      </c>
      <c r="AH47" s="1060"/>
      <c r="AI47" s="1095"/>
      <c r="AJ47" s="1060"/>
      <c r="AK47" s="1060">
        <f>D47</f>
        <v>0</v>
      </c>
      <c r="AL47" s="1060"/>
      <c r="AM47" s="1060"/>
      <c r="AN47" s="1060">
        <f t="shared" si="51"/>
        <v>0</v>
      </c>
      <c r="AP47" s="1095"/>
      <c r="AQ47" s="1060"/>
      <c r="AR47" s="1060">
        <f>E47</f>
        <v>0</v>
      </c>
      <c r="AS47" s="1060"/>
      <c r="AT47" s="1060"/>
      <c r="AU47" s="1060">
        <f t="shared" si="52"/>
        <v>0</v>
      </c>
      <c r="AW47" s="1095"/>
      <c r="AX47" s="1060"/>
      <c r="AY47" s="1060">
        <f>F47</f>
        <v>0</v>
      </c>
      <c r="AZ47" s="1060"/>
      <c r="BA47" s="1060"/>
      <c r="BB47" s="1060">
        <f t="shared" si="53"/>
        <v>0</v>
      </c>
      <c r="BD47" s="1095"/>
      <c r="BE47" s="1060"/>
      <c r="BF47" s="1060">
        <v>0</v>
      </c>
      <c r="BG47" s="1060"/>
      <c r="BH47" s="1060"/>
      <c r="BI47" s="1060">
        <f t="shared" si="54"/>
        <v>0</v>
      </c>
      <c r="BJ47" s="1060">
        <f t="shared" si="55"/>
        <v>0</v>
      </c>
      <c r="BK47" s="1060">
        <f t="shared" si="56"/>
        <v>0</v>
      </c>
      <c r="BL47" s="1060">
        <f t="shared" si="57"/>
        <v>0</v>
      </c>
      <c r="BM47" s="1060">
        <f t="shared" si="58"/>
        <v>0</v>
      </c>
      <c r="BN47" s="1095"/>
      <c r="BO47" s="1095"/>
      <c r="BP47" s="1095">
        <v>0</v>
      </c>
      <c r="BQ47" s="1095"/>
      <c r="BR47" s="1095"/>
      <c r="BT47" s="1095">
        <f t="shared" si="22"/>
        <v>0</v>
      </c>
      <c r="BU47" s="1095">
        <f t="shared" si="23"/>
        <v>0</v>
      </c>
      <c r="BV47" s="1095">
        <f t="shared" si="24"/>
        <v>0</v>
      </c>
      <c r="BW47" s="1095">
        <f t="shared" si="25"/>
        <v>0</v>
      </c>
      <c r="BX47" s="1095">
        <f t="shared" si="26"/>
        <v>0</v>
      </c>
      <c r="BY47" s="1097">
        <f t="shared" si="11"/>
        <v>0</v>
      </c>
      <c r="BZ47" s="1097">
        <f t="shared" si="12"/>
        <v>0</v>
      </c>
      <c r="CA47" s="1097">
        <f t="shared" si="13"/>
        <v>0</v>
      </c>
      <c r="CB47" s="1097">
        <f t="shared" si="14"/>
        <v>0</v>
      </c>
      <c r="CC47" s="1097">
        <f t="shared" si="15"/>
        <v>0</v>
      </c>
      <c r="CE47" s="1095"/>
      <c r="CF47" s="1060"/>
      <c r="CG47" s="1060">
        <v>0</v>
      </c>
      <c r="CH47" s="1060"/>
      <c r="CI47" s="1060"/>
      <c r="CK47" s="1095">
        <f t="shared" si="16"/>
        <v>0</v>
      </c>
      <c r="CL47" s="1060">
        <f t="shared" si="17"/>
        <v>0</v>
      </c>
      <c r="CM47" s="1060">
        <f t="shared" si="18"/>
        <v>0</v>
      </c>
      <c r="CN47" s="1060">
        <f t="shared" si="19"/>
        <v>0</v>
      </c>
      <c r="CO47" s="1060">
        <f t="shared" si="20"/>
        <v>0</v>
      </c>
      <c r="CQ47" s="1095">
        <f t="shared" si="21"/>
        <v>0</v>
      </c>
      <c r="CR47" s="1095">
        <f t="shared" si="7"/>
        <v>0</v>
      </c>
      <c r="CS47" s="1095">
        <f t="shared" si="8"/>
        <v>0</v>
      </c>
      <c r="CT47" s="1095">
        <f t="shared" si="9"/>
        <v>0</v>
      </c>
      <c r="CU47" s="1095">
        <f t="shared" si="10"/>
        <v>0</v>
      </c>
      <c r="CV47" s="1060"/>
    </row>
    <row r="48" spans="1:100">
      <c r="A48" s="1138" t="s">
        <v>15</v>
      </c>
      <c r="C48" s="2">
        <f t="shared" si="59"/>
        <v>0</v>
      </c>
      <c r="D48" s="1060">
        <f t="shared" si="60"/>
        <v>0</v>
      </c>
      <c r="E48" s="1060">
        <f t="shared" si="61"/>
        <v>0</v>
      </c>
      <c r="F48" s="1060">
        <f t="shared" si="62"/>
        <v>0</v>
      </c>
      <c r="G48" s="1180">
        <f>SUM(C48:F48)</f>
        <v>0</v>
      </c>
      <c r="I48" s="1060">
        <f>-'5.渠道+带宽+PGC'!G40/10000/四大费用!C1</f>
        <v>0</v>
      </c>
      <c r="J48" s="1060">
        <f>-'5.渠道+带宽+PGC'!H40/10000/四大费用!D1</f>
        <v>0</v>
      </c>
      <c r="K48" s="1060">
        <f>-'5.渠道+带宽+PGC'!I40/10000/四大费用!E1</f>
        <v>0</v>
      </c>
      <c r="L48" s="1060">
        <f>-'5.渠道+带宽+PGC'!J40/10000/四大费用!F1</f>
        <v>0</v>
      </c>
      <c r="M48" s="1463">
        <f>SUM(I48:L48)</f>
        <v>0</v>
      </c>
      <c r="N48" s="1060"/>
      <c r="O48" s="1095">
        <f>-'5.渠道+带宽+PGC'!L40/10000/四大费用!C1</f>
        <v>0</v>
      </c>
      <c r="P48" s="1095">
        <f>-'5.渠道+带宽+PGC'!M40/10000/四大费用!D1</f>
        <v>0</v>
      </c>
      <c r="Q48" s="1060">
        <f>-'5.渠道+带宽+PGC'!N40/10000/四大费用!E1</f>
        <v>0</v>
      </c>
      <c r="R48" s="1060">
        <f>-'5.渠道+带宽+PGC'!O40/10000/四大费用!F1</f>
        <v>0</v>
      </c>
      <c r="S48" s="1463">
        <f>SUM(O48:R48)</f>
        <v>0</v>
      </c>
      <c r="T48" s="1060"/>
      <c r="U48" s="1060">
        <f>C48</f>
        <v>0</v>
      </c>
      <c r="W48" s="1060">
        <f t="shared" si="48"/>
        <v>0</v>
      </c>
      <c r="X48" s="1106"/>
      <c r="Y48" s="1060">
        <f>'[30]损益表-USD'!Y48</f>
        <v>-1812.0174666666667</v>
      </c>
      <c r="Z48" s="1438">
        <f t="shared" si="49"/>
        <v>1812.0174666666667</v>
      </c>
      <c r="AB48" s="1095">
        <f>C48</f>
        <v>0</v>
      </c>
      <c r="AC48" s="1060"/>
      <c r="AD48" s="1060"/>
      <c r="AE48" s="1060"/>
      <c r="AF48" s="1060"/>
      <c r="AG48" s="1060">
        <f t="shared" si="50"/>
        <v>0</v>
      </c>
      <c r="AH48" s="1060"/>
      <c r="AI48" s="1095">
        <f>D48</f>
        <v>0</v>
      </c>
      <c r="AJ48" s="1060"/>
      <c r="AK48" s="1060"/>
      <c r="AL48" s="1060"/>
      <c r="AM48" s="1060"/>
      <c r="AN48" s="1060">
        <f t="shared" si="51"/>
        <v>0</v>
      </c>
      <c r="AP48" s="1095">
        <f>E48</f>
        <v>0</v>
      </c>
      <c r="AQ48" s="1060"/>
      <c r="AR48" s="1060"/>
      <c r="AS48" s="1060"/>
      <c r="AT48" s="1060"/>
      <c r="AU48" s="1060">
        <f t="shared" si="52"/>
        <v>0</v>
      </c>
      <c r="AW48" s="1095">
        <f>F48</f>
        <v>0</v>
      </c>
      <c r="AX48" s="1060"/>
      <c r="AY48" s="1060"/>
      <c r="AZ48" s="1060"/>
      <c r="BA48" s="1060"/>
      <c r="BB48" s="1060">
        <f t="shared" si="53"/>
        <v>0</v>
      </c>
      <c r="BD48" s="1095">
        <v>-1560.6060606060605</v>
      </c>
      <c r="BE48" s="1060"/>
      <c r="BF48" s="1060"/>
      <c r="BG48" s="1060"/>
      <c r="BH48" s="1060"/>
      <c r="BI48" s="1060">
        <f t="shared" si="54"/>
        <v>1560.6060606060605</v>
      </c>
      <c r="BJ48" s="1060">
        <f t="shared" si="55"/>
        <v>0</v>
      </c>
      <c r="BK48" s="1060">
        <f t="shared" si="56"/>
        <v>0</v>
      </c>
      <c r="BL48" s="1060">
        <f t="shared" si="57"/>
        <v>0</v>
      </c>
      <c r="BM48" s="1060">
        <f t="shared" si="58"/>
        <v>0</v>
      </c>
      <c r="BN48" s="1095">
        <v>-1560.6060606060605</v>
      </c>
      <c r="BO48" s="1095"/>
      <c r="BP48" s="1095"/>
      <c r="BQ48" s="1095"/>
      <c r="BR48" s="1095"/>
      <c r="BT48" s="1095">
        <f t="shared" si="22"/>
        <v>1560.6060606060605</v>
      </c>
      <c r="BU48" s="1095">
        <f t="shared" si="23"/>
        <v>0</v>
      </c>
      <c r="BV48" s="1095">
        <f t="shared" si="24"/>
        <v>0</v>
      </c>
      <c r="BW48" s="1095">
        <f t="shared" si="25"/>
        <v>0</v>
      </c>
      <c r="BX48" s="1095">
        <f t="shared" si="26"/>
        <v>0</v>
      </c>
      <c r="BY48" s="1097">
        <f t="shared" si="11"/>
        <v>0</v>
      </c>
      <c r="BZ48" s="1097">
        <f t="shared" si="12"/>
        <v>0</v>
      </c>
      <c r="CA48" s="1097">
        <f t="shared" si="13"/>
        <v>0</v>
      </c>
      <c r="CB48" s="1097">
        <f t="shared" si="14"/>
        <v>0</v>
      </c>
      <c r="CC48" s="1097">
        <f t="shared" si="15"/>
        <v>0</v>
      </c>
      <c r="CE48" s="1095">
        <v>-1560.6060606060605</v>
      </c>
      <c r="CF48" s="1060"/>
      <c r="CG48" s="1060"/>
      <c r="CH48" s="1060"/>
      <c r="CI48" s="1060"/>
      <c r="CK48" s="1095">
        <f t="shared" si="16"/>
        <v>1560.6060606060605</v>
      </c>
      <c r="CL48" s="1060">
        <f t="shared" si="17"/>
        <v>0</v>
      </c>
      <c r="CM48" s="1060">
        <f t="shared" si="18"/>
        <v>0</v>
      </c>
      <c r="CN48" s="1060">
        <f t="shared" si="19"/>
        <v>0</v>
      </c>
      <c r="CO48" s="1060">
        <f t="shared" si="20"/>
        <v>0</v>
      </c>
      <c r="CQ48" s="1095">
        <f t="shared" si="21"/>
        <v>0</v>
      </c>
      <c r="CR48" s="1095">
        <f t="shared" si="7"/>
        <v>0</v>
      </c>
      <c r="CS48" s="1095">
        <f t="shared" si="8"/>
        <v>0</v>
      </c>
      <c r="CT48" s="1095">
        <f t="shared" si="9"/>
        <v>0</v>
      </c>
      <c r="CU48" s="1095">
        <f t="shared" si="10"/>
        <v>0</v>
      </c>
      <c r="CV48" s="1060"/>
    </row>
    <row r="49" spans="1:100" ht="12.75" hidden="1" customHeight="1">
      <c r="A49" s="1137" t="s">
        <v>150</v>
      </c>
      <c r="C49" s="2">
        <f>I49+O49</f>
        <v>0</v>
      </c>
      <c r="D49" s="1060">
        <f>J49+P49</f>
        <v>0</v>
      </c>
      <c r="E49" s="1060">
        <f>K49+Q49</f>
        <v>0</v>
      </c>
      <c r="F49" s="1060">
        <f>L49+R49</f>
        <v>0</v>
      </c>
      <c r="G49" s="1180">
        <f t="shared" si="63"/>
        <v>0</v>
      </c>
      <c r="I49" s="1060"/>
      <c r="J49" s="1060"/>
      <c r="M49" s="1463">
        <f t="shared" si="64"/>
        <v>0</v>
      </c>
      <c r="N49" s="1060"/>
      <c r="O49" s="1095"/>
      <c r="P49" s="1095"/>
      <c r="R49" s="1095"/>
      <c r="S49" s="1463">
        <f t="shared" si="65"/>
        <v>0</v>
      </c>
      <c r="T49" s="1060"/>
      <c r="U49" s="1060"/>
      <c r="W49" s="1060">
        <f t="shared" si="48"/>
        <v>0</v>
      </c>
      <c r="X49" s="1106"/>
      <c r="Y49" s="1060">
        <f>'[30]损益表-USD'!Y49</f>
        <v>0</v>
      </c>
      <c r="Z49" s="2">
        <f t="shared" si="49"/>
        <v>0</v>
      </c>
      <c r="AB49" s="1095"/>
      <c r="AC49" s="1060"/>
      <c r="AD49" s="1060"/>
      <c r="AE49" s="1060"/>
      <c r="AF49" s="1060"/>
      <c r="AG49" s="1060">
        <f t="shared" si="50"/>
        <v>0</v>
      </c>
      <c r="AH49" s="1060"/>
      <c r="AI49" s="1095"/>
      <c r="AJ49" s="1060"/>
      <c r="AK49" s="1060"/>
      <c r="AL49" s="1060"/>
      <c r="AM49" s="1060"/>
      <c r="AN49" s="1060">
        <f t="shared" si="51"/>
        <v>0</v>
      </c>
      <c r="AP49" s="1095"/>
      <c r="AQ49" s="1060"/>
      <c r="AR49" s="1060"/>
      <c r="AS49" s="1060"/>
      <c r="AT49" s="1060"/>
      <c r="AU49" s="1060">
        <f t="shared" si="52"/>
        <v>0</v>
      </c>
      <c r="AW49" s="1095"/>
      <c r="AX49" s="1060"/>
      <c r="AY49" s="1060"/>
      <c r="AZ49" s="1060"/>
      <c r="BA49" s="1060"/>
      <c r="BB49" s="1060">
        <f t="shared" si="53"/>
        <v>0</v>
      </c>
      <c r="BD49" s="1095"/>
      <c r="BE49" s="1060"/>
      <c r="BF49" s="1060"/>
      <c r="BG49" s="1060"/>
      <c r="BH49" s="1060"/>
      <c r="BI49" s="1060">
        <f t="shared" si="54"/>
        <v>0</v>
      </c>
      <c r="BJ49" s="1060">
        <f t="shared" si="55"/>
        <v>0</v>
      </c>
      <c r="BK49" s="1060">
        <f t="shared" si="56"/>
        <v>0</v>
      </c>
      <c r="BL49" s="1060">
        <f t="shared" si="57"/>
        <v>0</v>
      </c>
      <c r="BM49" s="1060">
        <f t="shared" si="58"/>
        <v>0</v>
      </c>
      <c r="BN49" s="1095"/>
      <c r="BO49" s="1095"/>
      <c r="BP49" s="1095"/>
      <c r="BQ49" s="1095"/>
      <c r="BR49" s="1095"/>
      <c r="BT49" s="1095">
        <f t="shared" si="22"/>
        <v>0</v>
      </c>
      <c r="BU49" s="1095">
        <f t="shared" si="23"/>
        <v>0</v>
      </c>
      <c r="BV49" s="1095">
        <f t="shared" si="24"/>
        <v>0</v>
      </c>
      <c r="BW49" s="1095">
        <f t="shared" si="25"/>
        <v>0</v>
      </c>
      <c r="BX49" s="1095">
        <f t="shared" si="26"/>
        <v>0</v>
      </c>
      <c r="BY49" s="1097">
        <f t="shared" si="11"/>
        <v>0</v>
      </c>
      <c r="BZ49" s="1097">
        <f t="shared" si="12"/>
        <v>0</v>
      </c>
      <c r="CA49" s="1097">
        <f t="shared" si="13"/>
        <v>0</v>
      </c>
      <c r="CB49" s="1097">
        <f t="shared" si="14"/>
        <v>0</v>
      </c>
      <c r="CC49" s="1097">
        <f t="shared" si="15"/>
        <v>0</v>
      </c>
      <c r="CE49" s="1095"/>
      <c r="CF49" s="1060"/>
      <c r="CG49" s="1060"/>
      <c r="CH49" s="1060"/>
      <c r="CI49" s="1060"/>
      <c r="CK49" s="1095">
        <f t="shared" si="16"/>
        <v>0</v>
      </c>
      <c r="CL49" s="1060">
        <f t="shared" si="17"/>
        <v>0</v>
      </c>
      <c r="CM49" s="1060">
        <f t="shared" si="18"/>
        <v>0</v>
      </c>
      <c r="CN49" s="1060">
        <f t="shared" si="19"/>
        <v>0</v>
      </c>
      <c r="CO49" s="1060">
        <f t="shared" si="20"/>
        <v>0</v>
      </c>
      <c r="CQ49" s="1095">
        <f t="shared" si="21"/>
        <v>0</v>
      </c>
      <c r="CR49" s="1095">
        <f t="shared" si="7"/>
        <v>0</v>
      </c>
      <c r="CS49" s="1095">
        <f t="shared" si="8"/>
        <v>0</v>
      </c>
      <c r="CT49" s="1095">
        <f t="shared" si="9"/>
        <v>0</v>
      </c>
      <c r="CU49" s="1095">
        <f t="shared" si="10"/>
        <v>0</v>
      </c>
      <c r="CV49" s="1060"/>
    </row>
    <row r="50" spans="1:100" s="1143" customFormat="1" ht="5.25" customHeight="1">
      <c r="A50" s="1107"/>
      <c r="C50" s="1172"/>
      <c r="D50" s="1139"/>
      <c r="E50" s="1139"/>
      <c r="F50" s="1139"/>
      <c r="G50" s="1196"/>
      <c r="H50" s="1139"/>
      <c r="I50" s="1141"/>
      <c r="J50" s="1141"/>
      <c r="K50" s="1141"/>
      <c r="L50" s="1141"/>
      <c r="M50" s="1469"/>
      <c r="N50" s="1139"/>
      <c r="O50" s="1142"/>
      <c r="P50" s="1139"/>
      <c r="Q50" s="1139"/>
      <c r="R50" s="1139"/>
      <c r="S50" s="1469"/>
      <c r="T50" s="1060"/>
      <c r="U50" s="1126"/>
      <c r="V50" s="1126"/>
      <c r="W50" s="1060">
        <f t="shared" si="48"/>
        <v>0</v>
      </c>
      <c r="X50" s="1435"/>
      <c r="Y50" s="1060">
        <f>'[30]损益表-USD'!Y50</f>
        <v>0</v>
      </c>
      <c r="Z50" s="2">
        <f t="shared" si="49"/>
        <v>0</v>
      </c>
      <c r="AA50" s="2"/>
      <c r="AB50" s="1095"/>
      <c r="AC50" s="1060"/>
      <c r="AD50" s="1126"/>
      <c r="AE50" s="1126"/>
      <c r="AF50" s="1126"/>
      <c r="AG50" s="1060">
        <f t="shared" si="50"/>
        <v>0</v>
      </c>
      <c r="AH50" s="1060"/>
      <c r="AI50" s="1140"/>
      <c r="AJ50" s="1126"/>
      <c r="AK50" s="1126"/>
      <c r="AL50" s="1126"/>
      <c r="AM50" s="1126"/>
      <c r="AN50" s="1060">
        <f t="shared" si="51"/>
        <v>0</v>
      </c>
      <c r="AP50" s="1140"/>
      <c r="AQ50" s="1126"/>
      <c r="AR50" s="1126"/>
      <c r="AS50" s="1126"/>
      <c r="AT50" s="1126"/>
      <c r="AU50" s="1060">
        <f t="shared" si="52"/>
        <v>0</v>
      </c>
      <c r="AW50" s="1140"/>
      <c r="AX50" s="1126"/>
      <c r="AY50" s="1126"/>
      <c r="AZ50" s="1126"/>
      <c r="BA50" s="1126"/>
      <c r="BB50" s="1060">
        <f t="shared" si="53"/>
        <v>0</v>
      </c>
      <c r="BD50" s="1140"/>
      <c r="BE50" s="1126"/>
      <c r="BF50" s="1126"/>
      <c r="BG50" s="1126"/>
      <c r="BH50" s="1126"/>
      <c r="BI50" s="1060">
        <f t="shared" si="54"/>
        <v>0</v>
      </c>
      <c r="BJ50" s="1060">
        <f t="shared" si="55"/>
        <v>0</v>
      </c>
      <c r="BK50" s="1060">
        <f t="shared" si="56"/>
        <v>0</v>
      </c>
      <c r="BL50" s="1060">
        <f t="shared" si="57"/>
        <v>0</v>
      </c>
      <c r="BM50" s="1060">
        <f t="shared" si="58"/>
        <v>0</v>
      </c>
      <c r="BN50" s="1140"/>
      <c r="BO50" s="1140"/>
      <c r="BP50" s="1140"/>
      <c r="BQ50" s="1140"/>
      <c r="BR50" s="1140"/>
      <c r="BT50" s="1140"/>
      <c r="BU50" s="1140"/>
      <c r="BV50" s="1140"/>
      <c r="BW50" s="1140"/>
      <c r="BX50" s="1140"/>
      <c r="BY50" s="1097">
        <f t="shared" si="11"/>
        <v>0</v>
      </c>
      <c r="BZ50" s="1097">
        <f t="shared" si="12"/>
        <v>0</v>
      </c>
      <c r="CA50" s="1097">
        <f t="shared" si="13"/>
        <v>0</v>
      </c>
      <c r="CB50" s="1097">
        <f t="shared" si="14"/>
        <v>0</v>
      </c>
      <c r="CC50" s="1097">
        <f t="shared" si="15"/>
        <v>0</v>
      </c>
      <c r="CE50" s="1095"/>
      <c r="CF50" s="1060"/>
      <c r="CG50" s="1126"/>
      <c r="CH50" s="1126"/>
      <c r="CI50" s="1126"/>
      <c r="CK50" s="1095">
        <f t="shared" si="16"/>
        <v>0</v>
      </c>
      <c r="CL50" s="1060">
        <f t="shared" si="17"/>
        <v>0</v>
      </c>
      <c r="CM50" s="1126">
        <f t="shared" si="18"/>
        <v>0</v>
      </c>
      <c r="CN50" s="1126">
        <f t="shared" si="19"/>
        <v>0</v>
      </c>
      <c r="CO50" s="1126">
        <f t="shared" si="20"/>
        <v>0</v>
      </c>
      <c r="CQ50" s="1140">
        <f t="shared" si="21"/>
        <v>0</v>
      </c>
      <c r="CR50" s="1140">
        <f t="shared" si="7"/>
        <v>0</v>
      </c>
      <c r="CS50" s="1140">
        <f t="shared" si="8"/>
        <v>0</v>
      </c>
      <c r="CT50" s="1140">
        <f t="shared" si="9"/>
        <v>0</v>
      </c>
      <c r="CU50" s="1140">
        <f t="shared" si="10"/>
        <v>0</v>
      </c>
      <c r="CV50" s="1060"/>
    </row>
    <row r="51" spans="1:100">
      <c r="A51" s="1107" t="s">
        <v>1325</v>
      </c>
      <c r="C51" s="3">
        <f>SUM(C39:C50)</f>
        <v>0</v>
      </c>
      <c r="D51" s="1095">
        <f>SUM(D39:D50)</f>
        <v>0</v>
      </c>
      <c r="E51" s="1095">
        <f>SUM(E40:E50)</f>
        <v>0</v>
      </c>
      <c r="F51" s="1095">
        <f>SUM(F39:F50)</f>
        <v>0</v>
      </c>
      <c r="G51" s="1180">
        <f>SUM(G39:G50)</f>
        <v>0</v>
      </c>
      <c r="H51" s="1095"/>
      <c r="I51" s="1095">
        <f>SUM(I39:I50)</f>
        <v>0</v>
      </c>
      <c r="J51" s="1095">
        <f>SUM(J39:J50)</f>
        <v>0</v>
      </c>
      <c r="K51" s="1095">
        <f>SUM(K39:K50)</f>
        <v>0</v>
      </c>
      <c r="L51" s="1095">
        <f>SUM(L39:L50)</f>
        <v>0</v>
      </c>
      <c r="M51" s="1463">
        <f>SUM(M39:M50)</f>
        <v>0</v>
      </c>
      <c r="N51" s="1095"/>
      <c r="O51" s="1095">
        <f>SUM(O39:O50)</f>
        <v>0</v>
      </c>
      <c r="P51" s="1095">
        <f>SUM(P39:P50)</f>
        <v>0</v>
      </c>
      <c r="Q51" s="1095">
        <f>SUM(Q39:Q50)</f>
        <v>0</v>
      </c>
      <c r="R51" s="1095">
        <f>SUM(R39:R50)</f>
        <v>0</v>
      </c>
      <c r="S51" s="1463">
        <f>SUM(S39:S50)</f>
        <v>0</v>
      </c>
      <c r="T51" s="1095"/>
      <c r="U51" s="1347">
        <f>SUM(U39:U50)</f>
        <v>0</v>
      </c>
      <c r="V51" s="1347">
        <f>SUM(V39:V50)</f>
        <v>0</v>
      </c>
      <c r="W51" s="1060">
        <f t="shared" si="48"/>
        <v>0</v>
      </c>
      <c r="X51" s="1095"/>
      <c r="Y51" s="1427">
        <f>'[30]损益表-USD'!Y51</f>
        <v>-37804.546999999999</v>
      </c>
      <c r="Z51" s="2">
        <f t="shared" si="49"/>
        <v>37804.546999999999</v>
      </c>
      <c r="AB51" s="1347">
        <f>SUM(AB39:AB50)</f>
        <v>0</v>
      </c>
      <c r="AC51" s="1347">
        <f>SUM(AC39:AC50)</f>
        <v>0</v>
      </c>
      <c r="AD51" s="1347">
        <f>SUM(AD39:AD50)</f>
        <v>0</v>
      </c>
      <c r="AE51" s="1347">
        <f>SUM(AE39:AE50)</f>
        <v>0</v>
      </c>
      <c r="AF51" s="1347">
        <f>SUM(AF39:AF50)</f>
        <v>0</v>
      </c>
      <c r="AG51" s="1060">
        <f t="shared" si="50"/>
        <v>0</v>
      </c>
      <c r="AH51" s="1060"/>
      <c r="AI51" s="1347">
        <f>SUM(AI39:AI50)</f>
        <v>0</v>
      </c>
      <c r="AJ51" s="1347">
        <f>SUM(AJ39:AJ50)</f>
        <v>0</v>
      </c>
      <c r="AK51" s="1347">
        <f>SUM(AK39:AK50)</f>
        <v>0</v>
      </c>
      <c r="AL51" s="1347">
        <f>SUM(AL39:AL50)</f>
        <v>0</v>
      </c>
      <c r="AM51" s="1347">
        <f>SUM(AM39:AM50)</f>
        <v>0</v>
      </c>
      <c r="AN51" s="1060">
        <f t="shared" si="51"/>
        <v>0</v>
      </c>
      <c r="AP51" s="1347">
        <f>SUM(AP39:AP50)</f>
        <v>0</v>
      </c>
      <c r="AQ51" s="1347">
        <f>SUM(AQ39:AQ50)</f>
        <v>0</v>
      </c>
      <c r="AR51" s="1347">
        <f>SUM(AR39:AR50)</f>
        <v>0</v>
      </c>
      <c r="AS51" s="1347">
        <f>SUM(AS39:AS50)</f>
        <v>0</v>
      </c>
      <c r="AT51" s="1347">
        <f>SUM(AT39:AT50)</f>
        <v>0</v>
      </c>
      <c r="AU51" s="1060">
        <f t="shared" si="52"/>
        <v>0</v>
      </c>
      <c r="AW51" s="1347">
        <f>SUM(AW39:AW50)</f>
        <v>0</v>
      </c>
      <c r="AX51" s="1347">
        <f>SUM(AX39:AX50)</f>
        <v>0</v>
      </c>
      <c r="AY51" s="1347">
        <f>SUM(AY39:AY50)</f>
        <v>0</v>
      </c>
      <c r="AZ51" s="1347">
        <f>SUM(AZ39:AZ50)</f>
        <v>0</v>
      </c>
      <c r="BA51" s="1347">
        <f>SUM(BA39:BA50)</f>
        <v>0</v>
      </c>
      <c r="BB51" s="1060">
        <f t="shared" si="53"/>
        <v>0</v>
      </c>
      <c r="BD51" s="1347">
        <v>-36459.155572384669</v>
      </c>
      <c r="BE51" s="1347">
        <v>-1893.939393939394</v>
      </c>
      <c r="BF51" s="1347">
        <v>0</v>
      </c>
      <c r="BG51" s="1347">
        <v>0</v>
      </c>
      <c r="BH51" s="1347">
        <v>0</v>
      </c>
      <c r="BI51" s="1641">
        <f t="shared" si="54"/>
        <v>36459.155572384669</v>
      </c>
      <c r="BJ51" s="1641">
        <f t="shared" si="55"/>
        <v>1893.939393939394</v>
      </c>
      <c r="BK51" s="1060">
        <f t="shared" si="56"/>
        <v>0</v>
      </c>
      <c r="BL51" s="1060">
        <f t="shared" si="57"/>
        <v>0</v>
      </c>
      <c r="BM51" s="1060">
        <f t="shared" si="58"/>
        <v>0</v>
      </c>
      <c r="BN51" s="1347">
        <v>-39044.084651382167</v>
      </c>
      <c r="BO51" s="1347">
        <v>-973.73579848484701</v>
      </c>
      <c r="BP51" s="1347">
        <v>0</v>
      </c>
      <c r="BQ51" s="1347">
        <v>0</v>
      </c>
      <c r="BR51" s="1347">
        <v>0</v>
      </c>
      <c r="BT51" s="1656">
        <f t="shared" si="22"/>
        <v>39044.084651382167</v>
      </c>
      <c r="BU51" s="1347">
        <f t="shared" si="23"/>
        <v>973.73579848484701</v>
      </c>
      <c r="BV51" s="1347">
        <f t="shared" si="24"/>
        <v>0</v>
      </c>
      <c r="BW51" s="1347">
        <f t="shared" si="25"/>
        <v>0</v>
      </c>
      <c r="BX51" s="1347">
        <f t="shared" si="26"/>
        <v>0</v>
      </c>
      <c r="BY51" s="1097">
        <f t="shared" si="11"/>
        <v>0</v>
      </c>
      <c r="BZ51" s="1097">
        <f t="shared" si="12"/>
        <v>0</v>
      </c>
      <c r="CA51" s="1097">
        <f t="shared" si="13"/>
        <v>0</v>
      </c>
      <c r="CB51" s="1097">
        <f t="shared" si="14"/>
        <v>0</v>
      </c>
      <c r="CC51" s="1097">
        <f t="shared" si="15"/>
        <v>0</v>
      </c>
      <c r="CE51" s="1347">
        <v>-36459.155572384669</v>
      </c>
      <c r="CF51" s="1347">
        <v>-1893.939393939394</v>
      </c>
      <c r="CG51" s="1347">
        <v>0</v>
      </c>
      <c r="CH51" s="1347">
        <v>0</v>
      </c>
      <c r="CI51" s="1347">
        <v>0</v>
      </c>
      <c r="CK51" s="1687">
        <f t="shared" si="16"/>
        <v>36459.155572384669</v>
      </c>
      <c r="CL51" s="1687">
        <f t="shared" si="17"/>
        <v>1893.939393939394</v>
      </c>
      <c r="CM51" s="1347">
        <f t="shared" si="18"/>
        <v>0</v>
      </c>
      <c r="CN51" s="1347">
        <f t="shared" si="19"/>
        <v>0</v>
      </c>
      <c r="CO51" s="1347">
        <f t="shared" si="20"/>
        <v>0</v>
      </c>
      <c r="CQ51" s="1687">
        <f t="shared" si="21"/>
        <v>0</v>
      </c>
      <c r="CR51" s="1347">
        <f t="shared" si="7"/>
        <v>0</v>
      </c>
      <c r="CS51" s="1347">
        <f t="shared" si="8"/>
        <v>0</v>
      </c>
      <c r="CT51" s="1347">
        <f t="shared" si="9"/>
        <v>0</v>
      </c>
      <c r="CU51" s="1347">
        <f t="shared" si="10"/>
        <v>0</v>
      </c>
      <c r="CV51" s="1060"/>
    </row>
    <row r="52" spans="1:100" ht="7.5" customHeight="1">
      <c r="A52" s="1144"/>
      <c r="F52" s="1095"/>
      <c r="G52" s="1180"/>
      <c r="I52" s="1060"/>
      <c r="J52" s="1060"/>
      <c r="L52" s="1095"/>
      <c r="M52" s="1463"/>
      <c r="N52" s="1060"/>
      <c r="O52" s="1095"/>
      <c r="P52" s="1095"/>
      <c r="R52" s="1095"/>
      <c r="S52" s="1463"/>
      <c r="T52" s="1060"/>
      <c r="U52" s="1060"/>
      <c r="X52" s="1106"/>
      <c r="Y52" s="1097"/>
      <c r="Z52" s="2"/>
      <c r="AB52" s="1095"/>
      <c r="AC52" s="1060"/>
      <c r="AD52" s="1060"/>
      <c r="AE52" s="1060"/>
      <c r="AF52" s="1060"/>
      <c r="AG52" s="1060"/>
      <c r="AH52" s="1060"/>
      <c r="AI52" s="1095"/>
      <c r="AJ52" s="1060"/>
      <c r="AK52" s="1060"/>
      <c r="AL52" s="1060"/>
      <c r="AM52" s="1060"/>
      <c r="AN52" s="1060"/>
      <c r="AP52" s="1095"/>
      <c r="AQ52" s="1060"/>
      <c r="AR52" s="1060"/>
      <c r="AS52" s="1060"/>
      <c r="AT52" s="1060"/>
      <c r="AU52" s="1060"/>
      <c r="AW52" s="1095"/>
      <c r="AX52" s="1060"/>
      <c r="AY52" s="1060"/>
      <c r="AZ52" s="1060"/>
      <c r="BA52" s="1060"/>
      <c r="BB52" s="1060"/>
      <c r="BD52" s="1095"/>
      <c r="BE52" s="1060"/>
      <c r="BF52" s="1060"/>
      <c r="BG52" s="1060"/>
      <c r="BH52" s="1060"/>
      <c r="BN52" s="1095"/>
      <c r="BO52" s="1095"/>
      <c r="BP52" s="1095"/>
      <c r="BQ52" s="1095"/>
      <c r="BR52" s="1095"/>
      <c r="BT52" s="1095"/>
      <c r="BU52" s="1095"/>
      <c r="BV52" s="1095"/>
      <c r="BW52" s="1095"/>
      <c r="BX52" s="1095"/>
      <c r="BY52" s="1097">
        <f t="shared" si="11"/>
        <v>0</v>
      </c>
      <c r="BZ52" s="1097">
        <f t="shared" si="12"/>
        <v>0</v>
      </c>
      <c r="CA52" s="1097">
        <f t="shared" si="13"/>
        <v>0</v>
      </c>
      <c r="CB52" s="1097">
        <f t="shared" si="14"/>
        <v>0</v>
      </c>
      <c r="CC52" s="1097">
        <f t="shared" si="15"/>
        <v>0</v>
      </c>
      <c r="CE52" s="1095"/>
      <c r="CF52" s="1060"/>
      <c r="CG52" s="1060"/>
      <c r="CH52" s="1060"/>
      <c r="CI52" s="1060"/>
      <c r="CK52" s="1095">
        <f t="shared" si="16"/>
        <v>0</v>
      </c>
      <c r="CL52" s="1060">
        <f t="shared" si="17"/>
        <v>0</v>
      </c>
      <c r="CM52" s="1060">
        <f t="shared" si="18"/>
        <v>0</v>
      </c>
      <c r="CN52" s="1060">
        <f t="shared" si="19"/>
        <v>0</v>
      </c>
      <c r="CO52" s="1060">
        <f t="shared" si="20"/>
        <v>0</v>
      </c>
      <c r="CQ52" s="1095">
        <f t="shared" si="21"/>
        <v>0</v>
      </c>
      <c r="CR52" s="1095">
        <f t="shared" si="7"/>
        <v>0</v>
      </c>
      <c r="CS52" s="1095">
        <f t="shared" si="8"/>
        <v>0</v>
      </c>
      <c r="CT52" s="1095">
        <f t="shared" si="9"/>
        <v>0</v>
      </c>
      <c r="CU52" s="1095">
        <f t="shared" si="10"/>
        <v>0</v>
      </c>
      <c r="CV52" s="1060"/>
    </row>
    <row r="53" spans="1:100">
      <c r="A53" s="1144" t="s">
        <v>39</v>
      </c>
      <c r="G53" s="1180"/>
      <c r="I53" s="1060"/>
      <c r="J53" s="1060"/>
      <c r="L53" s="1095"/>
      <c r="M53" s="1463"/>
      <c r="N53" s="1060"/>
      <c r="O53" s="1095"/>
      <c r="P53" s="1095"/>
      <c r="R53" s="1095"/>
      <c r="S53" s="1463"/>
      <c r="T53" s="1060"/>
      <c r="U53" s="1060"/>
      <c r="X53" s="1106"/>
      <c r="Y53" s="1097"/>
      <c r="Z53" s="2"/>
      <c r="AB53" s="1095"/>
      <c r="AC53" s="1060"/>
      <c r="AD53" s="1060"/>
      <c r="AE53" s="1060"/>
      <c r="AF53" s="1060"/>
      <c r="AG53" s="1060"/>
      <c r="AH53" s="1060"/>
      <c r="AI53" s="1095"/>
      <c r="AJ53" s="1060"/>
      <c r="AK53" s="1060"/>
      <c r="AL53" s="1060"/>
      <c r="AM53" s="1060"/>
      <c r="AN53" s="1060"/>
      <c r="AP53" s="1095"/>
      <c r="AQ53" s="1060"/>
      <c r="AR53" s="1060"/>
      <c r="AS53" s="1060"/>
      <c r="AT53" s="1060"/>
      <c r="AU53" s="1060"/>
      <c r="AW53" s="1095"/>
      <c r="AX53" s="1060"/>
      <c r="AY53" s="1060"/>
      <c r="AZ53" s="1060"/>
      <c r="BA53" s="1060"/>
      <c r="BB53" s="1060"/>
      <c r="BD53" s="1095"/>
      <c r="BE53" s="1060"/>
      <c r="BF53" s="1060"/>
      <c r="BG53" s="1060"/>
      <c r="BH53" s="1060"/>
      <c r="BN53" s="1095"/>
      <c r="BO53" s="1095"/>
      <c r="BP53" s="1095"/>
      <c r="BQ53" s="1095"/>
      <c r="BR53" s="1095"/>
      <c r="BT53" s="1095"/>
      <c r="BU53" s="1095"/>
      <c r="BV53" s="1095"/>
      <c r="BW53" s="1095"/>
      <c r="BX53" s="1095"/>
      <c r="BY53" s="1097">
        <f t="shared" si="11"/>
        <v>0</v>
      </c>
      <c r="BZ53" s="1097">
        <f t="shared" si="12"/>
        <v>0</v>
      </c>
      <c r="CA53" s="1097">
        <f t="shared" si="13"/>
        <v>0</v>
      </c>
      <c r="CB53" s="1097">
        <f t="shared" si="14"/>
        <v>0</v>
      </c>
      <c r="CC53" s="1097">
        <f t="shared" si="15"/>
        <v>0</v>
      </c>
      <c r="CE53" s="1095"/>
      <c r="CF53" s="1060"/>
      <c r="CG53" s="1060"/>
      <c r="CH53" s="1060"/>
      <c r="CI53" s="1060"/>
      <c r="CK53" s="1095">
        <f t="shared" si="16"/>
        <v>0</v>
      </c>
      <c r="CL53" s="1060">
        <f t="shared" si="17"/>
        <v>0</v>
      </c>
      <c r="CM53" s="1060">
        <f t="shared" si="18"/>
        <v>0</v>
      </c>
      <c r="CN53" s="1060">
        <f t="shared" si="19"/>
        <v>0</v>
      </c>
      <c r="CO53" s="1060">
        <f t="shared" si="20"/>
        <v>0</v>
      </c>
      <c r="CQ53" s="1095">
        <f t="shared" si="21"/>
        <v>0</v>
      </c>
      <c r="CR53" s="1095">
        <f t="shared" si="7"/>
        <v>0</v>
      </c>
      <c r="CS53" s="1095">
        <f t="shared" si="8"/>
        <v>0</v>
      </c>
      <c r="CT53" s="1095">
        <f t="shared" si="9"/>
        <v>0</v>
      </c>
      <c r="CU53" s="1095">
        <f t="shared" si="10"/>
        <v>0</v>
      </c>
      <c r="CV53" s="1060"/>
    </row>
    <row r="54" spans="1:100">
      <c r="A54" s="1145" t="s">
        <v>16</v>
      </c>
      <c r="C54" s="3">
        <f t="shared" ref="C54:F56" si="66">I54+O54</f>
        <v>0</v>
      </c>
      <c r="D54" s="1095">
        <f t="shared" si="66"/>
        <v>0</v>
      </c>
      <c r="E54" s="1095">
        <f t="shared" si="66"/>
        <v>0</v>
      </c>
      <c r="F54" s="1095">
        <f t="shared" si="66"/>
        <v>0</v>
      </c>
      <c r="G54" s="1180">
        <f>SUM(C54:F54)</f>
        <v>0</v>
      </c>
      <c r="I54" s="1060">
        <f>(-'3.1 市场公关&amp;大型活动'!G25/10000)/四大费用!C1</f>
        <v>0</v>
      </c>
      <c r="J54" s="1060">
        <f>(-'3.1 市场公关&amp;大型活动'!H25/10000)/四大费用!D1</f>
        <v>0</v>
      </c>
      <c r="K54" s="1060">
        <f>(-'3.1 市场公关&amp;大型活动'!I25/10000)/四大费用!E1</f>
        <v>0</v>
      </c>
      <c r="L54" s="1060">
        <f>(-'3.1 市场公关&amp;大型活动'!J25/10000)/四大费用!F1</f>
        <v>0</v>
      </c>
      <c r="M54" s="1463">
        <f>SUM(I54:L54)</f>
        <v>0</v>
      </c>
      <c r="N54" s="1060"/>
      <c r="O54" s="1095">
        <f>(-'3.1 市场公关&amp;大型活动'!L25/10000)/四大费用!C1</f>
        <v>0</v>
      </c>
      <c r="P54" s="1095">
        <f>(-'3.1 市场公关&amp;大型活动'!M25/10000)/四大费用!D1</f>
        <v>0</v>
      </c>
      <c r="Q54" s="1060">
        <f>(-'3.1 市场公关&amp;大型活动'!N25/10000)/四大费用!E1</f>
        <v>0</v>
      </c>
      <c r="R54" s="1095">
        <f>(-'3.1 市场公关&amp;大型活动'!O25/10000)/四大费用!F1</f>
        <v>0</v>
      </c>
      <c r="S54" s="1463">
        <f>SUM(O54:R54)</f>
        <v>0</v>
      </c>
      <c r="T54" s="1060"/>
      <c r="U54" s="1060">
        <f>C54</f>
        <v>0</v>
      </c>
      <c r="W54" s="1060">
        <f t="shared" ref="W54:W67" si="67">C54-SUM(U54,V54)</f>
        <v>0</v>
      </c>
      <c r="X54" s="1106"/>
      <c r="Y54" s="1060">
        <f>'[30]损益表-USD'!Y54</f>
        <v>-815.10416562499995</v>
      </c>
      <c r="Z54" s="1438">
        <f t="shared" ref="Z54:Z89" si="68">C54-Y54</f>
        <v>815.10416562499995</v>
      </c>
      <c r="AB54" s="1095">
        <f>C54</f>
        <v>0</v>
      </c>
      <c r="AC54" s="1060"/>
      <c r="AD54" s="1060"/>
      <c r="AE54" s="1060"/>
      <c r="AF54" s="1060"/>
      <c r="AG54" s="1060">
        <f t="shared" ref="AG54:AG67" si="69">C54-SUM(AB54:AF54)</f>
        <v>0</v>
      </c>
      <c r="AH54" s="1060"/>
      <c r="AI54" s="1095">
        <f>D54</f>
        <v>0</v>
      </c>
      <c r="AJ54" s="1060"/>
      <c r="AK54" s="1060"/>
      <c r="AL54" s="1060"/>
      <c r="AM54" s="1060"/>
      <c r="AN54" s="1060">
        <f t="shared" ref="AN54:AN67" si="70">D54-SUM(AI54:AM54)</f>
        <v>0</v>
      </c>
      <c r="AP54" s="1095">
        <f>E54</f>
        <v>0</v>
      </c>
      <c r="AQ54" s="1060"/>
      <c r="AR54" s="1060"/>
      <c r="AS54" s="1060"/>
      <c r="AT54" s="1060"/>
      <c r="AU54" s="1060">
        <f t="shared" ref="AU54:AU67" si="71">E54-SUM(AP54:AT54)</f>
        <v>0</v>
      </c>
      <c r="AW54" s="1095">
        <f>F54</f>
        <v>0</v>
      </c>
      <c r="AX54" s="1060"/>
      <c r="AY54" s="1060"/>
      <c r="AZ54" s="1060"/>
      <c r="BA54" s="1060"/>
      <c r="BB54" s="1060">
        <f t="shared" ref="BB54:BB67" si="72">F54-SUM(AW54:BA54)</f>
        <v>0</v>
      </c>
      <c r="BD54" s="1095">
        <v>-885.60606060606051</v>
      </c>
      <c r="BE54" s="1060"/>
      <c r="BF54" s="1060"/>
      <c r="BG54" s="1060"/>
      <c r="BH54" s="1060"/>
      <c r="BI54" s="1060">
        <f t="shared" ref="BI54:BI67" si="73">AB54-BD54</f>
        <v>885.60606060606051</v>
      </c>
      <c r="BJ54" s="1060">
        <f t="shared" ref="BJ54:BJ67" si="74">AC54-BE54</f>
        <v>0</v>
      </c>
      <c r="BK54" s="1060">
        <f t="shared" ref="BK54:BK67" si="75">AD54-BF54</f>
        <v>0</v>
      </c>
      <c r="BL54" s="1060">
        <f t="shared" ref="BL54:BL67" si="76">AE54-BG54</f>
        <v>0</v>
      </c>
      <c r="BM54" s="1060">
        <f t="shared" ref="BM54:BM67" si="77">AF54-BH54</f>
        <v>0</v>
      </c>
      <c r="BN54" s="1095">
        <v>-734.09090909090901</v>
      </c>
      <c r="BO54" s="1095"/>
      <c r="BP54" s="1095"/>
      <c r="BQ54" s="1095"/>
      <c r="BR54" s="1095"/>
      <c r="BT54" s="1658">
        <f t="shared" si="22"/>
        <v>734.09090909090901</v>
      </c>
      <c r="BU54" s="1095">
        <f t="shared" si="23"/>
        <v>0</v>
      </c>
      <c r="BV54" s="1095">
        <f t="shared" si="24"/>
        <v>0</v>
      </c>
      <c r="BW54" s="1095">
        <f t="shared" si="25"/>
        <v>0</v>
      </c>
      <c r="BX54" s="1095">
        <f t="shared" si="26"/>
        <v>0</v>
      </c>
      <c r="BY54" s="1097">
        <f t="shared" si="11"/>
        <v>0</v>
      </c>
      <c r="BZ54" s="1097">
        <f t="shared" si="12"/>
        <v>0</v>
      </c>
      <c r="CA54" s="1097">
        <f t="shared" si="13"/>
        <v>0</v>
      </c>
      <c r="CB54" s="1097">
        <f t="shared" si="14"/>
        <v>0</v>
      </c>
      <c r="CC54" s="1097">
        <f t="shared" si="15"/>
        <v>0</v>
      </c>
      <c r="CE54" s="1095">
        <v>-885.60606060606051</v>
      </c>
      <c r="CF54" s="1060"/>
      <c r="CG54" s="1060"/>
      <c r="CH54" s="1060"/>
      <c r="CI54" s="1060"/>
      <c r="CK54" s="1095">
        <f t="shared" si="16"/>
        <v>885.60606060606051</v>
      </c>
      <c r="CL54" s="1060">
        <f t="shared" si="17"/>
        <v>0</v>
      </c>
      <c r="CM54" s="1060">
        <f t="shared" si="18"/>
        <v>0</v>
      </c>
      <c r="CN54" s="1060">
        <f t="shared" si="19"/>
        <v>0</v>
      </c>
      <c r="CO54" s="1060">
        <f t="shared" si="20"/>
        <v>0</v>
      </c>
      <c r="CQ54" s="1140">
        <f t="shared" si="21"/>
        <v>0</v>
      </c>
      <c r="CR54" s="1095">
        <f t="shared" si="7"/>
        <v>0</v>
      </c>
      <c r="CS54" s="1095">
        <f t="shared" si="8"/>
        <v>0</v>
      </c>
      <c r="CT54" s="1095">
        <f t="shared" si="9"/>
        <v>0</v>
      </c>
      <c r="CU54" s="1095">
        <f t="shared" si="10"/>
        <v>0</v>
      </c>
      <c r="CV54" s="1060"/>
    </row>
    <row r="55" spans="1:100">
      <c r="A55" s="1145" t="s">
        <v>85</v>
      </c>
      <c r="C55" s="3">
        <f t="shared" si="66"/>
        <v>0</v>
      </c>
      <c r="D55" s="1095">
        <f t="shared" si="66"/>
        <v>0</v>
      </c>
      <c r="E55" s="1095">
        <f t="shared" si="66"/>
        <v>0</v>
      </c>
      <c r="F55" s="1095">
        <f t="shared" si="66"/>
        <v>0</v>
      </c>
      <c r="G55" s="1180">
        <f>SUM(C55:F55)</f>
        <v>0</v>
      </c>
      <c r="I55" s="1060">
        <f>(-'3.1 市场公关&amp;大型活动'!G48/10000)/四大费用!C1-'3.1 市场公关&amp;大型活动'!G51/10000/四大费用!C1</f>
        <v>0</v>
      </c>
      <c r="J55" s="1060">
        <f>(-'3.1 市场公关&amp;大型活动'!H48/10000)/四大费用!D1</f>
        <v>0</v>
      </c>
      <c r="K55" s="1060">
        <f>(-'3.1 市场公关&amp;大型活动'!I48/10000)/四大费用!E1</f>
        <v>0</v>
      </c>
      <c r="L55" s="1060">
        <f>(-'3.1 市场公关&amp;大型活动'!J48/10000)/四大费用!F1</f>
        <v>0</v>
      </c>
      <c r="M55" s="1463">
        <f>SUM(I55:L55)</f>
        <v>0</v>
      </c>
      <c r="N55" s="1060"/>
      <c r="O55" s="1095">
        <f>(-'3.1 市场公关&amp;大型活动'!L48/10000)/四大费用!C1</f>
        <v>0</v>
      </c>
      <c r="P55" s="1095">
        <f>(-'3.1 市场公关&amp;大型活动'!M48/10000)/四大费用!D1</f>
        <v>0</v>
      </c>
      <c r="Q55" s="1060">
        <f>(-'3.1 市场公关&amp;大型活动'!N48/10000)/四大费用!E1</f>
        <v>0</v>
      </c>
      <c r="R55" s="1095">
        <f>(-'3.1 市场公关&amp;大型活动'!O48/10000)/四大费用!F1</f>
        <v>0</v>
      </c>
      <c r="S55" s="1463">
        <f>SUM(O55:R55)</f>
        <v>0</v>
      </c>
      <c r="T55" s="1060"/>
      <c r="U55" s="1060">
        <f>C55</f>
        <v>0</v>
      </c>
      <c r="W55" s="1060">
        <f t="shared" si="67"/>
        <v>0</v>
      </c>
      <c r="X55" s="1106"/>
      <c r="Y55" s="1060">
        <f>'[30]损益表-USD'!Y55</f>
        <v>-1068.89780625</v>
      </c>
      <c r="Z55" s="1438">
        <f t="shared" si="68"/>
        <v>1068.89780625</v>
      </c>
      <c r="AB55" s="1095">
        <f>C55</f>
        <v>0</v>
      </c>
      <c r="AC55" s="1060"/>
      <c r="AD55" s="1060"/>
      <c r="AE55" s="1060"/>
      <c r="AF55" s="1060"/>
      <c r="AG55" s="1060">
        <f t="shared" si="69"/>
        <v>0</v>
      </c>
      <c r="AH55" s="1060"/>
      <c r="AI55" s="1095">
        <f>D55</f>
        <v>0</v>
      </c>
      <c r="AJ55" s="1060"/>
      <c r="AK55" s="1060"/>
      <c r="AL55" s="1060"/>
      <c r="AM55" s="1060"/>
      <c r="AN55" s="1060">
        <f t="shared" si="70"/>
        <v>0</v>
      </c>
      <c r="AP55" s="1095">
        <f>E55</f>
        <v>0</v>
      </c>
      <c r="AQ55" s="1060"/>
      <c r="AR55" s="1060"/>
      <c r="AS55" s="1060"/>
      <c r="AT55" s="1060"/>
      <c r="AU55" s="1060">
        <f t="shared" si="71"/>
        <v>0</v>
      </c>
      <c r="AW55" s="1095">
        <f>F55</f>
        <v>0</v>
      </c>
      <c r="AX55" s="1060"/>
      <c r="AY55" s="1060"/>
      <c r="AZ55" s="1060"/>
      <c r="BA55" s="1060"/>
      <c r="BB55" s="1060">
        <f t="shared" si="72"/>
        <v>0</v>
      </c>
      <c r="BD55" s="1095">
        <v>83.333333333333329</v>
      </c>
      <c r="BE55" s="1060"/>
      <c r="BF55" s="1060"/>
      <c r="BG55" s="1060"/>
      <c r="BH55" s="1060"/>
      <c r="BI55" s="1060">
        <f t="shared" si="73"/>
        <v>-83.333333333333329</v>
      </c>
      <c r="BJ55" s="1060">
        <f t="shared" si="74"/>
        <v>0</v>
      </c>
      <c r="BK55" s="1060">
        <f t="shared" si="75"/>
        <v>0</v>
      </c>
      <c r="BL55" s="1060">
        <f t="shared" si="76"/>
        <v>0</v>
      </c>
      <c r="BM55" s="1060">
        <f t="shared" si="77"/>
        <v>0</v>
      </c>
      <c r="BN55" s="1095">
        <v>-219.69696969696969</v>
      </c>
      <c r="BO55" s="1095"/>
      <c r="BP55" s="1095"/>
      <c r="BQ55" s="1095"/>
      <c r="BR55" s="1095"/>
      <c r="BT55" s="1658">
        <f t="shared" si="22"/>
        <v>219.69696969696969</v>
      </c>
      <c r="BU55" s="1095">
        <f t="shared" si="23"/>
        <v>0</v>
      </c>
      <c r="BV55" s="1095">
        <f t="shared" si="24"/>
        <v>0</v>
      </c>
      <c r="BW55" s="1095">
        <f t="shared" si="25"/>
        <v>0</v>
      </c>
      <c r="BX55" s="1095">
        <f t="shared" si="26"/>
        <v>0</v>
      </c>
      <c r="BY55" s="1097">
        <f t="shared" si="11"/>
        <v>0</v>
      </c>
      <c r="BZ55" s="1097">
        <f t="shared" si="12"/>
        <v>0</v>
      </c>
      <c r="CA55" s="1097">
        <f t="shared" si="13"/>
        <v>0</v>
      </c>
      <c r="CB55" s="1097">
        <f t="shared" si="14"/>
        <v>0</v>
      </c>
      <c r="CC55" s="1097">
        <f t="shared" si="15"/>
        <v>0</v>
      </c>
      <c r="CE55" s="1095">
        <v>83.333333333333329</v>
      </c>
      <c r="CF55" s="1060"/>
      <c r="CG55" s="1060"/>
      <c r="CH55" s="1060"/>
      <c r="CI55" s="1060"/>
      <c r="CK55" s="1095">
        <f t="shared" si="16"/>
        <v>-83.333333333333329</v>
      </c>
      <c r="CL55" s="1060">
        <f t="shared" si="17"/>
        <v>0</v>
      </c>
      <c r="CM55" s="1060">
        <f t="shared" si="18"/>
        <v>0</v>
      </c>
      <c r="CN55" s="1060">
        <f t="shared" si="19"/>
        <v>0</v>
      </c>
      <c r="CO55" s="1060">
        <f t="shared" si="20"/>
        <v>0</v>
      </c>
      <c r="CQ55" s="1140">
        <f t="shared" si="21"/>
        <v>0</v>
      </c>
      <c r="CR55" s="1095">
        <f t="shared" si="7"/>
        <v>0</v>
      </c>
      <c r="CS55" s="1095">
        <f t="shared" si="8"/>
        <v>0</v>
      </c>
      <c r="CT55" s="1095">
        <f t="shared" si="9"/>
        <v>0</v>
      </c>
      <c r="CU55" s="1095">
        <f t="shared" si="10"/>
        <v>0</v>
      </c>
      <c r="CV55" s="1060"/>
    </row>
    <row r="56" spans="1:100">
      <c r="A56" s="1145" t="s">
        <v>17</v>
      </c>
      <c r="C56" s="3">
        <f t="shared" si="66"/>
        <v>0</v>
      </c>
      <c r="D56" s="1095">
        <f t="shared" si="66"/>
        <v>0</v>
      </c>
      <c r="E56" s="1095">
        <f t="shared" si="66"/>
        <v>0</v>
      </c>
      <c r="F56" s="1095">
        <f t="shared" si="66"/>
        <v>0</v>
      </c>
      <c r="G56" s="1180">
        <f>SUM(C56:F56)</f>
        <v>0</v>
      </c>
      <c r="I56" s="1060">
        <f>(-SUM('4.销售及营销活动'!G50,'4.销售及营销活动'!G66,'4.销售及营销活动'!G65)/10000)/四大费用!C1</f>
        <v>0</v>
      </c>
      <c r="J56" s="1060">
        <f>(-SUM('4.销售及营销活动'!H50,'4.销售及营销活动'!H66,'4.销售及营销活动'!H65)/10000)/四大费用!D1</f>
        <v>0</v>
      </c>
      <c r="K56" s="1060">
        <f>(-SUM('4.销售及营销活动'!I50,'4.销售及营销活动'!I66,'4.销售及营销活动'!I65)/10000)/四大费用!E1</f>
        <v>0</v>
      </c>
      <c r="L56" s="1060">
        <f>(-SUM('4.销售及营销活动'!J50,'4.销售及营销活动'!J66,'4.销售及营销活动'!J65)/10000)/四大费用!F1</f>
        <v>0</v>
      </c>
      <c r="M56" s="1463">
        <f>SUM(I56:L56)</f>
        <v>0</v>
      </c>
      <c r="N56" s="1060"/>
      <c r="O56" s="1095">
        <f>(-SUM('4.销售及营销活动'!L50,'4.销售及营销活动'!L66,'4.销售及营销活动'!L65)/10000)/四大费用!C1</f>
        <v>0</v>
      </c>
      <c r="P56" s="1095">
        <f>(-SUM('4.销售及营销活动'!M50,'4.销售及营销活动'!M66,'4.销售及营销活动'!M65)/10000)/四大费用!D1</f>
        <v>0</v>
      </c>
      <c r="Q56" s="1060">
        <f>(-SUM('4.销售及营销活动'!N50,'4.销售及营销活动'!N66,'4.销售及营销活动'!N65)/10000)/四大费用!E1</f>
        <v>0</v>
      </c>
      <c r="R56" s="1095">
        <f>(-SUM('4.销售及营销活动'!O50,'4.销售及营销活动'!O66,'4.销售及营销活动'!O65)/10000)/四大费用!F1</f>
        <v>0</v>
      </c>
      <c r="S56" s="1463">
        <f>SUM(O56:R56)</f>
        <v>0</v>
      </c>
      <c r="T56" s="1060"/>
      <c r="U56" s="1060">
        <f>C56</f>
        <v>0</v>
      </c>
      <c r="W56" s="1060">
        <f t="shared" si="67"/>
        <v>0</v>
      </c>
      <c r="X56" s="1106"/>
      <c r="Y56" s="1060">
        <f>'[30]损益表-USD'!Y56</f>
        <v>-6208.6620475</v>
      </c>
      <c r="Z56" s="1438">
        <f t="shared" si="68"/>
        <v>6208.6620475</v>
      </c>
      <c r="AB56" s="1095">
        <f>C56</f>
        <v>0</v>
      </c>
      <c r="AC56" s="1060"/>
      <c r="AD56" s="1060"/>
      <c r="AE56" s="1060"/>
      <c r="AF56" s="1060"/>
      <c r="AG56" s="1060">
        <f t="shared" si="69"/>
        <v>0</v>
      </c>
      <c r="AH56" s="1060"/>
      <c r="AI56" s="1095">
        <f>D56</f>
        <v>0</v>
      </c>
      <c r="AJ56" s="1060"/>
      <c r="AK56" s="1060"/>
      <c r="AL56" s="1060"/>
      <c r="AM56" s="1060"/>
      <c r="AN56" s="1060">
        <f t="shared" si="70"/>
        <v>0</v>
      </c>
      <c r="AP56" s="1095">
        <f>E56</f>
        <v>0</v>
      </c>
      <c r="AQ56" s="1060"/>
      <c r="AR56" s="1060"/>
      <c r="AS56" s="1060"/>
      <c r="AT56" s="1060"/>
      <c r="AU56" s="1060">
        <f t="shared" si="71"/>
        <v>0</v>
      </c>
      <c r="AW56" s="1095">
        <f>F56</f>
        <v>0</v>
      </c>
      <c r="AX56" s="1060"/>
      <c r="AY56" s="1060"/>
      <c r="AZ56" s="1060"/>
      <c r="BA56" s="1060"/>
      <c r="BB56" s="1060">
        <f t="shared" si="72"/>
        <v>0</v>
      </c>
      <c r="BD56" s="1095">
        <v>-757.57575757575751</v>
      </c>
      <c r="BE56" s="1060"/>
      <c r="BF56" s="1060"/>
      <c r="BG56" s="1060"/>
      <c r="BH56" s="1060"/>
      <c r="BI56" s="1060">
        <f t="shared" si="73"/>
        <v>757.57575757575751</v>
      </c>
      <c r="BJ56" s="1060">
        <f t="shared" si="74"/>
        <v>0</v>
      </c>
      <c r="BK56" s="1060">
        <f t="shared" si="75"/>
        <v>0</v>
      </c>
      <c r="BL56" s="1060">
        <f t="shared" si="76"/>
        <v>0</v>
      </c>
      <c r="BM56" s="1060">
        <f t="shared" si="77"/>
        <v>0</v>
      </c>
      <c r="BN56" s="1095">
        <v>-4212.121212121212</v>
      </c>
      <c r="BO56" s="1095"/>
      <c r="BP56" s="1095"/>
      <c r="BQ56" s="1095"/>
      <c r="BR56" s="1095"/>
      <c r="BT56" s="1658">
        <f t="shared" si="22"/>
        <v>4212.121212121212</v>
      </c>
      <c r="BU56" s="1095">
        <f t="shared" si="23"/>
        <v>0</v>
      </c>
      <c r="BV56" s="1095">
        <f t="shared" si="24"/>
        <v>0</v>
      </c>
      <c r="BW56" s="1095">
        <f t="shared" si="25"/>
        <v>0</v>
      </c>
      <c r="BX56" s="1095">
        <f t="shared" si="26"/>
        <v>0</v>
      </c>
      <c r="BY56" s="1097">
        <f t="shared" si="11"/>
        <v>0</v>
      </c>
      <c r="BZ56" s="1097">
        <f t="shared" si="12"/>
        <v>0</v>
      </c>
      <c r="CA56" s="1097">
        <f t="shared" si="13"/>
        <v>0</v>
      </c>
      <c r="CB56" s="1097">
        <f t="shared" si="14"/>
        <v>0</v>
      </c>
      <c r="CC56" s="1097">
        <f t="shared" si="15"/>
        <v>0</v>
      </c>
      <c r="CE56" s="1095">
        <v>-757.57575757575751</v>
      </c>
      <c r="CF56" s="1060"/>
      <c r="CG56" s="1060"/>
      <c r="CH56" s="1060"/>
      <c r="CI56" s="1060"/>
      <c r="CK56" s="1095">
        <f t="shared" si="16"/>
        <v>757.57575757575751</v>
      </c>
      <c r="CL56" s="1060">
        <f t="shared" si="17"/>
        <v>0</v>
      </c>
      <c r="CM56" s="1060">
        <f t="shared" si="18"/>
        <v>0</v>
      </c>
      <c r="CN56" s="1060">
        <f t="shared" si="19"/>
        <v>0</v>
      </c>
      <c r="CO56" s="1060">
        <f t="shared" si="20"/>
        <v>0</v>
      </c>
      <c r="CQ56" s="1140">
        <f t="shared" si="21"/>
        <v>0</v>
      </c>
      <c r="CR56" s="1095">
        <f t="shared" si="7"/>
        <v>0</v>
      </c>
      <c r="CS56" s="1095">
        <f t="shared" si="8"/>
        <v>0</v>
      </c>
      <c r="CT56" s="1095">
        <f t="shared" si="9"/>
        <v>0</v>
      </c>
      <c r="CU56" s="1095">
        <f t="shared" si="10"/>
        <v>0</v>
      </c>
      <c r="CV56" s="1060"/>
    </row>
    <row r="57" spans="1:100" ht="3.75" customHeight="1">
      <c r="A57" s="1145"/>
      <c r="C57" s="3"/>
      <c r="D57" s="1095"/>
      <c r="E57" s="1095"/>
      <c r="F57" s="1095"/>
      <c r="G57" s="1180"/>
      <c r="I57" s="1060">
        <v>0</v>
      </c>
      <c r="J57" s="1060">
        <v>0</v>
      </c>
      <c r="K57" s="1060">
        <v>0</v>
      </c>
      <c r="L57" s="1060">
        <v>0</v>
      </c>
      <c r="M57" s="1463"/>
      <c r="N57" s="1060"/>
      <c r="O57" s="1095"/>
      <c r="P57" s="1095"/>
      <c r="R57" s="1095"/>
      <c r="S57" s="1463"/>
      <c r="T57" s="1060"/>
      <c r="U57" s="1060"/>
      <c r="W57" s="1060">
        <f t="shared" si="67"/>
        <v>0</v>
      </c>
      <c r="X57" s="1106"/>
      <c r="Y57" s="1060">
        <f>'[30]损益表-USD'!Y57</f>
        <v>0</v>
      </c>
      <c r="Z57" s="1438">
        <f t="shared" si="68"/>
        <v>0</v>
      </c>
      <c r="AB57" s="1095"/>
      <c r="AC57" s="1060"/>
      <c r="AD57" s="1060"/>
      <c r="AE57" s="1060"/>
      <c r="AF57" s="1060"/>
      <c r="AG57" s="1060">
        <f t="shared" si="69"/>
        <v>0</v>
      </c>
      <c r="AH57" s="1060"/>
      <c r="AI57" s="1095"/>
      <c r="AJ57" s="1060"/>
      <c r="AK57" s="1060"/>
      <c r="AL57" s="1060"/>
      <c r="AM57" s="1060"/>
      <c r="AN57" s="1060">
        <f t="shared" si="70"/>
        <v>0</v>
      </c>
      <c r="AP57" s="1095"/>
      <c r="AQ57" s="1060"/>
      <c r="AR57" s="1060"/>
      <c r="AS57" s="1060"/>
      <c r="AT57" s="1060"/>
      <c r="AU57" s="1060">
        <f t="shared" si="71"/>
        <v>0</v>
      </c>
      <c r="AW57" s="1095"/>
      <c r="AX57" s="1060"/>
      <c r="AY57" s="1060"/>
      <c r="AZ57" s="1060"/>
      <c r="BA57" s="1060"/>
      <c r="BB57" s="1060">
        <f t="shared" si="72"/>
        <v>0</v>
      </c>
      <c r="BD57" s="1095"/>
      <c r="BE57" s="1060"/>
      <c r="BF57" s="1060"/>
      <c r="BG57" s="1060"/>
      <c r="BH57" s="1060"/>
      <c r="BI57" s="1060">
        <f t="shared" si="73"/>
        <v>0</v>
      </c>
      <c r="BJ57" s="1060">
        <f t="shared" si="74"/>
        <v>0</v>
      </c>
      <c r="BK57" s="1060">
        <f t="shared" si="75"/>
        <v>0</v>
      </c>
      <c r="BL57" s="1060">
        <f t="shared" si="76"/>
        <v>0</v>
      </c>
      <c r="BM57" s="1060">
        <f t="shared" si="77"/>
        <v>0</v>
      </c>
      <c r="BN57" s="1095"/>
      <c r="BO57" s="1095"/>
      <c r="BP57" s="1095"/>
      <c r="BQ57" s="1095"/>
      <c r="BR57" s="1095"/>
      <c r="BT57" s="1095">
        <f t="shared" si="22"/>
        <v>0</v>
      </c>
      <c r="BU57" s="1095">
        <f t="shared" si="23"/>
        <v>0</v>
      </c>
      <c r="BV57" s="1095">
        <f t="shared" si="24"/>
        <v>0</v>
      </c>
      <c r="BW57" s="1095">
        <f t="shared" si="25"/>
        <v>0</v>
      </c>
      <c r="BX57" s="1095">
        <f t="shared" si="26"/>
        <v>0</v>
      </c>
      <c r="BY57" s="1097">
        <f t="shared" si="11"/>
        <v>0</v>
      </c>
      <c r="BZ57" s="1097">
        <f t="shared" si="12"/>
        <v>0</v>
      </c>
      <c r="CA57" s="1097">
        <f t="shared" si="13"/>
        <v>0</v>
      </c>
      <c r="CB57" s="1097">
        <f t="shared" si="14"/>
        <v>0</v>
      </c>
      <c r="CC57" s="1097">
        <f t="shared" si="15"/>
        <v>0</v>
      </c>
      <c r="CE57" s="1095"/>
      <c r="CF57" s="1060"/>
      <c r="CG57" s="1060"/>
      <c r="CH57" s="1060"/>
      <c r="CI57" s="1060"/>
      <c r="CK57" s="1095">
        <f t="shared" si="16"/>
        <v>0</v>
      </c>
      <c r="CL57" s="1060">
        <f t="shared" si="17"/>
        <v>0</v>
      </c>
      <c r="CM57" s="1060">
        <f t="shared" si="18"/>
        <v>0</v>
      </c>
      <c r="CN57" s="1060">
        <f t="shared" si="19"/>
        <v>0</v>
      </c>
      <c r="CO57" s="1060">
        <f t="shared" si="20"/>
        <v>0</v>
      </c>
      <c r="CQ57" s="1095">
        <f t="shared" si="21"/>
        <v>0</v>
      </c>
      <c r="CR57" s="1095">
        <f t="shared" si="7"/>
        <v>0</v>
      </c>
      <c r="CS57" s="1095">
        <f t="shared" si="8"/>
        <v>0</v>
      </c>
      <c r="CT57" s="1095">
        <f t="shared" si="9"/>
        <v>0</v>
      </c>
      <c r="CU57" s="1095">
        <f t="shared" si="10"/>
        <v>0</v>
      </c>
      <c r="CV57" s="1060"/>
    </row>
    <row r="58" spans="1:100">
      <c r="A58" s="1145" t="s">
        <v>1326</v>
      </c>
      <c r="C58" s="3">
        <f t="shared" ref="C58:F61" si="78">I58+O58</f>
        <v>0</v>
      </c>
      <c r="D58" s="1095">
        <f t="shared" si="78"/>
        <v>0</v>
      </c>
      <c r="E58" s="1095">
        <f t="shared" si="78"/>
        <v>0</v>
      </c>
      <c r="F58" s="1095">
        <f t="shared" si="78"/>
        <v>0</v>
      </c>
      <c r="G58" s="1180">
        <f>SUM(C58:F58)</f>
        <v>0</v>
      </c>
      <c r="I58" s="1060">
        <f>(-SUM('5.渠道+带宽+PGC'!G13:G28)/10000)/四大费用!C1</f>
        <v>0</v>
      </c>
      <c r="J58" s="1060">
        <f>(-SUM('5.渠道+带宽+PGC'!H13:H28)/10000)/四大费用!D1</f>
        <v>0</v>
      </c>
      <c r="K58" s="1060">
        <f>(-SUM('5.渠道+带宽+PGC'!I13:I28)/10000)/四大费用!E1</f>
        <v>0</v>
      </c>
      <c r="L58" s="1060">
        <f>(-SUM('5.渠道+带宽+PGC'!J13:J28)/10000)/四大费用!F1</f>
        <v>0</v>
      </c>
      <c r="M58" s="1463">
        <f>SUM(I58:L58)</f>
        <v>0</v>
      </c>
      <c r="N58" s="1060"/>
      <c r="O58" s="1095">
        <f>(-SUM('5.渠道+带宽+PGC'!L13:L28)/10000)/四大费用!C1</f>
        <v>0</v>
      </c>
      <c r="P58" s="1095">
        <f>(-SUM('5.渠道+带宽+PGC'!M13:M28)/10000)/四大费用!D1</f>
        <v>0</v>
      </c>
      <c r="Q58" s="1060">
        <f>(-SUM('5.渠道+带宽+PGC'!N13:N28)/10000)/四大费用!E1</f>
        <v>0</v>
      </c>
      <c r="R58" s="1095">
        <f>(-SUM('5.渠道+带宽+PGC'!O13:O28)/10000)/四大费用!F1</f>
        <v>0</v>
      </c>
      <c r="S58" s="1463">
        <f>SUM(O58:R58)</f>
        <v>0</v>
      </c>
      <c r="T58" s="1060"/>
      <c r="U58" s="1060">
        <f>C58</f>
        <v>0</v>
      </c>
      <c r="W58" s="1060">
        <f t="shared" si="67"/>
        <v>0</v>
      </c>
      <c r="X58" s="1106"/>
      <c r="Y58" s="1060">
        <f>'[30]损益表-USD'!Y58</f>
        <v>-2631.1062046874999</v>
      </c>
      <c r="Z58" s="1438">
        <f t="shared" si="68"/>
        <v>2631.1062046874999</v>
      </c>
      <c r="AB58" s="1095">
        <f>C58</f>
        <v>0</v>
      </c>
      <c r="AC58" s="1060"/>
      <c r="AD58" s="1060"/>
      <c r="AE58" s="1060"/>
      <c r="AF58" s="1060"/>
      <c r="AG58" s="1060">
        <f t="shared" si="69"/>
        <v>0</v>
      </c>
      <c r="AH58" s="1060"/>
      <c r="AI58" s="1095">
        <f>D58</f>
        <v>0</v>
      </c>
      <c r="AJ58" s="1060"/>
      <c r="AK58" s="1060"/>
      <c r="AL58" s="1060"/>
      <c r="AM58" s="1060"/>
      <c r="AN58" s="1060">
        <f t="shared" si="70"/>
        <v>0</v>
      </c>
      <c r="AP58" s="1095">
        <f>E58</f>
        <v>0</v>
      </c>
      <c r="AQ58" s="1060"/>
      <c r="AR58" s="1060"/>
      <c r="AS58" s="1060"/>
      <c r="AT58" s="1060"/>
      <c r="AU58" s="1060">
        <f t="shared" si="71"/>
        <v>0</v>
      </c>
      <c r="AW58" s="1095">
        <f>F58</f>
        <v>0</v>
      </c>
      <c r="AX58" s="1060"/>
      <c r="AY58" s="1060"/>
      <c r="AZ58" s="1060"/>
      <c r="BA58" s="1060"/>
      <c r="BB58" s="1060">
        <f t="shared" si="72"/>
        <v>0</v>
      </c>
      <c r="BD58" s="1095">
        <v>-4139.742424242424</v>
      </c>
      <c r="BE58" s="1060"/>
      <c r="BF58" s="1060"/>
      <c r="BG58" s="1060"/>
      <c r="BH58" s="1060"/>
      <c r="BI58" s="1060">
        <f t="shared" si="73"/>
        <v>4139.742424242424</v>
      </c>
      <c r="BJ58" s="1060">
        <f t="shared" si="74"/>
        <v>0</v>
      </c>
      <c r="BK58" s="1060">
        <f t="shared" si="75"/>
        <v>0</v>
      </c>
      <c r="BL58" s="1060">
        <f t="shared" si="76"/>
        <v>0</v>
      </c>
      <c r="BM58" s="1060">
        <f t="shared" si="77"/>
        <v>0</v>
      </c>
      <c r="BN58" s="1095">
        <v>-4139.742424242424</v>
      </c>
      <c r="BO58" s="1095"/>
      <c r="BP58" s="1095"/>
      <c r="BQ58" s="1095"/>
      <c r="BR58" s="1095"/>
      <c r="BT58" s="1095">
        <f t="shared" si="22"/>
        <v>4139.742424242424</v>
      </c>
      <c r="BU58" s="1095">
        <f t="shared" si="23"/>
        <v>0</v>
      </c>
      <c r="BV58" s="1095">
        <f t="shared" si="24"/>
        <v>0</v>
      </c>
      <c r="BW58" s="1095">
        <f t="shared" si="25"/>
        <v>0</v>
      </c>
      <c r="BX58" s="1095">
        <f t="shared" si="26"/>
        <v>0</v>
      </c>
      <c r="BY58" s="1097">
        <f t="shared" si="11"/>
        <v>0</v>
      </c>
      <c r="BZ58" s="1097">
        <f t="shared" si="12"/>
        <v>0</v>
      </c>
      <c r="CA58" s="1097">
        <f t="shared" si="13"/>
        <v>0</v>
      </c>
      <c r="CB58" s="1097">
        <f t="shared" si="14"/>
        <v>0</v>
      </c>
      <c r="CC58" s="1097">
        <f t="shared" si="15"/>
        <v>0</v>
      </c>
      <c r="CE58" s="1095">
        <v>-4139.742424242424</v>
      </c>
      <c r="CF58" s="1060"/>
      <c r="CG58" s="1060"/>
      <c r="CH58" s="1060"/>
      <c r="CI58" s="1060"/>
      <c r="CK58" s="1140">
        <f t="shared" si="16"/>
        <v>4139.742424242424</v>
      </c>
      <c r="CL58" s="1060">
        <f t="shared" si="17"/>
        <v>0</v>
      </c>
      <c r="CM58" s="1060">
        <f t="shared" si="18"/>
        <v>0</v>
      </c>
      <c r="CN58" s="1060">
        <f t="shared" si="19"/>
        <v>0</v>
      </c>
      <c r="CO58" s="1060">
        <f t="shared" si="20"/>
        <v>0</v>
      </c>
      <c r="CQ58" s="1140">
        <f t="shared" si="21"/>
        <v>0</v>
      </c>
      <c r="CR58" s="1095">
        <f t="shared" si="7"/>
        <v>0</v>
      </c>
      <c r="CS58" s="1095">
        <f t="shared" si="8"/>
        <v>0</v>
      </c>
      <c r="CT58" s="1095">
        <f t="shared" si="9"/>
        <v>0</v>
      </c>
      <c r="CU58" s="1095">
        <f t="shared" si="10"/>
        <v>0</v>
      </c>
      <c r="CV58" s="1060"/>
    </row>
    <row r="59" spans="1:100">
      <c r="A59" s="1145" t="s">
        <v>1327</v>
      </c>
      <c r="C59" s="3">
        <f t="shared" si="78"/>
        <v>0</v>
      </c>
      <c r="D59" s="1095">
        <f t="shared" si="78"/>
        <v>0</v>
      </c>
      <c r="E59" s="1095">
        <f t="shared" si="78"/>
        <v>0</v>
      </c>
      <c r="F59" s="1095">
        <f t="shared" si="78"/>
        <v>0</v>
      </c>
      <c r="G59" s="1180">
        <f>SUM(C59:F59)</f>
        <v>0</v>
      </c>
      <c r="I59" s="1060">
        <f>(-'5.渠道+带宽+PGC'!G30/10000)/四大费用!C1</f>
        <v>0</v>
      </c>
      <c r="J59" s="1060">
        <f>(-'5.渠道+带宽+PGC'!H30/10000)/四大费用!D1</f>
        <v>0</v>
      </c>
      <c r="K59" s="1060">
        <f>(-'5.渠道+带宽+PGC'!I30/10000)/四大费用!E1</f>
        <v>0</v>
      </c>
      <c r="L59" s="1060">
        <f>(-'5.渠道+带宽+PGC'!J30/10000)/四大费用!F1</f>
        <v>0</v>
      </c>
      <c r="M59" s="1463">
        <f>SUM(I59:L59)</f>
        <v>0</v>
      </c>
      <c r="N59" s="1060"/>
      <c r="O59" s="1095">
        <f>(-'5.渠道+带宽+PGC'!L30/10000)/四大费用!C1</f>
        <v>0</v>
      </c>
      <c r="P59" s="1095">
        <f>(-'5.渠道+带宽+PGC'!M30/10000)/四大费用!D1</f>
        <v>0</v>
      </c>
      <c r="Q59" s="1060">
        <f>(-'5.渠道+带宽+PGC'!N30/10000)/四大费用!E1</f>
        <v>0</v>
      </c>
      <c r="R59" s="1095">
        <f>(-'5.渠道+带宽+PGC'!O30/10000)/四大费用!F1</f>
        <v>0</v>
      </c>
      <c r="S59" s="1463">
        <f>SUM(O59:R59)</f>
        <v>0</v>
      </c>
      <c r="T59" s="1060"/>
      <c r="U59" s="1060">
        <f>C59</f>
        <v>0</v>
      </c>
      <c r="W59" s="1060">
        <f t="shared" si="67"/>
        <v>0</v>
      </c>
      <c r="X59" s="1106"/>
      <c r="Y59" s="1060">
        <f>'[30]损益表-USD'!Y59</f>
        <v>-951.5625</v>
      </c>
      <c r="Z59" s="1438">
        <f t="shared" si="68"/>
        <v>951.5625</v>
      </c>
      <c r="AB59" s="1095">
        <f>C59</f>
        <v>0</v>
      </c>
      <c r="AC59" s="1060"/>
      <c r="AD59" s="1060"/>
      <c r="AE59" s="1060"/>
      <c r="AF59" s="1060"/>
      <c r="AG59" s="1060">
        <f t="shared" si="69"/>
        <v>0</v>
      </c>
      <c r="AH59" s="1060"/>
      <c r="AI59" s="1095">
        <f>D59</f>
        <v>0</v>
      </c>
      <c r="AJ59" s="1060"/>
      <c r="AK59" s="1060"/>
      <c r="AL59" s="1060"/>
      <c r="AM59" s="1060"/>
      <c r="AN59" s="1060">
        <f t="shared" si="70"/>
        <v>0</v>
      </c>
      <c r="AP59" s="1095">
        <f>E59</f>
        <v>0</v>
      </c>
      <c r="AQ59" s="1060"/>
      <c r="AR59" s="1060"/>
      <c r="AS59" s="1060"/>
      <c r="AT59" s="1060"/>
      <c r="AU59" s="1060">
        <f t="shared" si="71"/>
        <v>0</v>
      </c>
      <c r="AW59" s="1095">
        <f>F59</f>
        <v>0</v>
      </c>
      <c r="AX59" s="1060"/>
      <c r="AY59" s="1060"/>
      <c r="AZ59" s="1060"/>
      <c r="BA59" s="1060"/>
      <c r="BB59" s="1060">
        <f t="shared" si="72"/>
        <v>0</v>
      </c>
      <c r="BD59" s="1095">
        <v>-487.87878787878788</v>
      </c>
      <c r="BE59" s="1060"/>
      <c r="BF59" s="1060"/>
      <c r="BG59" s="1060"/>
      <c r="BH59" s="1060"/>
      <c r="BI59" s="1060">
        <f t="shared" si="73"/>
        <v>487.87878787878788</v>
      </c>
      <c r="BJ59" s="1060">
        <f t="shared" si="74"/>
        <v>0</v>
      </c>
      <c r="BK59" s="1060">
        <f t="shared" si="75"/>
        <v>0</v>
      </c>
      <c r="BL59" s="1060">
        <f t="shared" si="76"/>
        <v>0</v>
      </c>
      <c r="BM59" s="1060">
        <f t="shared" si="77"/>
        <v>0</v>
      </c>
      <c r="BN59" s="1095">
        <v>-487.87878787878788</v>
      </c>
      <c r="BO59" s="1095"/>
      <c r="BP59" s="1095"/>
      <c r="BQ59" s="1095"/>
      <c r="BR59" s="1095"/>
      <c r="BT59" s="1095">
        <f t="shared" si="22"/>
        <v>487.87878787878788</v>
      </c>
      <c r="BU59" s="1095">
        <f t="shared" si="23"/>
        <v>0</v>
      </c>
      <c r="BV59" s="1095">
        <f t="shared" si="24"/>
        <v>0</v>
      </c>
      <c r="BW59" s="1095">
        <f t="shared" si="25"/>
        <v>0</v>
      </c>
      <c r="BX59" s="1095">
        <f t="shared" si="26"/>
        <v>0</v>
      </c>
      <c r="BY59" s="1097">
        <f t="shared" si="11"/>
        <v>0</v>
      </c>
      <c r="BZ59" s="1097">
        <f t="shared" si="12"/>
        <v>0</v>
      </c>
      <c r="CA59" s="1097">
        <f t="shared" si="13"/>
        <v>0</v>
      </c>
      <c r="CB59" s="1097">
        <f t="shared" si="14"/>
        <v>0</v>
      </c>
      <c r="CC59" s="1097">
        <f t="shared" si="15"/>
        <v>0</v>
      </c>
      <c r="CE59" s="1095">
        <v>-487.87878787878788</v>
      </c>
      <c r="CF59" s="1060"/>
      <c r="CG59" s="1060"/>
      <c r="CH59" s="1060"/>
      <c r="CI59" s="1060"/>
      <c r="CK59" s="1140">
        <f t="shared" si="16"/>
        <v>487.87878787878788</v>
      </c>
      <c r="CL59" s="1060">
        <f t="shared" si="17"/>
        <v>0</v>
      </c>
      <c r="CM59" s="1060">
        <f t="shared" si="18"/>
        <v>0</v>
      </c>
      <c r="CN59" s="1060">
        <f t="shared" si="19"/>
        <v>0</v>
      </c>
      <c r="CO59" s="1060">
        <f t="shared" si="20"/>
        <v>0</v>
      </c>
      <c r="CQ59" s="1140">
        <f t="shared" si="21"/>
        <v>0</v>
      </c>
      <c r="CR59" s="1095">
        <f t="shared" si="7"/>
        <v>0</v>
      </c>
      <c r="CS59" s="1095">
        <f t="shared" si="8"/>
        <v>0</v>
      </c>
      <c r="CT59" s="1095">
        <f t="shared" si="9"/>
        <v>0</v>
      </c>
      <c r="CU59" s="1095">
        <f t="shared" si="10"/>
        <v>0</v>
      </c>
      <c r="CV59" s="1060"/>
    </row>
    <row r="60" spans="1:100">
      <c r="A60" s="1145" t="s">
        <v>41</v>
      </c>
      <c r="C60" s="3">
        <f t="shared" si="78"/>
        <v>0</v>
      </c>
      <c r="D60" s="1095">
        <f t="shared" si="78"/>
        <v>0</v>
      </c>
      <c r="E60" s="1095">
        <f t="shared" si="78"/>
        <v>0</v>
      </c>
      <c r="F60" s="1095">
        <f t="shared" si="78"/>
        <v>0</v>
      </c>
      <c r="G60" s="1180">
        <f>SUM(C60:F60)</f>
        <v>0</v>
      </c>
      <c r="I60" s="1060">
        <f>(-'6. 移动渠道'!G28/10000)/四大费用!C1</f>
        <v>0</v>
      </c>
      <c r="J60" s="1060">
        <f>(-'6. 移动渠道'!H28/10000)/四大费用!D1</f>
        <v>0</v>
      </c>
      <c r="K60" s="1060">
        <f>(-'6. 移动渠道'!I28/10000)/四大费用!E1</f>
        <v>0</v>
      </c>
      <c r="L60" s="1060">
        <f>(-'6. 移动渠道'!J28/10000)/四大费用!F1</f>
        <v>0</v>
      </c>
      <c r="M60" s="1463">
        <f>SUM(I60:L60)</f>
        <v>0</v>
      </c>
      <c r="N60" s="1060"/>
      <c r="O60" s="1202">
        <f>(-'6. 移动渠道'!L28/10000)/四大费用!C1</f>
        <v>0</v>
      </c>
      <c r="P60" s="1202">
        <f>(-'6. 移动渠道'!M28/10000)/四大费用!D1</f>
        <v>0</v>
      </c>
      <c r="Q60" s="1146">
        <f>(-'6. 移动渠道'!N28/10000)/四大费用!E1</f>
        <v>0</v>
      </c>
      <c r="R60" s="1095">
        <f>(-'6. 移动渠道'!O28/10000)/四大费用!F1</f>
        <v>0</v>
      </c>
      <c r="S60" s="1463">
        <f>SUM(O60:R60)</f>
        <v>0</v>
      </c>
      <c r="T60" s="1060"/>
      <c r="U60" s="1060">
        <f>C60</f>
        <v>0</v>
      </c>
      <c r="W60" s="1060">
        <f t="shared" si="67"/>
        <v>0</v>
      </c>
      <c r="X60" s="1106"/>
      <c r="Y60" s="1060">
        <f>'[30]损益表-USD'!Y60</f>
        <v>-4847.0411671875008</v>
      </c>
      <c r="Z60" s="1438">
        <f t="shared" si="68"/>
        <v>4847.0411671875008</v>
      </c>
      <c r="AB60" s="1095">
        <f>C60</f>
        <v>0</v>
      </c>
      <c r="AC60" s="1060"/>
      <c r="AD60" s="1060"/>
      <c r="AE60" s="1060"/>
      <c r="AF60" s="1060"/>
      <c r="AG60" s="1060">
        <f t="shared" si="69"/>
        <v>0</v>
      </c>
      <c r="AH60" s="1060"/>
      <c r="AI60" s="1095">
        <f>D60</f>
        <v>0</v>
      </c>
      <c r="AJ60" s="1060"/>
      <c r="AK60" s="1060"/>
      <c r="AL60" s="1060"/>
      <c r="AM60" s="1060"/>
      <c r="AN60" s="1060">
        <f t="shared" si="70"/>
        <v>0</v>
      </c>
      <c r="AP60" s="1095">
        <f>E60</f>
        <v>0</v>
      </c>
      <c r="AQ60" s="1060"/>
      <c r="AR60" s="1060"/>
      <c r="AS60" s="1060"/>
      <c r="AT60" s="1060"/>
      <c r="AU60" s="1060">
        <f t="shared" si="71"/>
        <v>0</v>
      </c>
      <c r="AW60" s="1095">
        <f>F60</f>
        <v>0</v>
      </c>
      <c r="AX60" s="1060"/>
      <c r="AY60" s="1060"/>
      <c r="AZ60" s="1060"/>
      <c r="BA60" s="1060"/>
      <c r="BB60" s="1060">
        <f t="shared" si="72"/>
        <v>0</v>
      </c>
      <c r="BD60" s="1095">
        <v>-4545.454545454545</v>
      </c>
      <c r="BE60" s="1060"/>
      <c r="BF60" s="1060"/>
      <c r="BG60" s="1060"/>
      <c r="BH60" s="1060"/>
      <c r="BI60" s="1060">
        <f t="shared" si="73"/>
        <v>4545.454545454545</v>
      </c>
      <c r="BJ60" s="1060">
        <f t="shared" si="74"/>
        <v>0</v>
      </c>
      <c r="BK60" s="1060">
        <f t="shared" si="75"/>
        <v>0</v>
      </c>
      <c r="BL60" s="1060">
        <f t="shared" si="76"/>
        <v>0</v>
      </c>
      <c r="BM60" s="1060">
        <f t="shared" si="77"/>
        <v>0</v>
      </c>
      <c r="BN60" s="1095">
        <v>-4545.454545454545</v>
      </c>
      <c r="BO60" s="1095"/>
      <c r="BP60" s="1095"/>
      <c r="BQ60" s="1095"/>
      <c r="BR60" s="1095"/>
      <c r="BT60" s="1095">
        <f t="shared" si="22"/>
        <v>4545.454545454545</v>
      </c>
      <c r="BU60" s="1095">
        <f t="shared" si="23"/>
        <v>0</v>
      </c>
      <c r="BV60" s="1095">
        <f t="shared" si="24"/>
        <v>0</v>
      </c>
      <c r="BW60" s="1095">
        <f t="shared" si="25"/>
        <v>0</v>
      </c>
      <c r="BX60" s="1095">
        <f t="shared" si="26"/>
        <v>0</v>
      </c>
      <c r="BY60" s="1097">
        <f t="shared" si="11"/>
        <v>0</v>
      </c>
      <c r="BZ60" s="1097">
        <f t="shared" si="12"/>
        <v>0</v>
      </c>
      <c r="CA60" s="1097">
        <f t="shared" si="13"/>
        <v>0</v>
      </c>
      <c r="CB60" s="1097">
        <f t="shared" si="14"/>
        <v>0</v>
      </c>
      <c r="CC60" s="1097">
        <f t="shared" si="15"/>
        <v>0</v>
      </c>
      <c r="CE60" s="1095">
        <v>-4545.454545454545</v>
      </c>
      <c r="CF60" s="1060"/>
      <c r="CG60" s="1060"/>
      <c r="CH60" s="1060"/>
      <c r="CI60" s="1060"/>
      <c r="CK60" s="1140">
        <f t="shared" si="16"/>
        <v>4545.454545454545</v>
      </c>
      <c r="CL60" s="1060">
        <f t="shared" si="17"/>
        <v>0</v>
      </c>
      <c r="CM60" s="1060">
        <f t="shared" si="18"/>
        <v>0</v>
      </c>
      <c r="CN60" s="1060">
        <f t="shared" si="19"/>
        <v>0</v>
      </c>
      <c r="CO60" s="1060">
        <f t="shared" si="20"/>
        <v>0</v>
      </c>
      <c r="CQ60" s="1140">
        <f t="shared" si="21"/>
        <v>0</v>
      </c>
      <c r="CR60" s="1095">
        <f t="shared" si="7"/>
        <v>0</v>
      </c>
      <c r="CS60" s="1095">
        <f t="shared" si="8"/>
        <v>0</v>
      </c>
      <c r="CT60" s="1095">
        <f t="shared" si="9"/>
        <v>0</v>
      </c>
      <c r="CU60" s="1095">
        <f t="shared" si="10"/>
        <v>0</v>
      </c>
      <c r="CV60" s="1060"/>
    </row>
    <row r="61" spans="1:100">
      <c r="A61" s="1147" t="s">
        <v>643</v>
      </c>
      <c r="C61" s="3">
        <f t="shared" si="78"/>
        <v>0</v>
      </c>
      <c r="D61" s="1095">
        <f t="shared" si="78"/>
        <v>0</v>
      </c>
      <c r="E61" s="1095">
        <f t="shared" si="78"/>
        <v>0</v>
      </c>
      <c r="F61" s="1095">
        <f t="shared" si="78"/>
        <v>0</v>
      </c>
      <c r="G61" s="1180">
        <f>SUM(C61:F61)</f>
        <v>0</v>
      </c>
      <c r="I61" s="1060">
        <f>损益表!H63/四大费用!C1</f>
        <v>0</v>
      </c>
      <c r="J61" s="1060">
        <f>损益表!I63/四大费用!D1</f>
        <v>0</v>
      </c>
      <c r="K61" s="1060">
        <f>损益表!J63/四大费用!E1</f>
        <v>0</v>
      </c>
      <c r="L61" s="1060">
        <f>损益表!K63/四大费用!F1</f>
        <v>0</v>
      </c>
      <c r="M61" s="1463">
        <f>SUM(I61:L61)</f>
        <v>0</v>
      </c>
      <c r="N61" s="1060"/>
      <c r="O61" s="1095"/>
      <c r="P61" s="1095"/>
      <c r="R61" s="1095"/>
      <c r="S61" s="1463">
        <f>SUM(O61:R61)</f>
        <v>0</v>
      </c>
      <c r="T61" s="1060"/>
      <c r="U61" s="1060"/>
      <c r="V61" s="1060">
        <f>C61</f>
        <v>0</v>
      </c>
      <c r="W61" s="1060">
        <f t="shared" si="67"/>
        <v>0</v>
      </c>
      <c r="X61" s="1106"/>
      <c r="Y61" s="1060">
        <f>'[30]损益表-USD'!Y61</f>
        <v>-94.528806249999988</v>
      </c>
      <c r="Z61" s="2">
        <f t="shared" si="68"/>
        <v>94.528806249999988</v>
      </c>
      <c r="AB61" s="1095"/>
      <c r="AC61" s="1060">
        <f>-50/0.66*0</f>
        <v>0</v>
      </c>
      <c r="AD61" s="1060">
        <f>-100/0.66*0-88.2/0.66+2.08</f>
        <v>-131.55636363636361</v>
      </c>
      <c r="AE61" s="1060">
        <f>-300/0.66*0-20/0.66</f>
        <v>-30.303030303030301</v>
      </c>
      <c r="AF61" s="1060">
        <f>-115/0.66*0-14.87/0.66</f>
        <v>-22.530303030303028</v>
      </c>
      <c r="AG61" s="1060">
        <f t="shared" si="69"/>
        <v>184.38969696969696</v>
      </c>
      <c r="AH61" s="1060"/>
      <c r="AI61" s="1095"/>
      <c r="AJ61" s="1060">
        <f>-50/0.66*0</f>
        <v>0</v>
      </c>
      <c r="AK61" s="1060"/>
      <c r="AL61" s="1060">
        <f>-100/0.66</f>
        <v>-151.5151515151515</v>
      </c>
      <c r="AM61" s="1060">
        <f>-50/0.66*0</f>
        <v>0</v>
      </c>
      <c r="AN61" s="1060">
        <f t="shared" si="70"/>
        <v>151.5151515151515</v>
      </c>
      <c r="AP61" s="1095"/>
      <c r="AQ61" s="1060">
        <f>-50/0.66*0</f>
        <v>0</v>
      </c>
      <c r="AR61" s="1060">
        <f>-100/0.66*0</f>
        <v>0</v>
      </c>
      <c r="AS61" s="1060">
        <f>-100/0.66</f>
        <v>-151.5151515151515</v>
      </c>
      <c r="AT61" s="1060">
        <f>-50/0.66*0</f>
        <v>0</v>
      </c>
      <c r="AU61" s="1060">
        <f t="shared" si="71"/>
        <v>151.5151515151515</v>
      </c>
      <c r="AW61" s="1095"/>
      <c r="AX61" s="1060">
        <f>-50/0.66*0</f>
        <v>0</v>
      </c>
      <c r="AY61" s="1060">
        <f>-100/0.66*0</f>
        <v>0</v>
      </c>
      <c r="AZ61" s="1060">
        <f>-300/0.66*0-100/0.66</f>
        <v>-151.5151515151515</v>
      </c>
      <c r="BA61" s="1060">
        <f>-50/0.66*0</f>
        <v>0</v>
      </c>
      <c r="BB61" s="1060">
        <f t="shared" si="72"/>
        <v>151.5151515151515</v>
      </c>
      <c r="BD61" s="1095"/>
      <c r="BE61" s="1060">
        <v>-75.757575757575751</v>
      </c>
      <c r="BF61" s="1060">
        <v>-151.5151515151515</v>
      </c>
      <c r="BG61" s="1060">
        <v>-454.5454545454545</v>
      </c>
      <c r="BH61" s="1060">
        <v>-174.24242424242422</v>
      </c>
      <c r="BI61" s="1060">
        <f t="shared" si="73"/>
        <v>0</v>
      </c>
      <c r="BJ61" s="1060">
        <f t="shared" si="74"/>
        <v>75.757575757575751</v>
      </c>
      <c r="BK61" s="1060">
        <f t="shared" si="75"/>
        <v>19.958787878787888</v>
      </c>
      <c r="BL61" s="1060">
        <f t="shared" si="76"/>
        <v>424.24242424242419</v>
      </c>
      <c r="BM61" s="1060">
        <f t="shared" si="77"/>
        <v>151.71212121212119</v>
      </c>
      <c r="BN61" s="1095"/>
      <c r="BO61" s="1095">
        <v>0</v>
      </c>
      <c r="BP61" s="1095">
        <v>-121.2121212121212</v>
      </c>
      <c r="BQ61" s="1095">
        <v>-181.81818181818181</v>
      </c>
      <c r="BR61" s="1095">
        <v>-128.78787878787878</v>
      </c>
      <c r="BT61" s="1095">
        <f t="shared" si="22"/>
        <v>0</v>
      </c>
      <c r="BU61" s="1095">
        <f t="shared" si="23"/>
        <v>0</v>
      </c>
      <c r="BV61" s="1095">
        <f t="shared" si="24"/>
        <v>121.2121212121212</v>
      </c>
      <c r="BW61" s="1095">
        <f t="shared" si="25"/>
        <v>30.303030303030312</v>
      </c>
      <c r="BX61" s="1095">
        <f t="shared" si="26"/>
        <v>128.78787878787878</v>
      </c>
      <c r="BY61" s="1097">
        <f t="shared" si="11"/>
        <v>0</v>
      </c>
      <c r="BZ61" s="1097">
        <f t="shared" si="12"/>
        <v>0</v>
      </c>
      <c r="CA61" s="1097">
        <f t="shared" si="13"/>
        <v>131.55636363636361</v>
      </c>
      <c r="CB61" s="1097">
        <f t="shared" si="14"/>
        <v>-121.2121212121212</v>
      </c>
      <c r="CC61" s="1097">
        <f t="shared" si="15"/>
        <v>22.530303030303028</v>
      </c>
      <c r="CE61" s="1095"/>
      <c r="CF61" s="1060">
        <v>-75.757575757575751</v>
      </c>
      <c r="CG61" s="1060">
        <v>-151.5151515151515</v>
      </c>
      <c r="CH61" s="1060">
        <v>-454.5454545454545</v>
      </c>
      <c r="CI61" s="1060">
        <v>-174.24242424242422</v>
      </c>
      <c r="CK61" s="1095">
        <f t="shared" si="16"/>
        <v>0</v>
      </c>
      <c r="CL61" s="1060">
        <f t="shared" si="17"/>
        <v>75.757575757575751</v>
      </c>
      <c r="CM61" s="1060">
        <f t="shared" si="18"/>
        <v>19.958787878787888</v>
      </c>
      <c r="CN61" s="1126">
        <f t="shared" si="19"/>
        <v>424.24242424242419</v>
      </c>
      <c r="CO61" s="1126">
        <f t="shared" si="20"/>
        <v>151.71212121212119</v>
      </c>
      <c r="CQ61" s="1095">
        <f t="shared" si="21"/>
        <v>0</v>
      </c>
      <c r="CR61" s="1095">
        <f t="shared" si="7"/>
        <v>0</v>
      </c>
      <c r="CS61" s="1095">
        <f t="shared" si="8"/>
        <v>131.55636363636361</v>
      </c>
      <c r="CT61" s="1095">
        <f t="shared" si="9"/>
        <v>-121.2121212121212</v>
      </c>
      <c r="CU61" s="1095">
        <f t="shared" si="10"/>
        <v>22.530303030303028</v>
      </c>
      <c r="CV61" s="1060"/>
    </row>
    <row r="62" spans="1:100" ht="9.75" hidden="1" customHeight="1">
      <c r="A62" s="1145"/>
      <c r="C62" s="3"/>
      <c r="D62" s="1095"/>
      <c r="E62" s="1095"/>
      <c r="F62" s="1095"/>
      <c r="G62" s="1180"/>
      <c r="I62" s="1060">
        <v>0</v>
      </c>
      <c r="J62" s="1060">
        <v>0</v>
      </c>
      <c r="K62" s="1060">
        <v>0</v>
      </c>
      <c r="L62" s="1060">
        <v>0</v>
      </c>
      <c r="M62" s="1463"/>
      <c r="N62" s="1060"/>
      <c r="O62" s="1095"/>
      <c r="P62" s="1095"/>
      <c r="R62" s="1095"/>
      <c r="S62" s="1463"/>
      <c r="T62" s="1060"/>
      <c r="U62" s="1060"/>
      <c r="W62" s="1060">
        <f t="shared" si="67"/>
        <v>0</v>
      </c>
      <c r="X62" s="1106"/>
      <c r="Y62" s="1060">
        <f>'[30]损益表-USD'!Y62</f>
        <v>0</v>
      </c>
      <c r="Z62" s="2">
        <f t="shared" si="68"/>
        <v>0</v>
      </c>
      <c r="AB62" s="1095"/>
      <c r="AC62" s="1060"/>
      <c r="AD62" s="1060"/>
      <c r="AE62" s="1060"/>
      <c r="AF62" s="1060"/>
      <c r="AG62" s="1060">
        <f t="shared" si="69"/>
        <v>0</v>
      </c>
      <c r="AH62" s="1060"/>
      <c r="AI62" s="1095"/>
      <c r="AJ62" s="1060"/>
      <c r="AK62" s="1060"/>
      <c r="AL62" s="1060"/>
      <c r="AM62" s="1060"/>
      <c r="AN62" s="1060">
        <f t="shared" si="70"/>
        <v>0</v>
      </c>
      <c r="AP62" s="1095"/>
      <c r="AQ62" s="1060"/>
      <c r="AR62" s="1060"/>
      <c r="AS62" s="1060"/>
      <c r="AT62" s="1060"/>
      <c r="AU62" s="1060">
        <f t="shared" si="71"/>
        <v>0</v>
      </c>
      <c r="AW62" s="1095"/>
      <c r="AX62" s="1060"/>
      <c r="AY62" s="1060"/>
      <c r="AZ62" s="1060"/>
      <c r="BA62" s="1060"/>
      <c r="BB62" s="1060">
        <f t="shared" si="72"/>
        <v>0</v>
      </c>
      <c r="BD62" s="1095"/>
      <c r="BE62" s="1060"/>
      <c r="BF62" s="1060"/>
      <c r="BG62" s="1060"/>
      <c r="BH62" s="1060"/>
      <c r="BI62" s="1060">
        <f t="shared" si="73"/>
        <v>0</v>
      </c>
      <c r="BJ62" s="1060">
        <f t="shared" si="74"/>
        <v>0</v>
      </c>
      <c r="BK62" s="1060">
        <f t="shared" si="75"/>
        <v>0</v>
      </c>
      <c r="BL62" s="1060">
        <f t="shared" si="76"/>
        <v>0</v>
      </c>
      <c r="BM62" s="1060">
        <f t="shared" si="77"/>
        <v>0</v>
      </c>
      <c r="BN62" s="1095"/>
      <c r="BO62" s="1095"/>
      <c r="BP62" s="1095"/>
      <c r="BQ62" s="1095"/>
      <c r="BR62" s="1095"/>
      <c r="BT62" s="1095">
        <f t="shared" si="22"/>
        <v>0</v>
      </c>
      <c r="BU62" s="1095">
        <f t="shared" si="23"/>
        <v>0</v>
      </c>
      <c r="BV62" s="1095">
        <f t="shared" si="24"/>
        <v>0</v>
      </c>
      <c r="BW62" s="1095">
        <f t="shared" si="25"/>
        <v>0</v>
      </c>
      <c r="BX62" s="1095">
        <f t="shared" si="26"/>
        <v>0</v>
      </c>
      <c r="BY62" s="1097">
        <f t="shared" si="11"/>
        <v>0</v>
      </c>
      <c r="BZ62" s="1097">
        <f t="shared" si="12"/>
        <v>0</v>
      </c>
      <c r="CA62" s="1097">
        <f t="shared" si="13"/>
        <v>0</v>
      </c>
      <c r="CB62" s="1097">
        <f t="shared" si="14"/>
        <v>0</v>
      </c>
      <c r="CC62" s="1097">
        <f t="shared" si="15"/>
        <v>0</v>
      </c>
      <c r="CE62" s="1095"/>
      <c r="CF62" s="1060"/>
      <c r="CG62" s="1060"/>
      <c r="CH62" s="1060"/>
      <c r="CI62" s="1060"/>
      <c r="CK62" s="1095">
        <f t="shared" si="16"/>
        <v>0</v>
      </c>
      <c r="CL62" s="1060">
        <f t="shared" si="17"/>
        <v>0</v>
      </c>
      <c r="CM62" s="1060">
        <f t="shared" si="18"/>
        <v>0</v>
      </c>
      <c r="CN62" s="1060">
        <f t="shared" si="19"/>
        <v>0</v>
      </c>
      <c r="CO62" s="1060">
        <f t="shared" si="20"/>
        <v>0</v>
      </c>
      <c r="CQ62" s="1095">
        <f t="shared" si="21"/>
        <v>0</v>
      </c>
      <c r="CR62" s="1095">
        <f t="shared" si="7"/>
        <v>0</v>
      </c>
      <c r="CS62" s="1095">
        <f t="shared" si="8"/>
        <v>0</v>
      </c>
      <c r="CT62" s="1095">
        <f t="shared" si="9"/>
        <v>0</v>
      </c>
      <c r="CU62" s="1095">
        <f t="shared" si="10"/>
        <v>0</v>
      </c>
      <c r="CV62" s="1060"/>
    </row>
    <row r="63" spans="1:100">
      <c r="A63" s="1145" t="s">
        <v>18</v>
      </c>
      <c r="C63" s="3">
        <f t="shared" ref="C63:F64" si="79">I63+O63</f>
        <v>0</v>
      </c>
      <c r="D63" s="1095">
        <f t="shared" si="79"/>
        <v>0</v>
      </c>
      <c r="E63" s="1095">
        <f t="shared" si="79"/>
        <v>0</v>
      </c>
      <c r="F63" s="1095">
        <f t="shared" si="79"/>
        <v>0</v>
      </c>
      <c r="G63" s="1180">
        <f>SUM(C63:F63)</f>
        <v>0</v>
      </c>
      <c r="I63" s="1060">
        <f>(-'7.策略调研'!G27/10000)/四大费用!C1</f>
        <v>0</v>
      </c>
      <c r="J63" s="1060">
        <f>(-'7.策略调研'!H27/10000)/四大费用!D1</f>
        <v>0</v>
      </c>
      <c r="K63" s="1060">
        <f>(-'7.策略调研'!I27/10000)/四大费用!E1</f>
        <v>0</v>
      </c>
      <c r="L63" s="1060">
        <f>(-'7.策略调研'!J27/10000)/四大费用!F1</f>
        <v>0</v>
      </c>
      <c r="M63" s="1463">
        <f>SUM(I63:L63)</f>
        <v>0</v>
      </c>
      <c r="N63" s="1060"/>
      <c r="O63" s="1095">
        <f>(-'7.策略调研'!L27/10000)/四大费用!C1</f>
        <v>0</v>
      </c>
      <c r="P63" s="1095">
        <f>(-'7.策略调研'!M27/10000)/四大费用!D1</f>
        <v>0</v>
      </c>
      <c r="Q63" s="1060">
        <f>(-'7.策略调研'!N27/10000)/四大费用!E1</f>
        <v>0</v>
      </c>
      <c r="R63" s="1095">
        <f>(-'7.策略调研'!O27/10000)/四大费用!F1</f>
        <v>0</v>
      </c>
      <c r="S63" s="1463">
        <f>SUM(O63:R63)</f>
        <v>0</v>
      </c>
      <c r="T63" s="1060"/>
      <c r="U63" s="1060">
        <f>C63</f>
        <v>0</v>
      </c>
      <c r="W63" s="1060">
        <f t="shared" si="67"/>
        <v>0</v>
      </c>
      <c r="X63" s="1106"/>
      <c r="Y63" s="1060">
        <f>'[30]损益表-USD'!Y63</f>
        <v>-134.32931406249998</v>
      </c>
      <c r="Z63" s="1438">
        <f t="shared" si="68"/>
        <v>134.32931406249998</v>
      </c>
      <c r="AB63" s="1095">
        <f>C63</f>
        <v>0</v>
      </c>
      <c r="AC63" s="1060"/>
      <c r="AD63" s="1060"/>
      <c r="AE63" s="1060"/>
      <c r="AF63" s="1060"/>
      <c r="AG63" s="1060">
        <f t="shared" si="69"/>
        <v>0</v>
      </c>
      <c r="AH63" s="1060"/>
      <c r="AI63" s="1095">
        <f>D63</f>
        <v>0</v>
      </c>
      <c r="AJ63" s="1060"/>
      <c r="AK63" s="1060"/>
      <c r="AL63" s="1060"/>
      <c r="AM63" s="1060"/>
      <c r="AN63" s="1060">
        <f t="shared" si="70"/>
        <v>0</v>
      </c>
      <c r="AP63" s="1095">
        <f>E63</f>
        <v>0</v>
      </c>
      <c r="AQ63" s="1060"/>
      <c r="AR63" s="1060"/>
      <c r="AS63" s="1060"/>
      <c r="AT63" s="1060"/>
      <c r="AU63" s="1060">
        <f t="shared" si="71"/>
        <v>0</v>
      </c>
      <c r="AW63" s="1095">
        <f>F63</f>
        <v>0</v>
      </c>
      <c r="AX63" s="1060"/>
      <c r="AY63" s="1060"/>
      <c r="AZ63" s="1060"/>
      <c r="BA63" s="1060"/>
      <c r="BB63" s="1060">
        <f t="shared" si="72"/>
        <v>0</v>
      </c>
      <c r="BD63" s="1095">
        <v>-151.5151515151515</v>
      </c>
      <c r="BE63" s="1060"/>
      <c r="BF63" s="1060"/>
      <c r="BG63" s="1060"/>
      <c r="BH63" s="1060"/>
      <c r="BI63" s="1060">
        <f t="shared" si="73"/>
        <v>151.5151515151515</v>
      </c>
      <c r="BJ63" s="1060">
        <f t="shared" si="74"/>
        <v>0</v>
      </c>
      <c r="BK63" s="1060">
        <f t="shared" si="75"/>
        <v>0</v>
      </c>
      <c r="BL63" s="1060">
        <f t="shared" si="76"/>
        <v>0</v>
      </c>
      <c r="BM63" s="1060">
        <f t="shared" si="77"/>
        <v>0</v>
      </c>
      <c r="BN63" s="1095">
        <v>-151.5151515151515</v>
      </c>
      <c r="BO63" s="1095"/>
      <c r="BP63" s="1095"/>
      <c r="BQ63" s="1095"/>
      <c r="BR63" s="1095"/>
      <c r="BT63" s="1095">
        <f t="shared" si="22"/>
        <v>151.5151515151515</v>
      </c>
      <c r="BU63" s="1095">
        <f t="shared" si="23"/>
        <v>0</v>
      </c>
      <c r="BV63" s="1095">
        <f t="shared" si="24"/>
        <v>0</v>
      </c>
      <c r="BW63" s="1095">
        <f t="shared" si="25"/>
        <v>0</v>
      </c>
      <c r="BX63" s="1095">
        <f t="shared" si="26"/>
        <v>0</v>
      </c>
      <c r="BY63" s="1097">
        <f t="shared" si="11"/>
        <v>0</v>
      </c>
      <c r="BZ63" s="1097">
        <f t="shared" si="12"/>
        <v>0</v>
      </c>
      <c r="CA63" s="1097">
        <f t="shared" si="13"/>
        <v>0</v>
      </c>
      <c r="CB63" s="1097">
        <f t="shared" si="14"/>
        <v>0</v>
      </c>
      <c r="CC63" s="1097">
        <f t="shared" si="15"/>
        <v>0</v>
      </c>
      <c r="CE63" s="1095">
        <v>-151.5151515151515</v>
      </c>
      <c r="CF63" s="1060"/>
      <c r="CG63" s="1060"/>
      <c r="CH63" s="1060"/>
      <c r="CI63" s="1060"/>
      <c r="CK63" s="1095">
        <f t="shared" si="16"/>
        <v>151.5151515151515</v>
      </c>
      <c r="CL63" s="1060">
        <f t="shared" si="17"/>
        <v>0</v>
      </c>
      <c r="CM63" s="1060">
        <f t="shared" si="18"/>
        <v>0</v>
      </c>
      <c r="CN63" s="1060">
        <f t="shared" si="19"/>
        <v>0</v>
      </c>
      <c r="CO63" s="1060">
        <f t="shared" si="20"/>
        <v>0</v>
      </c>
      <c r="CQ63" s="1140">
        <f t="shared" si="21"/>
        <v>0</v>
      </c>
      <c r="CR63" s="1095">
        <f t="shared" si="7"/>
        <v>0</v>
      </c>
      <c r="CS63" s="1095">
        <f t="shared" si="8"/>
        <v>0</v>
      </c>
      <c r="CT63" s="1095">
        <f t="shared" si="9"/>
        <v>0</v>
      </c>
      <c r="CU63" s="1095">
        <f t="shared" si="10"/>
        <v>0</v>
      </c>
      <c r="CV63" s="1060"/>
    </row>
    <row r="64" spans="1:100" ht="12.75" hidden="1" customHeight="1">
      <c r="A64" s="1145" t="s">
        <v>43</v>
      </c>
      <c r="C64" s="3">
        <f t="shared" si="79"/>
        <v>0</v>
      </c>
      <c r="D64" s="1095">
        <f t="shared" si="79"/>
        <v>0</v>
      </c>
      <c r="E64" s="1095">
        <f t="shared" si="79"/>
        <v>0</v>
      </c>
      <c r="F64" s="1095">
        <f t="shared" si="79"/>
        <v>0</v>
      </c>
      <c r="G64" s="1180">
        <f>SUM(C64:F64)</f>
        <v>0</v>
      </c>
      <c r="I64" s="1060">
        <v>0</v>
      </c>
      <c r="J64" s="1060">
        <v>0</v>
      </c>
      <c r="K64" s="1060">
        <v>0</v>
      </c>
      <c r="L64" s="1060">
        <v>0</v>
      </c>
      <c r="M64" s="1463">
        <f>SUM(I64:L64)</f>
        <v>0</v>
      </c>
      <c r="N64" s="1060"/>
      <c r="O64" s="1095"/>
      <c r="P64" s="1095"/>
      <c r="R64" s="1095"/>
      <c r="S64" s="1463">
        <f>SUM(O64:R64)</f>
        <v>0</v>
      </c>
      <c r="T64" s="1060"/>
      <c r="U64" s="1060">
        <f>C64</f>
        <v>0</v>
      </c>
      <c r="W64" s="1060">
        <f t="shared" si="67"/>
        <v>0</v>
      </c>
      <c r="X64" s="1106"/>
      <c r="Y64" s="1060">
        <f>'[30]损益表-USD'!Y64</f>
        <v>0</v>
      </c>
      <c r="Z64" s="1438">
        <f t="shared" si="68"/>
        <v>0</v>
      </c>
      <c r="AB64" s="1095"/>
      <c r="AC64" s="1060"/>
      <c r="AD64" s="1060"/>
      <c r="AE64" s="1060"/>
      <c r="AF64" s="1060"/>
      <c r="AG64" s="1060">
        <f t="shared" si="69"/>
        <v>0</v>
      </c>
      <c r="AH64" s="1060"/>
      <c r="AI64" s="1095"/>
      <c r="AJ64" s="1060"/>
      <c r="AK64" s="1060"/>
      <c r="AL64" s="1060"/>
      <c r="AM64" s="1060"/>
      <c r="AN64" s="1060">
        <f t="shared" si="70"/>
        <v>0</v>
      </c>
      <c r="AP64" s="1095"/>
      <c r="AQ64" s="1060"/>
      <c r="AR64" s="1060"/>
      <c r="AS64" s="1060"/>
      <c r="AT64" s="1060"/>
      <c r="AU64" s="1060">
        <f t="shared" si="71"/>
        <v>0</v>
      </c>
      <c r="AW64" s="1095"/>
      <c r="AX64" s="1060"/>
      <c r="AY64" s="1060"/>
      <c r="AZ64" s="1060"/>
      <c r="BA64" s="1060"/>
      <c r="BB64" s="1060">
        <f t="shared" si="72"/>
        <v>0</v>
      </c>
      <c r="BD64" s="1095"/>
      <c r="BE64" s="1060"/>
      <c r="BF64" s="1060"/>
      <c r="BG64" s="1060"/>
      <c r="BH64" s="1060"/>
      <c r="BI64" s="1060">
        <f t="shared" si="73"/>
        <v>0</v>
      </c>
      <c r="BJ64" s="1060">
        <f t="shared" si="74"/>
        <v>0</v>
      </c>
      <c r="BK64" s="1060">
        <f t="shared" si="75"/>
        <v>0</v>
      </c>
      <c r="BL64" s="1060">
        <f t="shared" si="76"/>
        <v>0</v>
      </c>
      <c r="BM64" s="1060">
        <f t="shared" si="77"/>
        <v>0</v>
      </c>
      <c r="BN64" s="1095"/>
      <c r="BO64" s="1095"/>
      <c r="BP64" s="1095"/>
      <c r="BQ64" s="1095"/>
      <c r="BR64" s="1095"/>
      <c r="BT64" s="1095">
        <f t="shared" si="22"/>
        <v>0</v>
      </c>
      <c r="BU64" s="1095">
        <f t="shared" si="23"/>
        <v>0</v>
      </c>
      <c r="BV64" s="1095">
        <f t="shared" si="24"/>
        <v>0</v>
      </c>
      <c r="BW64" s="1095">
        <f t="shared" si="25"/>
        <v>0</v>
      </c>
      <c r="BX64" s="1095">
        <f t="shared" si="26"/>
        <v>0</v>
      </c>
      <c r="BY64" s="1097">
        <f t="shared" si="11"/>
        <v>0</v>
      </c>
      <c r="BZ64" s="1097">
        <f t="shared" si="12"/>
        <v>0</v>
      </c>
      <c r="CA64" s="1097">
        <f t="shared" si="13"/>
        <v>0</v>
      </c>
      <c r="CB64" s="1097">
        <f t="shared" si="14"/>
        <v>0</v>
      </c>
      <c r="CC64" s="1097">
        <f t="shared" si="15"/>
        <v>0</v>
      </c>
      <c r="CE64" s="1095"/>
      <c r="CF64" s="1060"/>
      <c r="CG64" s="1060"/>
      <c r="CH64" s="1060"/>
      <c r="CI64" s="1060"/>
      <c r="CK64" s="1095">
        <f t="shared" si="16"/>
        <v>0</v>
      </c>
      <c r="CL64" s="1060">
        <f t="shared" si="17"/>
        <v>0</v>
      </c>
      <c r="CM64" s="1060">
        <f t="shared" si="18"/>
        <v>0</v>
      </c>
      <c r="CN64" s="1060">
        <f t="shared" si="19"/>
        <v>0</v>
      </c>
      <c r="CO64" s="1060">
        <f t="shared" si="20"/>
        <v>0</v>
      </c>
      <c r="CQ64" s="1140">
        <f t="shared" si="21"/>
        <v>0</v>
      </c>
      <c r="CR64" s="1095">
        <f t="shared" si="7"/>
        <v>0</v>
      </c>
      <c r="CS64" s="1095">
        <f t="shared" si="8"/>
        <v>0</v>
      </c>
      <c r="CT64" s="1095">
        <f t="shared" si="9"/>
        <v>0</v>
      </c>
      <c r="CU64" s="1095">
        <f t="shared" si="10"/>
        <v>0</v>
      </c>
      <c r="CV64" s="1060"/>
    </row>
    <row r="65" spans="1:100" ht="3.75" hidden="1" customHeight="1">
      <c r="A65" s="1145"/>
      <c r="C65" s="3"/>
      <c r="D65" s="1095"/>
      <c r="E65" s="1095"/>
      <c r="F65" s="1095"/>
      <c r="G65" s="1180"/>
      <c r="I65" s="1060">
        <v>0</v>
      </c>
      <c r="J65" s="1060">
        <v>0</v>
      </c>
      <c r="K65" s="1060">
        <v>0</v>
      </c>
      <c r="L65" s="1060">
        <v>0</v>
      </c>
      <c r="M65" s="1463"/>
      <c r="N65" s="1060"/>
      <c r="O65" s="1095"/>
      <c r="P65" s="1095"/>
      <c r="R65" s="1095"/>
      <c r="S65" s="1463"/>
      <c r="T65" s="1060"/>
      <c r="U65" s="1060">
        <f>C65</f>
        <v>0</v>
      </c>
      <c r="W65" s="1060">
        <f t="shared" si="67"/>
        <v>0</v>
      </c>
      <c r="X65" s="1106"/>
      <c r="Y65" s="1060">
        <f>'[30]损益表-USD'!Y65</f>
        <v>0</v>
      </c>
      <c r="Z65" s="1438">
        <f t="shared" si="68"/>
        <v>0</v>
      </c>
      <c r="AB65" s="1095"/>
      <c r="AC65" s="1060"/>
      <c r="AD65" s="1060"/>
      <c r="AE65" s="1060"/>
      <c r="AF65" s="1060"/>
      <c r="AG65" s="1060">
        <f t="shared" si="69"/>
        <v>0</v>
      </c>
      <c r="AH65" s="1060"/>
      <c r="AI65" s="1095"/>
      <c r="AJ65" s="1060"/>
      <c r="AK65" s="1060"/>
      <c r="AL65" s="1060"/>
      <c r="AM65" s="1060"/>
      <c r="AN65" s="1060">
        <f t="shared" si="70"/>
        <v>0</v>
      </c>
      <c r="AP65" s="1095"/>
      <c r="AQ65" s="1060"/>
      <c r="AR65" s="1060"/>
      <c r="AS65" s="1060"/>
      <c r="AT65" s="1060"/>
      <c r="AU65" s="1060">
        <f t="shared" si="71"/>
        <v>0</v>
      </c>
      <c r="AW65" s="1095"/>
      <c r="AX65" s="1060"/>
      <c r="AY65" s="1060"/>
      <c r="AZ65" s="1060"/>
      <c r="BA65" s="1060"/>
      <c r="BB65" s="1060">
        <f t="shared" si="72"/>
        <v>0</v>
      </c>
      <c r="BD65" s="1095"/>
      <c r="BE65" s="1060"/>
      <c r="BF65" s="1060"/>
      <c r="BG65" s="1060"/>
      <c r="BH65" s="1060"/>
      <c r="BI65" s="1060">
        <f t="shared" si="73"/>
        <v>0</v>
      </c>
      <c r="BJ65" s="1060">
        <f t="shared" si="74"/>
        <v>0</v>
      </c>
      <c r="BK65" s="1060">
        <f t="shared" si="75"/>
        <v>0</v>
      </c>
      <c r="BL65" s="1060">
        <f t="shared" si="76"/>
        <v>0</v>
      </c>
      <c r="BM65" s="1060">
        <f t="shared" si="77"/>
        <v>0</v>
      </c>
      <c r="BN65" s="1095"/>
      <c r="BO65" s="1095"/>
      <c r="BP65" s="1095"/>
      <c r="BQ65" s="1095"/>
      <c r="BR65" s="1095"/>
      <c r="BT65" s="1095">
        <f t="shared" si="22"/>
        <v>0</v>
      </c>
      <c r="BU65" s="1095">
        <f t="shared" si="23"/>
        <v>0</v>
      </c>
      <c r="BV65" s="1095">
        <f t="shared" si="24"/>
        <v>0</v>
      </c>
      <c r="BW65" s="1095">
        <f t="shared" si="25"/>
        <v>0</v>
      </c>
      <c r="BX65" s="1095">
        <f t="shared" si="26"/>
        <v>0</v>
      </c>
      <c r="BY65" s="1097">
        <f t="shared" si="11"/>
        <v>0</v>
      </c>
      <c r="BZ65" s="1097">
        <f t="shared" si="12"/>
        <v>0</v>
      </c>
      <c r="CA65" s="1097">
        <f t="shared" si="13"/>
        <v>0</v>
      </c>
      <c r="CB65" s="1097">
        <f t="shared" si="14"/>
        <v>0</v>
      </c>
      <c r="CC65" s="1097">
        <f t="shared" si="15"/>
        <v>0</v>
      </c>
      <c r="CE65" s="1095"/>
      <c r="CF65" s="1060"/>
      <c r="CG65" s="1060"/>
      <c r="CH65" s="1060"/>
      <c r="CI65" s="1060"/>
      <c r="CK65" s="1095">
        <f t="shared" si="16"/>
        <v>0</v>
      </c>
      <c r="CL65" s="1060">
        <f t="shared" si="17"/>
        <v>0</v>
      </c>
      <c r="CM65" s="1060">
        <f t="shared" si="18"/>
        <v>0</v>
      </c>
      <c r="CN65" s="1060">
        <f t="shared" si="19"/>
        <v>0</v>
      </c>
      <c r="CO65" s="1060">
        <f t="shared" si="20"/>
        <v>0</v>
      </c>
      <c r="CQ65" s="1140">
        <f t="shared" si="21"/>
        <v>0</v>
      </c>
      <c r="CR65" s="1095">
        <f t="shared" si="7"/>
        <v>0</v>
      </c>
      <c r="CS65" s="1095">
        <f t="shared" si="8"/>
        <v>0</v>
      </c>
      <c r="CT65" s="1095">
        <f t="shared" si="9"/>
        <v>0</v>
      </c>
      <c r="CU65" s="1095">
        <f t="shared" si="10"/>
        <v>0</v>
      </c>
      <c r="CV65" s="1060"/>
    </row>
    <row r="66" spans="1:100">
      <c r="A66" s="1145" t="s">
        <v>1328</v>
      </c>
      <c r="C66" s="34">
        <f>I66+O66</f>
        <v>0</v>
      </c>
      <c r="D66" s="1141">
        <f>J66+P66</f>
        <v>0</v>
      </c>
      <c r="E66" s="1141">
        <f>K66+Q66</f>
        <v>0</v>
      </c>
      <c r="F66" s="1141">
        <f>L66+R66</f>
        <v>0</v>
      </c>
      <c r="G66" s="1197">
        <f>SUM(C66:F66)</f>
        <v>0</v>
      </c>
      <c r="H66" s="1141"/>
      <c r="I66" s="1141">
        <f>(-'3.2 广电关系'!G32/10000)/四大费用!C1</f>
        <v>0</v>
      </c>
      <c r="J66" s="1141">
        <f>(-'3.2 广电关系'!H32/10000)/四大费用!D1</f>
        <v>0</v>
      </c>
      <c r="K66" s="1141">
        <f>(-'3.2 广电关系'!I32/10000)/四大费用!E1</f>
        <v>0</v>
      </c>
      <c r="L66" s="1141">
        <f>(-'3.2 广电关系'!J32/10000)/四大费用!F1</f>
        <v>0</v>
      </c>
      <c r="M66" s="1470">
        <f>SUM(I66:L66)</f>
        <v>0</v>
      </c>
      <c r="N66" s="1141"/>
      <c r="O66" s="1141">
        <f>(-'3.2 广电关系'!L32/10000)/四大费用!C1</f>
        <v>0</v>
      </c>
      <c r="P66" s="1141">
        <f>(-'3.2 广电关系'!M32/10000)/四大费用!D1</f>
        <v>0</v>
      </c>
      <c r="Q66" s="1141">
        <f>(-'3.2 广电关系'!N32/10000)/四大费用!E1</f>
        <v>0</v>
      </c>
      <c r="R66" s="1141">
        <f>(-'3.2 广电关系'!O32/10000)/四大费用!F1</f>
        <v>0</v>
      </c>
      <c r="S66" s="1470">
        <f>SUM(O66:R66)</f>
        <v>0</v>
      </c>
      <c r="T66" s="1060"/>
      <c r="U66" s="1060">
        <f>C66</f>
        <v>0</v>
      </c>
      <c r="W66" s="1060">
        <f t="shared" si="67"/>
        <v>0</v>
      </c>
      <c r="X66" s="1106"/>
      <c r="Y66" s="1060">
        <f>'[30]损益表-USD'!Y66</f>
        <v>-411.1015625</v>
      </c>
      <c r="Z66" s="1438">
        <f t="shared" si="68"/>
        <v>411.1015625</v>
      </c>
      <c r="AB66" s="1095">
        <f>C66</f>
        <v>0</v>
      </c>
      <c r="AC66" s="1060"/>
      <c r="AD66" s="1060"/>
      <c r="AE66" s="1060"/>
      <c r="AF66" s="1060"/>
      <c r="AG66" s="1060">
        <f t="shared" si="69"/>
        <v>0</v>
      </c>
      <c r="AH66" s="1060"/>
      <c r="AI66" s="1095">
        <f>D66</f>
        <v>0</v>
      </c>
      <c r="AJ66" s="1060"/>
      <c r="AK66" s="1060"/>
      <c r="AL66" s="1060"/>
      <c r="AM66" s="1060"/>
      <c r="AN66" s="1060">
        <f t="shared" si="70"/>
        <v>0</v>
      </c>
      <c r="AP66" s="1095">
        <f>E66</f>
        <v>0</v>
      </c>
      <c r="AQ66" s="1060"/>
      <c r="AR66" s="1060"/>
      <c r="AS66" s="1060"/>
      <c r="AT66" s="1060"/>
      <c r="AU66" s="1060">
        <f t="shared" si="71"/>
        <v>0</v>
      </c>
      <c r="AW66" s="1095">
        <f>F66</f>
        <v>0</v>
      </c>
      <c r="AX66" s="1060"/>
      <c r="AY66" s="1060"/>
      <c r="AZ66" s="1060"/>
      <c r="BA66" s="1060"/>
      <c r="BB66" s="1060">
        <f t="shared" si="72"/>
        <v>0</v>
      </c>
      <c r="BD66" s="1095">
        <v>-75.757575757575765</v>
      </c>
      <c r="BE66" s="1060"/>
      <c r="BF66" s="1060"/>
      <c r="BG66" s="1060"/>
      <c r="BH66" s="1060"/>
      <c r="BI66" s="1060">
        <f t="shared" si="73"/>
        <v>75.757575757575765</v>
      </c>
      <c r="BJ66" s="1060">
        <f t="shared" si="74"/>
        <v>0</v>
      </c>
      <c r="BK66" s="1060">
        <f t="shared" si="75"/>
        <v>0</v>
      </c>
      <c r="BL66" s="1060">
        <f t="shared" si="76"/>
        <v>0</v>
      </c>
      <c r="BM66" s="1060">
        <f t="shared" si="77"/>
        <v>0</v>
      </c>
      <c r="BN66" s="1095">
        <v>-83.333333333333329</v>
      </c>
      <c r="BO66" s="1095"/>
      <c r="BP66" s="1095"/>
      <c r="BQ66" s="1095"/>
      <c r="BR66" s="1095"/>
      <c r="BT66" s="1095">
        <f t="shared" si="22"/>
        <v>83.333333333333329</v>
      </c>
      <c r="BU66" s="1095">
        <f t="shared" si="23"/>
        <v>0</v>
      </c>
      <c r="BV66" s="1095">
        <f t="shared" si="24"/>
        <v>0</v>
      </c>
      <c r="BW66" s="1095">
        <f t="shared" si="25"/>
        <v>0</v>
      </c>
      <c r="BX66" s="1095">
        <f t="shared" si="26"/>
        <v>0</v>
      </c>
      <c r="BY66" s="1097">
        <f t="shared" si="11"/>
        <v>0</v>
      </c>
      <c r="BZ66" s="1097">
        <f t="shared" si="12"/>
        <v>0</v>
      </c>
      <c r="CA66" s="1097">
        <f t="shared" si="13"/>
        <v>0</v>
      </c>
      <c r="CB66" s="1097">
        <f t="shared" si="14"/>
        <v>0</v>
      </c>
      <c r="CC66" s="1097">
        <f t="shared" si="15"/>
        <v>0</v>
      </c>
      <c r="CE66" s="1095">
        <v>-75.757575757575765</v>
      </c>
      <c r="CF66" s="1060"/>
      <c r="CG66" s="1060"/>
      <c r="CH66" s="1060"/>
      <c r="CI66" s="1060"/>
      <c r="CK66" s="1095">
        <f t="shared" si="16"/>
        <v>75.757575757575765</v>
      </c>
      <c r="CL66" s="1060">
        <f t="shared" si="17"/>
        <v>0</v>
      </c>
      <c r="CM66" s="1060">
        <f t="shared" si="18"/>
        <v>0</v>
      </c>
      <c r="CN66" s="1060">
        <f t="shared" si="19"/>
        <v>0</v>
      </c>
      <c r="CO66" s="1060">
        <f t="shared" si="20"/>
        <v>0</v>
      </c>
      <c r="CQ66" s="1140">
        <f t="shared" si="21"/>
        <v>0</v>
      </c>
      <c r="CR66" s="1095">
        <f t="shared" si="7"/>
        <v>0</v>
      </c>
      <c r="CS66" s="1095">
        <f t="shared" si="8"/>
        <v>0</v>
      </c>
      <c r="CT66" s="1095">
        <f t="shared" si="9"/>
        <v>0</v>
      </c>
      <c r="CU66" s="1095">
        <f t="shared" si="10"/>
        <v>0</v>
      </c>
      <c r="CV66" s="1060"/>
    </row>
    <row r="67" spans="1:100">
      <c r="A67" s="1148" t="s">
        <v>1329</v>
      </c>
      <c r="C67" s="2">
        <f>SUM(C54:C66)</f>
        <v>0</v>
      </c>
      <c r="D67" s="1060">
        <f>SUM(D54:D66)</f>
        <v>0</v>
      </c>
      <c r="E67" s="1060">
        <f>SUM(E54:E66)</f>
        <v>0</v>
      </c>
      <c r="F67" s="1095">
        <f>SUM(F54:F66)</f>
        <v>0</v>
      </c>
      <c r="G67" s="1180">
        <f>SUM(G54:G66)</f>
        <v>0</v>
      </c>
      <c r="I67" s="1060">
        <f>SUM(I54:I66)</f>
        <v>0</v>
      </c>
      <c r="J67" s="1060">
        <f>SUM(J54:J66)</f>
        <v>0</v>
      </c>
      <c r="K67" s="1060">
        <f>SUM(K54:K66)</f>
        <v>0</v>
      </c>
      <c r="L67" s="1095">
        <f>SUM(L54:L66)</f>
        <v>0</v>
      </c>
      <c r="M67" s="1463">
        <f>SUM(M54:M66)</f>
        <v>0</v>
      </c>
      <c r="N67" s="1060"/>
      <c r="O67" s="1095">
        <f>SUM(O54:O66)</f>
        <v>0</v>
      </c>
      <c r="P67" s="1095">
        <f>SUM(P54:P66)</f>
        <v>0</v>
      </c>
      <c r="Q67" s="1060">
        <f>SUM(Q54:Q66)</f>
        <v>0</v>
      </c>
      <c r="R67" s="1095">
        <f>SUM(R54:R66)</f>
        <v>0</v>
      </c>
      <c r="S67" s="1463">
        <f>SUM(S54:S66)</f>
        <v>0</v>
      </c>
      <c r="T67" s="1095"/>
      <c r="U67" s="1347">
        <f>SUM(U54:U66)</f>
        <v>0</v>
      </c>
      <c r="V67" s="1347">
        <f>SUM(V54:V66)</f>
        <v>0</v>
      </c>
      <c r="W67" s="1060">
        <f t="shared" si="67"/>
        <v>0</v>
      </c>
      <c r="X67" s="1106"/>
      <c r="Y67" s="1427">
        <f>'[30]损益表-USD'!Y67</f>
        <v>-17162.333574062501</v>
      </c>
      <c r="Z67" s="2">
        <f t="shared" si="68"/>
        <v>17162.333574062501</v>
      </c>
      <c r="AB67" s="1347">
        <f>SUM(AB54:AB66)</f>
        <v>0</v>
      </c>
      <c r="AC67" s="1347">
        <f>SUM(AC54:AC66)</f>
        <v>0</v>
      </c>
      <c r="AD67" s="1347">
        <f>SUM(AD54:AD66)</f>
        <v>-131.55636363636361</v>
      </c>
      <c r="AE67" s="1347">
        <f>SUM(AE54:AE66)</f>
        <v>-30.303030303030301</v>
      </c>
      <c r="AF67" s="1347">
        <f>SUM(AF54:AF66)</f>
        <v>-22.530303030303028</v>
      </c>
      <c r="AG67" s="1060">
        <f t="shared" si="69"/>
        <v>184.38969696969696</v>
      </c>
      <c r="AH67" s="1060"/>
      <c r="AI67" s="1347">
        <f>SUM(AI54:AI66)</f>
        <v>0</v>
      </c>
      <c r="AJ67" s="1347">
        <f>SUM(AJ54:AJ66)</f>
        <v>0</v>
      </c>
      <c r="AK67" s="1347">
        <f>SUM(AK54:AK66)</f>
        <v>0</v>
      </c>
      <c r="AL67" s="1347">
        <f>SUM(AL54:AL66)</f>
        <v>-151.5151515151515</v>
      </c>
      <c r="AM67" s="1347">
        <f>SUM(AM54:AM66)</f>
        <v>0</v>
      </c>
      <c r="AN67" s="1060">
        <f t="shared" si="70"/>
        <v>151.5151515151515</v>
      </c>
      <c r="AP67" s="1347">
        <f>SUM(AP54:AP66)</f>
        <v>0</v>
      </c>
      <c r="AQ67" s="1347">
        <f>SUM(AQ54:AQ66)</f>
        <v>0</v>
      </c>
      <c r="AR67" s="1347">
        <f>SUM(AR54:AR66)</f>
        <v>0</v>
      </c>
      <c r="AS67" s="1347">
        <f>SUM(AS54:AS66)</f>
        <v>-151.5151515151515</v>
      </c>
      <c r="AT67" s="1347">
        <f>SUM(AT54:AT66)</f>
        <v>0</v>
      </c>
      <c r="AU67" s="1060">
        <f t="shared" si="71"/>
        <v>151.5151515151515</v>
      </c>
      <c r="AW67" s="1347">
        <f>SUM(AW54:AW66)</f>
        <v>0</v>
      </c>
      <c r="AX67" s="1347">
        <f>SUM(AX54:AX66)</f>
        <v>0</v>
      </c>
      <c r="AY67" s="1347">
        <f>SUM(AY54:AY66)</f>
        <v>0</v>
      </c>
      <c r="AZ67" s="1347">
        <f>SUM(AZ54:AZ66)</f>
        <v>-151.5151515151515</v>
      </c>
      <c r="BA67" s="1347">
        <f>SUM(BA54:BA66)</f>
        <v>0</v>
      </c>
      <c r="BB67" s="1060">
        <f t="shared" si="72"/>
        <v>151.5151515151515</v>
      </c>
      <c r="BD67" s="1347">
        <v>-10960.196969696968</v>
      </c>
      <c r="BE67" s="1347">
        <v>-75.757575757575751</v>
      </c>
      <c r="BF67" s="1347">
        <v>-151.5151515151515</v>
      </c>
      <c r="BG67" s="1347">
        <v>-454.5454545454545</v>
      </c>
      <c r="BH67" s="1347">
        <v>-174.24242424242422</v>
      </c>
      <c r="BI67" s="1641">
        <f t="shared" si="73"/>
        <v>10960.196969696968</v>
      </c>
      <c r="BJ67" s="1060">
        <f t="shared" si="74"/>
        <v>75.757575757575751</v>
      </c>
      <c r="BK67" s="1060">
        <f t="shared" si="75"/>
        <v>19.958787878787888</v>
      </c>
      <c r="BL67" s="1060">
        <f t="shared" si="76"/>
        <v>424.24242424242419</v>
      </c>
      <c r="BM67" s="1060">
        <f t="shared" si="77"/>
        <v>151.71212121212119</v>
      </c>
      <c r="BN67" s="1347">
        <v>-14573.833333333334</v>
      </c>
      <c r="BO67" s="1347">
        <v>0</v>
      </c>
      <c r="BP67" s="1347">
        <v>-121.2121212121212</v>
      </c>
      <c r="BQ67" s="1347">
        <v>-181.81818181818181</v>
      </c>
      <c r="BR67" s="1347">
        <v>-128.78787878787878</v>
      </c>
      <c r="BT67" s="1347">
        <f t="shared" si="22"/>
        <v>14573.833333333334</v>
      </c>
      <c r="BU67" s="1347">
        <f t="shared" si="23"/>
        <v>0</v>
      </c>
      <c r="BV67" s="1347">
        <f t="shared" si="24"/>
        <v>121.2121212121212</v>
      </c>
      <c r="BW67" s="1347">
        <f t="shared" si="25"/>
        <v>30.303030303030312</v>
      </c>
      <c r="BX67" s="1347">
        <f t="shared" si="26"/>
        <v>128.78787878787878</v>
      </c>
      <c r="BY67" s="1097">
        <f t="shared" si="11"/>
        <v>0</v>
      </c>
      <c r="BZ67" s="1097">
        <f t="shared" si="12"/>
        <v>0</v>
      </c>
      <c r="CA67" s="1097">
        <f t="shared" si="13"/>
        <v>131.55636363636361</v>
      </c>
      <c r="CB67" s="1097">
        <f t="shared" si="14"/>
        <v>-121.2121212121212</v>
      </c>
      <c r="CC67" s="1097">
        <f t="shared" si="15"/>
        <v>22.530303030303028</v>
      </c>
      <c r="CE67" s="1347">
        <v>-10960.196969696968</v>
      </c>
      <c r="CF67" s="1347">
        <v>-75.757575757575751</v>
      </c>
      <c r="CG67" s="1347">
        <v>-151.5151515151515</v>
      </c>
      <c r="CH67" s="1347">
        <v>-454.5454545454545</v>
      </c>
      <c r="CI67" s="1347">
        <v>-174.24242424242422</v>
      </c>
      <c r="CK67" s="1347">
        <f t="shared" si="16"/>
        <v>10960.196969696968</v>
      </c>
      <c r="CL67" s="1347">
        <f t="shared" si="17"/>
        <v>75.757575757575751</v>
      </c>
      <c r="CM67" s="1347">
        <f t="shared" si="18"/>
        <v>19.958787878787888</v>
      </c>
      <c r="CN67" s="1347">
        <f t="shared" si="19"/>
        <v>424.24242424242419</v>
      </c>
      <c r="CO67" s="1347">
        <f t="shared" si="20"/>
        <v>151.71212121212119</v>
      </c>
      <c r="CQ67" s="1347">
        <f t="shared" si="21"/>
        <v>0</v>
      </c>
      <c r="CR67" s="1347">
        <f t="shared" si="7"/>
        <v>0</v>
      </c>
      <c r="CS67" s="1347">
        <f t="shared" si="8"/>
        <v>131.55636363636361</v>
      </c>
      <c r="CT67" s="1347">
        <f t="shared" si="9"/>
        <v>-121.2121212121212</v>
      </c>
      <c r="CU67" s="1347">
        <f t="shared" si="10"/>
        <v>22.530303030303028</v>
      </c>
      <c r="CV67" s="1060"/>
    </row>
    <row r="68" spans="1:100" ht="7.5" customHeight="1">
      <c r="A68" s="1144"/>
      <c r="F68" s="1095"/>
      <c r="G68" s="1180"/>
      <c r="I68" s="1060"/>
      <c r="J68" s="1060"/>
      <c r="L68" s="1095"/>
      <c r="M68" s="1463"/>
      <c r="N68" s="1060"/>
      <c r="O68" s="1095"/>
      <c r="P68" s="1095"/>
      <c r="R68" s="1095"/>
      <c r="S68" s="1463"/>
      <c r="T68" s="1060"/>
      <c r="U68" s="1060"/>
      <c r="X68" s="1106"/>
      <c r="Y68" s="1060">
        <f>'[30]损益表-USD'!Y68</f>
        <v>0</v>
      </c>
      <c r="Z68" s="2">
        <f t="shared" si="68"/>
        <v>0</v>
      </c>
      <c r="AB68" s="1095"/>
      <c r="AC68" s="1060"/>
      <c r="AD68" s="1060"/>
      <c r="AE68" s="1060"/>
      <c r="AF68" s="1060"/>
      <c r="AG68" s="1060"/>
      <c r="AH68" s="1060"/>
      <c r="AI68" s="1095"/>
      <c r="AJ68" s="1060"/>
      <c r="AK68" s="1060"/>
      <c r="AL68" s="1060"/>
      <c r="AM68" s="1060"/>
      <c r="AN68" s="1060"/>
      <c r="AP68" s="1095"/>
      <c r="AQ68" s="1060"/>
      <c r="AR68" s="1060"/>
      <c r="AS68" s="1060"/>
      <c r="AT68" s="1060"/>
      <c r="AU68" s="1060"/>
      <c r="AW68" s="1095"/>
      <c r="AX68" s="1060"/>
      <c r="AY68" s="1060"/>
      <c r="AZ68" s="1060"/>
      <c r="BA68" s="1060"/>
      <c r="BB68" s="1060"/>
      <c r="BD68" s="1095"/>
      <c r="BE68" s="1060"/>
      <c r="BF68" s="1060"/>
      <c r="BG68" s="1060"/>
      <c r="BH68" s="1060"/>
      <c r="BN68" s="1095"/>
      <c r="BO68" s="1095"/>
      <c r="BP68" s="1095"/>
      <c r="BQ68" s="1095"/>
      <c r="BR68" s="1095"/>
      <c r="BT68" s="1095"/>
      <c r="BU68" s="1095"/>
      <c r="BV68" s="1095"/>
      <c r="BW68" s="1095"/>
      <c r="BX68" s="1095"/>
      <c r="BY68" s="1097">
        <f t="shared" si="11"/>
        <v>0</v>
      </c>
      <c r="BZ68" s="1097">
        <f t="shared" si="12"/>
        <v>0</v>
      </c>
      <c r="CA68" s="1097">
        <f t="shared" si="13"/>
        <v>0</v>
      </c>
      <c r="CB68" s="1097">
        <f t="shared" si="14"/>
        <v>0</v>
      </c>
      <c r="CC68" s="1097">
        <f t="shared" si="15"/>
        <v>0</v>
      </c>
      <c r="CE68" s="1095"/>
      <c r="CF68" s="1060"/>
      <c r="CG68" s="1060"/>
      <c r="CH68" s="1060"/>
      <c r="CI68" s="1060"/>
      <c r="CK68" s="1095">
        <f t="shared" si="16"/>
        <v>0</v>
      </c>
      <c r="CL68" s="1060">
        <f t="shared" si="17"/>
        <v>0</v>
      </c>
      <c r="CM68" s="1060">
        <f t="shared" si="18"/>
        <v>0</v>
      </c>
      <c r="CN68" s="1060">
        <f t="shared" si="19"/>
        <v>0</v>
      </c>
      <c r="CO68" s="1060">
        <f t="shared" si="20"/>
        <v>0</v>
      </c>
      <c r="CQ68" s="1095">
        <f t="shared" si="21"/>
        <v>0</v>
      </c>
      <c r="CR68" s="1095">
        <f t="shared" si="7"/>
        <v>0</v>
      </c>
      <c r="CS68" s="1095">
        <f t="shared" si="8"/>
        <v>0</v>
      </c>
      <c r="CT68" s="1095">
        <f t="shared" si="9"/>
        <v>0</v>
      </c>
      <c r="CU68" s="1095">
        <f t="shared" si="10"/>
        <v>0</v>
      </c>
      <c r="CV68" s="1060"/>
    </row>
    <row r="69" spans="1:100">
      <c r="A69" s="1144" t="s">
        <v>46</v>
      </c>
      <c r="C69" s="3">
        <f t="shared" ref="C69:F71" si="80">I69+O69</f>
        <v>0</v>
      </c>
      <c r="D69" s="1095">
        <f t="shared" si="80"/>
        <v>0</v>
      </c>
      <c r="E69" s="1095">
        <f t="shared" si="80"/>
        <v>0</v>
      </c>
      <c r="F69" s="1095">
        <f t="shared" si="80"/>
        <v>0</v>
      </c>
      <c r="G69" s="1180">
        <f>SUM(C69:F69)</f>
        <v>0</v>
      </c>
      <c r="I69" s="1060"/>
      <c r="J69" s="1060">
        <f>(-SUM('5.渠道+带宽+PGC'!H5:H7)/10000)/四大费用!D1</f>
        <v>0</v>
      </c>
      <c r="K69" s="1060">
        <f>(-SUM('5.渠道+带宽+PGC'!I5:I7)/10000)/四大费用!E1</f>
        <v>0</v>
      </c>
      <c r="L69" s="1060">
        <f>(-SUM('5.渠道+带宽+PGC'!J5:J7)/10000)/四大费用!F1</f>
        <v>0</v>
      </c>
      <c r="M69" s="1463">
        <f>SUM(I69:L69)</f>
        <v>0</v>
      </c>
      <c r="N69" s="1060"/>
      <c r="O69" s="1095"/>
      <c r="P69" s="1095"/>
      <c r="R69" s="1095"/>
      <c r="S69" s="1463">
        <f>SUM(O69:R69)</f>
        <v>0</v>
      </c>
      <c r="T69" s="1060"/>
      <c r="U69" s="1060">
        <f>AB69</f>
        <v>-68.181818181818173</v>
      </c>
      <c r="V69" s="1060">
        <f>SUM(AC69:AF69)</f>
        <v>68.181818181818173</v>
      </c>
      <c r="W69" s="1060">
        <f>C69-SUM(U69,V69)</f>
        <v>0</v>
      </c>
      <c r="X69" s="1095"/>
      <c r="Y69" s="1060">
        <f>'[30]损益表-USD'!Y69</f>
        <v>-17696.770737187497</v>
      </c>
      <c r="Z69" s="2">
        <f t="shared" si="68"/>
        <v>17696.770737187497</v>
      </c>
      <c r="AB69" s="1095">
        <f>C69-SUM(AC69:AF69)</f>
        <v>-68.181818181818173</v>
      </c>
      <c r="AC69" s="1060"/>
      <c r="AD69" s="1060"/>
      <c r="AE69" s="1060">
        <f>(损益表!B71-损益表!V71)*6%/6/0.66*0</f>
        <v>0</v>
      </c>
      <c r="AF69" s="1060">
        <f>损益表!X71/0.66</f>
        <v>68.181818181818173</v>
      </c>
      <c r="AG69" s="1060">
        <f>C69-SUM(AB69:AF69)</f>
        <v>0</v>
      </c>
      <c r="AH69" s="1060"/>
      <c r="AI69" s="1095">
        <f>D69-SUM(AJ69:AM69)</f>
        <v>-68.181818181818173</v>
      </c>
      <c r="AJ69" s="1060"/>
      <c r="AK69" s="1060"/>
      <c r="AL69" s="1060">
        <f>(损益表!I71-损益表!AC71)*6%/6/0.66*0</f>
        <v>0</v>
      </c>
      <c r="AM69" s="1060">
        <f>AF69</f>
        <v>68.181818181818173</v>
      </c>
      <c r="AN69" s="1060">
        <f>D69-SUM(AI69:AM69)</f>
        <v>0</v>
      </c>
      <c r="AP69" s="1095">
        <f>E69-SUM(AQ69:AT69)</f>
        <v>-68.181818181818173</v>
      </c>
      <c r="AQ69" s="1060"/>
      <c r="AR69" s="1060"/>
      <c r="AS69" s="1060">
        <f>(损益表!P71-损益表!AJ71)*6%/6/0.66*0</f>
        <v>0</v>
      </c>
      <c r="AT69" s="1060">
        <f>AM69</f>
        <v>68.181818181818173</v>
      </c>
      <c r="AU69" s="1060">
        <f>E69-SUM(AP69:AT69)</f>
        <v>0</v>
      </c>
      <c r="AW69" s="1095">
        <f>F69-SUM(AX69:BA69)</f>
        <v>-68.181818181818173</v>
      </c>
      <c r="AX69" s="1060"/>
      <c r="AY69" s="1060"/>
      <c r="AZ69" s="1060">
        <f>(损益表!W71-损益表!AQ71)*6%/6/0.66*0</f>
        <v>0</v>
      </c>
      <c r="BA69" s="1060">
        <f>AT69</f>
        <v>68.181818181818173</v>
      </c>
      <c r="BB69" s="1060">
        <f>F69-SUM(AW69:BA69)</f>
        <v>0</v>
      </c>
      <c r="BD69" s="1095">
        <v>-16162.121212121212</v>
      </c>
      <c r="BE69" s="1060"/>
      <c r="BF69" s="1060"/>
      <c r="BG69" s="1060">
        <v>0</v>
      </c>
      <c r="BH69" s="1060">
        <v>-959.09090909090901</v>
      </c>
      <c r="BI69" s="1641">
        <f t="shared" ref="BI69:BM71" si="81">AB69-BD69</f>
        <v>16093.939393939394</v>
      </c>
      <c r="BJ69" s="1060">
        <f t="shared" si="81"/>
        <v>0</v>
      </c>
      <c r="BK69" s="1060">
        <f t="shared" si="81"/>
        <v>0</v>
      </c>
      <c r="BL69" s="1060">
        <f t="shared" si="81"/>
        <v>0</v>
      </c>
      <c r="BM69" s="1060">
        <f t="shared" si="81"/>
        <v>1027.2727272727273</v>
      </c>
      <c r="BN69" s="1095">
        <v>-14595.454545454544</v>
      </c>
      <c r="BO69" s="1095"/>
      <c r="BP69" s="1095"/>
      <c r="BQ69" s="1095">
        <v>0</v>
      </c>
      <c r="BR69" s="1095">
        <v>-859.09090909090901</v>
      </c>
      <c r="BT69" s="1658">
        <f t="shared" si="22"/>
        <v>14527.272727272726</v>
      </c>
      <c r="BU69" s="1095">
        <f t="shared" si="23"/>
        <v>0</v>
      </c>
      <c r="BV69" s="1095">
        <f t="shared" si="24"/>
        <v>0</v>
      </c>
      <c r="BW69" s="1095">
        <f t="shared" si="25"/>
        <v>0</v>
      </c>
      <c r="BX69" s="1095">
        <f t="shared" si="26"/>
        <v>927.27272727272714</v>
      </c>
      <c r="BY69" s="1097">
        <f t="shared" si="11"/>
        <v>0</v>
      </c>
      <c r="BZ69" s="1097">
        <f t="shared" si="12"/>
        <v>0</v>
      </c>
      <c r="CA69" s="1097">
        <f t="shared" si="13"/>
        <v>0</v>
      </c>
      <c r="CB69" s="1097">
        <f t="shared" si="14"/>
        <v>0</v>
      </c>
      <c r="CC69" s="1097">
        <f t="shared" si="15"/>
        <v>0</v>
      </c>
      <c r="CE69" s="1095">
        <v>-16162.121212121212</v>
      </c>
      <c r="CF69" s="1060"/>
      <c r="CG69" s="1060"/>
      <c r="CH69" s="1060">
        <v>0</v>
      </c>
      <c r="CI69" s="1060">
        <v>-959.09090909090901</v>
      </c>
      <c r="CK69" s="1140">
        <f t="shared" si="16"/>
        <v>16093.939393939394</v>
      </c>
      <c r="CL69" s="1060">
        <f t="shared" si="17"/>
        <v>0</v>
      </c>
      <c r="CM69" s="1060">
        <f t="shared" si="18"/>
        <v>0</v>
      </c>
      <c r="CN69" s="1060">
        <f t="shared" si="19"/>
        <v>0</v>
      </c>
      <c r="CO69" s="1060">
        <f t="shared" si="20"/>
        <v>1027.2727272727273</v>
      </c>
      <c r="CQ69" s="1140">
        <f t="shared" si="21"/>
        <v>0</v>
      </c>
      <c r="CR69" s="1095">
        <f t="shared" si="7"/>
        <v>0</v>
      </c>
      <c r="CS69" s="1095">
        <f t="shared" si="8"/>
        <v>0</v>
      </c>
      <c r="CT69" s="1095">
        <f t="shared" si="9"/>
        <v>0</v>
      </c>
      <c r="CU69" s="1095">
        <f t="shared" si="10"/>
        <v>0</v>
      </c>
      <c r="CV69" s="1060"/>
    </row>
    <row r="70" spans="1:100" ht="12.75" hidden="1" customHeight="1">
      <c r="A70" s="1144" t="s">
        <v>1330</v>
      </c>
      <c r="C70" s="3">
        <f t="shared" si="80"/>
        <v>0</v>
      </c>
      <c r="D70" s="1095">
        <f t="shared" si="80"/>
        <v>0</v>
      </c>
      <c r="E70" s="1095">
        <f t="shared" si="80"/>
        <v>0</v>
      </c>
      <c r="F70" s="1095">
        <f t="shared" si="80"/>
        <v>0</v>
      </c>
      <c r="G70" s="1180">
        <f>SUM(C70:F70)</f>
        <v>0</v>
      </c>
      <c r="I70" s="1060"/>
      <c r="J70" s="1060"/>
      <c r="M70" s="1463">
        <f>SUM(I70:L70)</f>
        <v>0</v>
      </c>
      <c r="N70" s="1060"/>
      <c r="O70" s="1095"/>
      <c r="P70" s="1095"/>
      <c r="R70" s="1095"/>
      <c r="S70" s="1463"/>
      <c r="T70" s="1060"/>
      <c r="U70" s="1060">
        <f t="shared" ref="U70:U81" si="82">AB70</f>
        <v>0</v>
      </c>
      <c r="V70" s="1060">
        <f t="shared" ref="V70:V81" si="83">SUM(AC70:AF70)</f>
        <v>0</v>
      </c>
      <c r="W70" s="1060">
        <f>C70-SUM(U70,V70)</f>
        <v>0</v>
      </c>
      <c r="X70" s="1095"/>
      <c r="Y70" s="1060">
        <f>'[30]损益表-USD'!Y70</f>
        <v>0</v>
      </c>
      <c r="Z70" s="2">
        <f t="shared" si="68"/>
        <v>0</v>
      </c>
      <c r="AB70" s="1095"/>
      <c r="AC70" s="1060"/>
      <c r="AD70" s="1060"/>
      <c r="AE70" s="1060"/>
      <c r="AF70" s="1060"/>
      <c r="AG70" s="1060"/>
      <c r="AH70" s="1060"/>
      <c r="AI70" s="1095"/>
      <c r="AJ70" s="1060"/>
      <c r="AK70" s="1060"/>
      <c r="AL70" s="1060"/>
      <c r="AM70" s="1060"/>
      <c r="AN70" s="1060"/>
      <c r="AP70" s="1095"/>
      <c r="AQ70" s="1060"/>
      <c r="AR70" s="1060"/>
      <c r="AS70" s="1060"/>
      <c r="AT70" s="1060"/>
      <c r="AU70" s="1060"/>
      <c r="AW70" s="1095"/>
      <c r="AX70" s="1060"/>
      <c r="AY70" s="1060"/>
      <c r="AZ70" s="1060"/>
      <c r="BA70" s="1060"/>
      <c r="BB70" s="1060"/>
      <c r="BD70" s="1095"/>
      <c r="BE70" s="1060"/>
      <c r="BF70" s="1060"/>
      <c r="BG70" s="1060"/>
      <c r="BH70" s="1060"/>
      <c r="BI70" s="1060">
        <f t="shared" si="81"/>
        <v>0</v>
      </c>
      <c r="BJ70" s="1060">
        <f t="shared" si="81"/>
        <v>0</v>
      </c>
      <c r="BK70" s="1060">
        <f t="shared" si="81"/>
        <v>0</v>
      </c>
      <c r="BL70" s="1060">
        <f t="shared" si="81"/>
        <v>0</v>
      </c>
      <c r="BM70" s="1060">
        <f t="shared" si="81"/>
        <v>0</v>
      </c>
      <c r="BN70" s="1095"/>
      <c r="BO70" s="1095"/>
      <c r="BP70" s="1095"/>
      <c r="BQ70" s="1095"/>
      <c r="BR70" s="1095"/>
      <c r="BT70" s="1658">
        <f t="shared" si="22"/>
        <v>0</v>
      </c>
      <c r="BU70" s="1095">
        <f t="shared" si="23"/>
        <v>0</v>
      </c>
      <c r="BV70" s="1095">
        <f t="shared" si="24"/>
        <v>0</v>
      </c>
      <c r="BW70" s="1095">
        <f t="shared" si="25"/>
        <v>0</v>
      </c>
      <c r="BX70" s="1095">
        <f t="shared" si="26"/>
        <v>0</v>
      </c>
      <c r="BY70" s="1097">
        <f t="shared" si="11"/>
        <v>0</v>
      </c>
      <c r="BZ70" s="1097">
        <f t="shared" si="12"/>
        <v>0</v>
      </c>
      <c r="CA70" s="1097">
        <f t="shared" si="13"/>
        <v>0</v>
      </c>
      <c r="CB70" s="1097">
        <f t="shared" si="14"/>
        <v>0</v>
      </c>
      <c r="CC70" s="1097">
        <f t="shared" si="15"/>
        <v>0</v>
      </c>
      <c r="CE70" s="1095"/>
      <c r="CF70" s="1060"/>
      <c r="CG70" s="1060"/>
      <c r="CH70" s="1060"/>
      <c r="CI70" s="1060"/>
      <c r="CK70" s="1095">
        <f t="shared" si="16"/>
        <v>0</v>
      </c>
      <c r="CL70" s="1060">
        <f t="shared" si="17"/>
        <v>0</v>
      </c>
      <c r="CM70" s="1060">
        <f t="shared" si="18"/>
        <v>0</v>
      </c>
      <c r="CN70" s="1060">
        <f t="shared" si="19"/>
        <v>0</v>
      </c>
      <c r="CO70" s="1060">
        <f t="shared" si="20"/>
        <v>0</v>
      </c>
      <c r="CQ70" s="1140">
        <f t="shared" si="21"/>
        <v>0</v>
      </c>
      <c r="CR70" s="1095">
        <f t="shared" si="7"/>
        <v>0</v>
      </c>
      <c r="CS70" s="1095">
        <f t="shared" si="8"/>
        <v>0</v>
      </c>
      <c r="CT70" s="1095">
        <f t="shared" si="9"/>
        <v>0</v>
      </c>
      <c r="CU70" s="1095">
        <f t="shared" si="10"/>
        <v>0</v>
      </c>
      <c r="CV70" s="1060"/>
    </row>
    <row r="71" spans="1:100">
      <c r="A71" s="1144" t="s">
        <v>1245</v>
      </c>
      <c r="C71" s="3">
        <f>I71+O71</f>
        <v>0</v>
      </c>
      <c r="D71" s="1095">
        <f t="shared" si="80"/>
        <v>0</v>
      </c>
      <c r="E71" s="1095">
        <f t="shared" si="80"/>
        <v>0</v>
      </c>
      <c r="F71" s="1095">
        <f t="shared" si="80"/>
        <v>0</v>
      </c>
      <c r="G71" s="1180">
        <f>SUM(C71:F71)</f>
        <v>0</v>
      </c>
      <c r="I71" s="1060"/>
      <c r="J71" s="1060">
        <f>(((-8000-1172+350)*0-(2100*3+1400+1172)-250*0)*0-'8.工资'!C24/10000)/四大费用!D1</f>
        <v>0</v>
      </c>
      <c r="K71" s="1060">
        <f>(((-8000-1172+350)*0-(2100*3+1400+1172)-250*0)*0-'8.工资'!D24/10000)/四大费用!E1</f>
        <v>0</v>
      </c>
      <c r="L71" s="1060">
        <f>(((-8000-1172+350)*0-(2100*3+1400+1172)-250*0)*0-'8.工资'!E24/10000)/四大费用!F1</f>
        <v>0</v>
      </c>
      <c r="M71" s="1463">
        <f>SUM(I71:L71)</f>
        <v>0</v>
      </c>
      <c r="N71" s="1060"/>
      <c r="O71" s="1095"/>
      <c r="P71" s="1095"/>
      <c r="R71" s="1095"/>
      <c r="S71" s="1463">
        <f>SUM(O71:R71)</f>
        <v>0</v>
      </c>
      <c r="T71" s="1060"/>
      <c r="U71" s="1060">
        <f t="shared" si="82"/>
        <v>1526.3636363636365</v>
      </c>
      <c r="V71" s="1060">
        <f t="shared" si="83"/>
        <v>-1526.3636363636365</v>
      </c>
      <c r="W71" s="1060">
        <f>C71-SUM(U71,V71)</f>
        <v>0</v>
      </c>
      <c r="X71" s="1095"/>
      <c r="Y71" s="1060">
        <f>'[30]损益表-USD'!Y71</f>
        <v>-13451.898300000001</v>
      </c>
      <c r="Z71" s="2">
        <f t="shared" si="68"/>
        <v>13451.898300000001</v>
      </c>
      <c r="AB71" s="3">
        <f>C71-SUM(AC71:AF71)</f>
        <v>1526.3636363636365</v>
      </c>
      <c r="AC71" s="1060">
        <f>损益表!W73/0.66</f>
        <v>-522.72727272727263</v>
      </c>
      <c r="AD71" s="1060">
        <f>-3.2*3*AD96/0.66</f>
        <v>-392.7272727272728</v>
      </c>
      <c r="AE71" s="1060">
        <f>-3.2*3*AE96/0.66</f>
        <v>-174.54545454545456</v>
      </c>
      <c r="AF71" s="1060">
        <f>-3.2*3*AF96/0.66</f>
        <v>-436.36363636363643</v>
      </c>
      <c r="AG71" s="1060">
        <f>C71-SUM(AB71:AF71)</f>
        <v>0</v>
      </c>
      <c r="AH71" s="1060"/>
      <c r="AI71" s="3">
        <f>D71-SUM(AJ71:AM71)</f>
        <v>1602.6818181818182</v>
      </c>
      <c r="AJ71" s="1060">
        <f>AC71*1.05</f>
        <v>-548.86363636363626</v>
      </c>
      <c r="AK71" s="1060">
        <f>AD71*1.05*0</f>
        <v>0</v>
      </c>
      <c r="AL71" s="1060">
        <f>AE71*1.05</f>
        <v>-183.27272727272731</v>
      </c>
      <c r="AM71" s="1060">
        <f>AF71*1.05+AD71*1.05</f>
        <v>-870.54545454545473</v>
      </c>
      <c r="AN71" s="1060">
        <f>D71-SUM(AI71:AM71)</f>
        <v>0</v>
      </c>
      <c r="AP71" s="3">
        <f>E71-SUM(AQ71:AT71)</f>
        <v>1552.5</v>
      </c>
      <c r="AQ71" s="1060">
        <f>AJ71</f>
        <v>-548.86363636363626</v>
      </c>
      <c r="AR71" s="1060">
        <f>-3.2*3*AR96/0.66*0</f>
        <v>0</v>
      </c>
      <c r="AS71" s="1060">
        <f>-3.2*3*AS96/0.66</f>
        <v>-174.54545454545456</v>
      </c>
      <c r="AT71" s="1060">
        <f>-3.2*3*AT96/0.66-3.2*3*AR96/0.66</f>
        <v>-829.09090909090924</v>
      </c>
      <c r="AU71" s="1060">
        <f>E71-SUM(AP71:AT71)</f>
        <v>0</v>
      </c>
      <c r="AW71" s="3">
        <f>F71-SUM(AX71:BA71)</f>
        <v>1552.5</v>
      </c>
      <c r="AX71" s="1060">
        <f>AQ71</f>
        <v>-548.86363636363626</v>
      </c>
      <c r="AY71" s="1060">
        <f>-3.2*3*AY96/0.66*0</f>
        <v>0</v>
      </c>
      <c r="AZ71" s="1060">
        <f>-3.2*3*AZ96/0.66</f>
        <v>-174.54545454545456</v>
      </c>
      <c r="BA71" s="1060">
        <f>-3.2*3*BA96/0.66-3.2*3*AY96/0.66</f>
        <v>-829.09090909090924</v>
      </c>
      <c r="BB71" s="1060">
        <f>F71-SUM(AW71:BA71)</f>
        <v>0</v>
      </c>
      <c r="BD71" s="3">
        <v>-11903.332203432088</v>
      </c>
      <c r="BE71" s="1060">
        <v>-590.90909090909088</v>
      </c>
      <c r="BF71" s="1060">
        <v>-392.7272727272728</v>
      </c>
      <c r="BG71" s="1060">
        <v>-174.54545454545456</v>
      </c>
      <c r="BH71" s="1060">
        <v>-436.36363636363643</v>
      </c>
      <c r="BI71" s="1641">
        <f t="shared" si="81"/>
        <v>13429.695839795724</v>
      </c>
      <c r="BJ71" s="1060">
        <f t="shared" si="81"/>
        <v>68.181818181818244</v>
      </c>
      <c r="BK71" s="1060">
        <f t="shared" si="81"/>
        <v>0</v>
      </c>
      <c r="BL71" s="1060">
        <f t="shared" si="81"/>
        <v>0</v>
      </c>
      <c r="BM71" s="1060">
        <f t="shared" si="81"/>
        <v>0</v>
      </c>
      <c r="BN71" s="3">
        <v>-11381.443447272728</v>
      </c>
      <c r="BO71" s="3">
        <v>-590.90909090909088</v>
      </c>
      <c r="BP71" s="3">
        <v>-392.7272727272728</v>
      </c>
      <c r="BQ71" s="3">
        <v>-174.54545454545456</v>
      </c>
      <c r="BR71" s="3">
        <v>-436.36363636363643</v>
      </c>
      <c r="BT71" s="1658">
        <f t="shared" si="22"/>
        <v>12984.125265454546</v>
      </c>
      <c r="BU71" s="3">
        <f t="shared" si="23"/>
        <v>42.045454545454618</v>
      </c>
      <c r="BV71" s="3">
        <f t="shared" si="24"/>
        <v>392.7272727272728</v>
      </c>
      <c r="BW71" s="3">
        <f t="shared" si="25"/>
        <v>-8.7272727272727479</v>
      </c>
      <c r="BX71" s="3">
        <f t="shared" si="26"/>
        <v>-434.1818181818183</v>
      </c>
      <c r="BY71" s="1097">
        <f t="shared" si="11"/>
        <v>76.318181818181756</v>
      </c>
      <c r="BZ71" s="1097">
        <f t="shared" si="12"/>
        <v>-26.136363636363626</v>
      </c>
      <c r="CA71" s="1097">
        <f t="shared" si="13"/>
        <v>392.7272727272728</v>
      </c>
      <c r="CB71" s="1097">
        <f t="shared" si="14"/>
        <v>-8.7272727272727479</v>
      </c>
      <c r="CC71" s="1097">
        <f t="shared" si="15"/>
        <v>-434.1818181818183</v>
      </c>
      <c r="CE71" s="3">
        <v>-11903.332203432088</v>
      </c>
      <c r="CF71" s="1060">
        <v>-590.90909090909088</v>
      </c>
      <c r="CG71" s="1060">
        <v>-392.7272727272728</v>
      </c>
      <c r="CH71" s="1060">
        <v>-174.54545454545456</v>
      </c>
      <c r="CI71" s="1060">
        <v>-436.36363636363643</v>
      </c>
      <c r="CK71" s="3">
        <f t="shared" si="16"/>
        <v>13429.695839795724</v>
      </c>
      <c r="CL71" s="1060">
        <f t="shared" si="17"/>
        <v>68.181818181818244</v>
      </c>
      <c r="CM71" s="1060">
        <f t="shared" si="18"/>
        <v>0</v>
      </c>
      <c r="CN71" s="1060">
        <f t="shared" si="19"/>
        <v>0</v>
      </c>
      <c r="CO71" s="1060">
        <f t="shared" si="20"/>
        <v>0</v>
      </c>
      <c r="CQ71" s="1297">
        <f t="shared" si="21"/>
        <v>76.318181818181756</v>
      </c>
      <c r="CR71" s="3">
        <f t="shared" si="7"/>
        <v>-26.136363636363626</v>
      </c>
      <c r="CS71" s="3">
        <f t="shared" si="8"/>
        <v>392.7272727272728</v>
      </c>
      <c r="CT71" s="3">
        <f t="shared" si="9"/>
        <v>-8.7272727272727479</v>
      </c>
      <c r="CU71" s="3">
        <f t="shared" si="10"/>
        <v>-434.1818181818183</v>
      </c>
      <c r="CV71" s="1060"/>
    </row>
    <row r="72" spans="1:100" ht="6.75" customHeight="1">
      <c r="A72" s="1144"/>
      <c r="G72" s="1180"/>
      <c r="I72" s="1060"/>
      <c r="J72" s="1060"/>
      <c r="L72" s="1095"/>
      <c r="M72" s="1463"/>
      <c r="N72" s="1060"/>
      <c r="O72" s="1095"/>
      <c r="P72" s="1095"/>
      <c r="R72" s="1095"/>
      <c r="S72" s="1463"/>
      <c r="T72" s="1060"/>
      <c r="U72" s="1060">
        <f t="shared" si="82"/>
        <v>0</v>
      </c>
      <c r="V72" s="1060">
        <f t="shared" si="83"/>
        <v>0</v>
      </c>
      <c r="X72" s="1095"/>
      <c r="Y72" s="1060">
        <f>'[30]损益表-USD'!Y72</f>
        <v>0</v>
      </c>
      <c r="Z72" s="2">
        <f t="shared" si="68"/>
        <v>0</v>
      </c>
      <c r="AB72" s="1095"/>
      <c r="AC72" s="1060"/>
      <c r="AD72" s="1060"/>
      <c r="AE72" s="1060"/>
      <c r="AF72" s="1060"/>
      <c r="AG72" s="1060"/>
      <c r="AH72" s="1060"/>
      <c r="AI72" s="1095"/>
      <c r="AJ72" s="1060"/>
      <c r="AK72" s="1060"/>
      <c r="AL72" s="1060"/>
      <c r="AM72" s="1060"/>
      <c r="AN72" s="1060"/>
      <c r="AP72" s="1095"/>
      <c r="AQ72" s="1060"/>
      <c r="AR72" s="1060"/>
      <c r="AS72" s="1060"/>
      <c r="AT72" s="1060"/>
      <c r="AU72" s="1060"/>
      <c r="AW72" s="1095"/>
      <c r="AX72" s="1060"/>
      <c r="AY72" s="1060"/>
      <c r="AZ72" s="1060"/>
      <c r="BA72" s="1060"/>
      <c r="BB72" s="1060"/>
      <c r="BD72" s="1095"/>
      <c r="BE72" s="1060"/>
      <c r="BF72" s="1060"/>
      <c r="BG72" s="1060"/>
      <c r="BH72" s="1060"/>
      <c r="BN72" s="1095"/>
      <c r="BO72" s="1095"/>
      <c r="BP72" s="1095"/>
      <c r="BQ72" s="1095"/>
      <c r="BR72" s="1095"/>
      <c r="BT72" s="1095">
        <f t="shared" si="22"/>
        <v>0</v>
      </c>
      <c r="BU72" s="1095">
        <f t="shared" si="23"/>
        <v>0</v>
      </c>
      <c r="BV72" s="1095">
        <f t="shared" si="24"/>
        <v>0</v>
      </c>
      <c r="BW72" s="1095">
        <f t="shared" si="25"/>
        <v>0</v>
      </c>
      <c r="BX72" s="1095">
        <f t="shared" si="26"/>
        <v>0</v>
      </c>
      <c r="BY72" s="1097">
        <f t="shared" si="11"/>
        <v>0</v>
      </c>
      <c r="BZ72" s="1097">
        <f t="shared" si="12"/>
        <v>0</v>
      </c>
      <c r="CA72" s="1097">
        <f t="shared" si="13"/>
        <v>0</v>
      </c>
      <c r="CB72" s="1097">
        <f t="shared" si="14"/>
        <v>0</v>
      </c>
      <c r="CC72" s="1097">
        <f t="shared" si="15"/>
        <v>0</v>
      </c>
      <c r="CE72" s="1095"/>
      <c r="CF72" s="1060"/>
      <c r="CG72" s="1060"/>
      <c r="CH72" s="1060"/>
      <c r="CI72" s="1060"/>
      <c r="CK72" s="1095">
        <f t="shared" si="16"/>
        <v>0</v>
      </c>
      <c r="CL72" s="1060">
        <f t="shared" si="17"/>
        <v>0</v>
      </c>
      <c r="CM72" s="1060">
        <f t="shared" si="18"/>
        <v>0</v>
      </c>
      <c r="CN72" s="1060">
        <f t="shared" si="19"/>
        <v>0</v>
      </c>
      <c r="CO72" s="1060">
        <f t="shared" si="20"/>
        <v>0</v>
      </c>
      <c r="CQ72" s="1095">
        <f t="shared" si="21"/>
        <v>0</v>
      </c>
      <c r="CR72" s="1095">
        <f t="shared" si="7"/>
        <v>0</v>
      </c>
      <c r="CS72" s="1095">
        <f t="shared" si="8"/>
        <v>0</v>
      </c>
      <c r="CT72" s="1095">
        <f t="shared" si="9"/>
        <v>0</v>
      </c>
      <c r="CU72" s="1095">
        <f t="shared" si="10"/>
        <v>0</v>
      </c>
      <c r="CV72" s="1060"/>
    </row>
    <row r="73" spans="1:100" ht="12.75" hidden="1" customHeight="1" outlineLevel="1">
      <c r="A73" s="1144" t="s">
        <v>1331</v>
      </c>
      <c r="C73" s="3">
        <f>I73+O73</f>
        <v>0</v>
      </c>
      <c r="D73" s="1095">
        <f t="shared" ref="D73:F74" si="84">J73+P73</f>
        <v>0</v>
      </c>
      <c r="E73" s="1095">
        <f t="shared" si="84"/>
        <v>0</v>
      </c>
      <c r="F73" s="1095">
        <f t="shared" si="84"/>
        <v>0</v>
      </c>
      <c r="G73" s="1180">
        <f>SUM(C73:F73)</f>
        <v>0</v>
      </c>
      <c r="I73" s="1060"/>
      <c r="J73" s="1060"/>
      <c r="M73" s="1463">
        <f>SUM(I73:L73)</f>
        <v>0</v>
      </c>
      <c r="N73" s="1060"/>
      <c r="O73" s="1095"/>
      <c r="P73" s="1095"/>
      <c r="R73" s="1095"/>
      <c r="S73" s="1463">
        <f>SUM(O73:R73)</f>
        <v>0</v>
      </c>
      <c r="T73" s="1060"/>
      <c r="U73" s="1060">
        <f t="shared" si="82"/>
        <v>0</v>
      </c>
      <c r="V73" s="1060">
        <f t="shared" si="83"/>
        <v>0</v>
      </c>
      <c r="X73" s="1095"/>
      <c r="Y73" s="1060">
        <f>'[30]损益表-USD'!Y73</f>
        <v>0</v>
      </c>
      <c r="Z73" s="2">
        <f t="shared" si="68"/>
        <v>0</v>
      </c>
      <c r="AB73" s="1095"/>
      <c r="AC73" s="1060"/>
      <c r="AD73" s="1060"/>
      <c r="AE73" s="1060"/>
      <c r="AF73" s="1060"/>
      <c r="AG73" s="1060"/>
      <c r="AH73" s="1060"/>
      <c r="AI73" s="1095"/>
      <c r="AJ73" s="1060"/>
      <c r="AK73" s="1060"/>
      <c r="AL73" s="1060"/>
      <c r="AM73" s="1060"/>
      <c r="AN73" s="1060"/>
      <c r="AP73" s="1095"/>
      <c r="AQ73" s="1060"/>
      <c r="AR73" s="1060"/>
      <c r="AS73" s="1060"/>
      <c r="AT73" s="1060"/>
      <c r="AU73" s="1060"/>
      <c r="AW73" s="1095"/>
      <c r="AX73" s="1060"/>
      <c r="AY73" s="1060"/>
      <c r="AZ73" s="1060"/>
      <c r="BA73" s="1060"/>
      <c r="BB73" s="1060"/>
      <c r="BD73" s="1095"/>
      <c r="BE73" s="1060"/>
      <c r="BF73" s="1060"/>
      <c r="BG73" s="1060"/>
      <c r="BH73" s="1060"/>
      <c r="BN73" s="1095"/>
      <c r="BO73" s="1095"/>
      <c r="BP73" s="1095"/>
      <c r="BQ73" s="1095"/>
      <c r="BR73" s="1095"/>
      <c r="BT73" s="1095">
        <f t="shared" si="22"/>
        <v>0</v>
      </c>
      <c r="BU73" s="1095">
        <f t="shared" si="23"/>
        <v>0</v>
      </c>
      <c r="BV73" s="1095">
        <f t="shared" si="24"/>
        <v>0</v>
      </c>
      <c r="BW73" s="1095">
        <f t="shared" si="25"/>
        <v>0</v>
      </c>
      <c r="BX73" s="1095">
        <f t="shared" si="26"/>
        <v>0</v>
      </c>
      <c r="BY73" s="1097">
        <f t="shared" si="11"/>
        <v>0</v>
      </c>
      <c r="BZ73" s="1097">
        <f t="shared" si="12"/>
        <v>0</v>
      </c>
      <c r="CA73" s="1097">
        <f t="shared" si="13"/>
        <v>0</v>
      </c>
      <c r="CB73" s="1097">
        <f t="shared" si="14"/>
        <v>0</v>
      </c>
      <c r="CC73" s="1097">
        <f t="shared" si="15"/>
        <v>0</v>
      </c>
      <c r="CE73" s="1095"/>
      <c r="CF73" s="1060"/>
      <c r="CG73" s="1060"/>
      <c r="CH73" s="1060"/>
      <c r="CI73" s="1060"/>
      <c r="CK73" s="1095">
        <f t="shared" si="16"/>
        <v>0</v>
      </c>
      <c r="CL73" s="1060">
        <f t="shared" si="17"/>
        <v>0</v>
      </c>
      <c r="CM73" s="1060">
        <f t="shared" si="18"/>
        <v>0</v>
      </c>
      <c r="CN73" s="1060">
        <f t="shared" si="19"/>
        <v>0</v>
      </c>
      <c r="CO73" s="1060">
        <f t="shared" si="20"/>
        <v>0</v>
      </c>
      <c r="CQ73" s="1095">
        <f t="shared" si="21"/>
        <v>0</v>
      </c>
      <c r="CR73" s="1095">
        <f t="shared" si="7"/>
        <v>0</v>
      </c>
      <c r="CS73" s="1095">
        <f t="shared" si="8"/>
        <v>0</v>
      </c>
      <c r="CT73" s="1095">
        <f t="shared" si="9"/>
        <v>0</v>
      </c>
      <c r="CU73" s="1095">
        <f t="shared" si="10"/>
        <v>0</v>
      </c>
      <c r="CV73" s="1060"/>
    </row>
    <row r="74" spans="1:100" collapsed="1">
      <c r="A74" s="1135" t="s">
        <v>801</v>
      </c>
      <c r="C74" s="3">
        <f>I74+O74</f>
        <v>0</v>
      </c>
      <c r="D74" s="1095">
        <f t="shared" si="84"/>
        <v>0</v>
      </c>
      <c r="E74" s="1095">
        <f t="shared" si="84"/>
        <v>0</v>
      </c>
      <c r="F74" s="1095">
        <f t="shared" si="84"/>
        <v>0</v>
      </c>
      <c r="G74" s="1180">
        <f>SUM(C74:F74)</f>
        <v>0</v>
      </c>
      <c r="H74" s="1095"/>
      <c r="I74" s="1095">
        <f>(-'14.集团费用分摊'!B21/10000)/0.6505</f>
        <v>0</v>
      </c>
      <c r="J74" s="1095">
        <f>(-'14.集团费用分摊'!C21/10000)/四大费用!D1</f>
        <v>0</v>
      </c>
      <c r="K74" s="1095">
        <f>(-'14.集团费用分摊'!D21/10000)/四大费用!E1</f>
        <v>0</v>
      </c>
      <c r="L74" s="1095">
        <f>(-'14.集团费用分摊'!E21/10000)/四大费用!F1</f>
        <v>0</v>
      </c>
      <c r="M74" s="1463">
        <f>SUM(I74:L74)</f>
        <v>0</v>
      </c>
      <c r="N74" s="1095"/>
      <c r="O74" s="1095"/>
      <c r="P74" s="1095"/>
      <c r="Q74" s="1095"/>
      <c r="R74" s="1095"/>
      <c r="S74" s="1463">
        <f>SUM(O74:R74)</f>
        <v>0</v>
      </c>
      <c r="T74" s="1060"/>
      <c r="U74" s="1060">
        <f t="shared" si="82"/>
        <v>0</v>
      </c>
      <c r="V74" s="1060">
        <f t="shared" si="83"/>
        <v>0</v>
      </c>
      <c r="W74" s="1060">
        <f>C74-SUM(U74,V74)</f>
        <v>0</v>
      </c>
      <c r="X74" s="1095"/>
      <c r="Y74" s="1060">
        <f>'[30]损益表-USD'!Y74</f>
        <v>-2895.0185092685956</v>
      </c>
      <c r="Z74" s="2">
        <f t="shared" si="68"/>
        <v>2895.0185092685956</v>
      </c>
      <c r="AB74" s="1095">
        <f>$C$74*AB97</f>
        <v>0</v>
      </c>
      <c r="AC74" s="1095">
        <f>$C$74*AC97</f>
        <v>0</v>
      </c>
      <c r="AD74" s="1095">
        <f>$C$74*AD97</f>
        <v>0</v>
      </c>
      <c r="AE74" s="1095">
        <f>$C$74*AE97</f>
        <v>0</v>
      </c>
      <c r="AF74" s="1095">
        <f>$C$74*AF97</f>
        <v>0</v>
      </c>
      <c r="AG74" s="1060">
        <f>C74-SUM(AB74:AF74)</f>
        <v>0</v>
      </c>
      <c r="AH74" s="1060"/>
      <c r="AI74" s="1095">
        <f>-2769.20441277356+26.7814837706792</f>
        <v>-2742.4229290028807</v>
      </c>
      <c r="AJ74" s="1095">
        <v>-136.9537296129358</v>
      </c>
      <c r="AK74" s="1095">
        <f>-73.9550139909853*0</f>
        <v>0</v>
      </c>
      <c r="AL74" s="1095">
        <v>-32.868895107104592</v>
      </c>
      <c r="AM74" s="1095">
        <f>-82.1722377677615-73.9550139909853</f>
        <v>-156.12725175874681</v>
      </c>
      <c r="AN74" s="1060">
        <f>D74-SUM(AI74:AM74)</f>
        <v>3068.3728054816675</v>
      </c>
      <c r="AP74" s="1095">
        <f>$E$74*AP97</f>
        <v>0</v>
      </c>
      <c r="AQ74" s="1095">
        <f>$E$74*AQ97</f>
        <v>0</v>
      </c>
      <c r="AR74" s="1095">
        <f>$E$74*AR97*0</f>
        <v>0</v>
      </c>
      <c r="AS74" s="1095">
        <f>$E$74*AS97</f>
        <v>0</v>
      </c>
      <c r="AT74" s="1095">
        <f>$E$74*AT97+$E$74*AR97</f>
        <v>0</v>
      </c>
      <c r="AU74" s="1060">
        <f>E74-SUM(AP74:AT74)</f>
        <v>0</v>
      </c>
      <c r="AW74" s="1095">
        <f>$F$74*AW97</f>
        <v>0</v>
      </c>
      <c r="AX74" s="1095">
        <f>$F$74*AX97</f>
        <v>0</v>
      </c>
      <c r="AY74" s="1095">
        <f>$F$74*AY97*0</f>
        <v>0</v>
      </c>
      <c r="AZ74" s="1095">
        <f>$F$74*AZ97</f>
        <v>0</v>
      </c>
      <c r="BA74" s="1095">
        <f>$F$74*BA97+$F$74*AY97</f>
        <v>0</v>
      </c>
      <c r="BB74" s="1060">
        <f>F74-SUM(AW74:BA74)</f>
        <v>0</v>
      </c>
      <c r="BD74" s="1095">
        <v>-2596.2040794985196</v>
      </c>
      <c r="BE74" s="1095">
        <v>-128.39782786837387</v>
      </c>
      <c r="BF74" s="1095">
        <v>-69.334827048921881</v>
      </c>
      <c r="BG74" s="1095">
        <v>-30.815478688409726</v>
      </c>
      <c r="BH74" s="1095">
        <v>-77.038696721024323</v>
      </c>
      <c r="BI74" s="1060">
        <f>AB74-BD74</f>
        <v>2596.2040794985196</v>
      </c>
      <c r="BJ74" s="1060">
        <f>AC74-BE74</f>
        <v>128.39782786837387</v>
      </c>
      <c r="BK74" s="1060">
        <f>AD74-BF74</f>
        <v>69.334827048921881</v>
      </c>
      <c r="BL74" s="1060">
        <f>AE74-BG74</f>
        <v>30.815478688409726</v>
      </c>
      <c r="BM74" s="1060">
        <f>AF74-BH74</f>
        <v>77.038696721024323</v>
      </c>
      <c r="BN74" s="1095">
        <v>-2597.971062194204</v>
      </c>
      <c r="BO74" s="1095">
        <v>-128.4852157366075</v>
      </c>
      <c r="BP74" s="1095">
        <v>-69.382016497768049</v>
      </c>
      <c r="BQ74" s="1095">
        <v>-30.8364517767858</v>
      </c>
      <c r="BR74" s="1095">
        <v>-77.091129441964512</v>
      </c>
      <c r="BT74" s="1095">
        <f t="shared" si="22"/>
        <v>-144.45186680867664</v>
      </c>
      <c r="BU74" s="1095">
        <f t="shared" si="23"/>
        <v>-8.4685138763283021</v>
      </c>
      <c r="BV74" s="1095">
        <f t="shared" si="24"/>
        <v>69.382016497768049</v>
      </c>
      <c r="BW74" s="1095">
        <f t="shared" si="25"/>
        <v>-2.0324433303187917</v>
      </c>
      <c r="BX74" s="1095">
        <f t="shared" si="26"/>
        <v>-79.036122316782297</v>
      </c>
      <c r="BY74" s="1097">
        <f t="shared" si="11"/>
        <v>-2742.4229290028807</v>
      </c>
      <c r="BZ74" s="1097">
        <f t="shared" si="12"/>
        <v>-136.9537296129358</v>
      </c>
      <c r="CA74" s="1097">
        <f t="shared" si="13"/>
        <v>0</v>
      </c>
      <c r="CB74" s="1097">
        <f t="shared" si="14"/>
        <v>-32.868895107104592</v>
      </c>
      <c r="CC74" s="1097">
        <f t="shared" si="15"/>
        <v>-156.12725175874681</v>
      </c>
      <c r="CE74" s="1095">
        <v>-2596.2040794985196</v>
      </c>
      <c r="CF74" s="1095">
        <v>-128.39782786837387</v>
      </c>
      <c r="CG74" s="1095">
        <v>-69.334827048921881</v>
      </c>
      <c r="CH74" s="1095">
        <v>-30.815478688409726</v>
      </c>
      <c r="CI74" s="1095">
        <v>-77.038696721024323</v>
      </c>
      <c r="CK74" s="1095">
        <f t="shared" si="16"/>
        <v>2596.2040794985196</v>
      </c>
      <c r="CL74" s="1095">
        <f t="shared" si="17"/>
        <v>128.39782786837387</v>
      </c>
      <c r="CM74" s="1095">
        <f t="shared" si="18"/>
        <v>69.334827048921881</v>
      </c>
      <c r="CN74" s="1095">
        <f t="shared" si="19"/>
        <v>30.815478688409726</v>
      </c>
      <c r="CO74" s="1095">
        <f t="shared" si="20"/>
        <v>77.038696721024323</v>
      </c>
      <c r="CQ74" s="1095">
        <f t="shared" si="21"/>
        <v>-2742.4229290028807</v>
      </c>
      <c r="CR74" s="1095">
        <f t="shared" si="7"/>
        <v>-136.9537296129358</v>
      </c>
      <c r="CS74" s="1095">
        <f t="shared" si="8"/>
        <v>0</v>
      </c>
      <c r="CT74" s="1095">
        <f t="shared" si="9"/>
        <v>-32.868895107104592</v>
      </c>
      <c r="CU74" s="1095">
        <f t="shared" si="10"/>
        <v>-156.12725175874681</v>
      </c>
      <c r="CV74" s="1060"/>
    </row>
    <row r="75" spans="1:100" ht="6.75" customHeight="1">
      <c r="A75" s="1144"/>
      <c r="C75" s="3"/>
      <c r="D75" s="1095"/>
      <c r="E75" s="1095"/>
      <c r="F75" s="1095"/>
      <c r="G75" s="1180"/>
      <c r="H75" s="1095"/>
      <c r="K75" s="1095"/>
      <c r="L75" s="1095"/>
      <c r="M75" s="1463"/>
      <c r="N75" s="1095"/>
      <c r="O75" s="1095"/>
      <c r="P75" s="1095"/>
      <c r="Q75" s="1095"/>
      <c r="R75" s="1095"/>
      <c r="S75" s="1463"/>
      <c r="T75" s="1060"/>
      <c r="U75" s="1060">
        <f t="shared" si="82"/>
        <v>0</v>
      </c>
      <c r="V75" s="1060">
        <f t="shared" si="83"/>
        <v>0</v>
      </c>
      <c r="X75" s="1095"/>
      <c r="Y75" s="1060">
        <f>'[30]损益表-USD'!Y75</f>
        <v>0</v>
      </c>
      <c r="Z75" s="2">
        <f t="shared" si="68"/>
        <v>0</v>
      </c>
      <c r="AB75" s="1095"/>
      <c r="AC75" s="1060"/>
      <c r="AD75" s="1060"/>
      <c r="AE75" s="1060"/>
      <c r="AF75" s="1060"/>
      <c r="AG75" s="1060"/>
      <c r="AH75" s="1060"/>
      <c r="AI75" s="1095"/>
      <c r="AJ75" s="1060"/>
      <c r="AK75" s="1060"/>
      <c r="AL75" s="1060"/>
      <c r="AM75" s="1060"/>
      <c r="AN75" s="1060"/>
      <c r="AP75" s="1095"/>
      <c r="AQ75" s="1060"/>
      <c r="AR75" s="1060"/>
      <c r="AS75" s="1060"/>
      <c r="AT75" s="1060"/>
      <c r="AU75" s="1060"/>
      <c r="AW75" s="1095"/>
      <c r="AX75" s="1060"/>
      <c r="AY75" s="1060"/>
      <c r="AZ75" s="1060"/>
      <c r="BA75" s="1060"/>
      <c r="BB75" s="1060"/>
      <c r="BD75" s="1095"/>
      <c r="BE75" s="1060"/>
      <c r="BF75" s="1060"/>
      <c r="BG75" s="1060"/>
      <c r="BH75" s="1060"/>
      <c r="BN75" s="1095"/>
      <c r="BO75" s="1095"/>
      <c r="BP75" s="1095"/>
      <c r="BQ75" s="1095"/>
      <c r="BR75" s="1095"/>
      <c r="BT75" s="1095">
        <f t="shared" si="22"/>
        <v>0</v>
      </c>
      <c r="BU75" s="1095">
        <f t="shared" si="23"/>
        <v>0</v>
      </c>
      <c r="BV75" s="1095">
        <f t="shared" si="24"/>
        <v>0</v>
      </c>
      <c r="BW75" s="1095">
        <f t="shared" si="25"/>
        <v>0</v>
      </c>
      <c r="BX75" s="1095">
        <f t="shared" si="26"/>
        <v>0</v>
      </c>
      <c r="BY75" s="1097">
        <f t="shared" si="11"/>
        <v>0</v>
      </c>
      <c r="BZ75" s="1097">
        <f t="shared" si="12"/>
        <v>0</v>
      </c>
      <c r="CA75" s="1097">
        <f t="shared" si="13"/>
        <v>0</v>
      </c>
      <c r="CB75" s="1097">
        <f t="shared" si="14"/>
        <v>0</v>
      </c>
      <c r="CC75" s="1097">
        <f t="shared" si="15"/>
        <v>0</v>
      </c>
      <c r="CE75" s="1095"/>
      <c r="CF75" s="1060"/>
      <c r="CG75" s="1060"/>
      <c r="CH75" s="1060"/>
      <c r="CI75" s="1060"/>
      <c r="CK75" s="1095">
        <f t="shared" si="16"/>
        <v>0</v>
      </c>
      <c r="CL75" s="1060">
        <f t="shared" si="17"/>
        <v>0</v>
      </c>
      <c r="CM75" s="1060">
        <f t="shared" si="18"/>
        <v>0</v>
      </c>
      <c r="CN75" s="1060">
        <f t="shared" si="19"/>
        <v>0</v>
      </c>
      <c r="CO75" s="1060">
        <f t="shared" si="20"/>
        <v>0</v>
      </c>
      <c r="CQ75" s="1095">
        <f t="shared" si="21"/>
        <v>0</v>
      </c>
      <c r="CR75" s="1095">
        <f t="shared" si="7"/>
        <v>0</v>
      </c>
      <c r="CS75" s="1095">
        <f t="shared" si="8"/>
        <v>0</v>
      </c>
      <c r="CT75" s="1095">
        <f t="shared" si="9"/>
        <v>0</v>
      </c>
      <c r="CU75" s="1095">
        <f t="shared" si="10"/>
        <v>0</v>
      </c>
      <c r="CV75" s="1060"/>
    </row>
    <row r="76" spans="1:100">
      <c r="A76" s="1144" t="s">
        <v>769</v>
      </c>
      <c r="C76" s="3">
        <f t="shared" ref="C76:C81" si="85">I76+O76</f>
        <v>0</v>
      </c>
      <c r="D76" s="1095">
        <f t="shared" ref="D76:D81" si="86">J76+P76</f>
        <v>0</v>
      </c>
      <c r="E76" s="1095">
        <f t="shared" ref="E76:E81" si="87">K76+Q76</f>
        <v>0</v>
      </c>
      <c r="F76" s="1095">
        <f t="shared" ref="F76:F81" si="88">L76+R76</f>
        <v>0</v>
      </c>
      <c r="G76" s="1180">
        <f t="shared" ref="G76:G81" si="89">SUM(C76:F76)</f>
        <v>0</v>
      </c>
      <c r="I76" s="1060">
        <f>(-('9.资产折旧'!B52)/10000)/四大费用!C1</f>
        <v>0</v>
      </c>
      <c r="J76" s="1060">
        <f>(-('9.资产折旧'!C52)/10000)/四大费用!D1</f>
        <v>0</v>
      </c>
      <c r="K76" s="1060">
        <f>(-('9.资产折旧'!D52)/10000)/四大费用!E1</f>
        <v>0</v>
      </c>
      <c r="L76" s="1060">
        <f>(-('9.资产折旧'!E52)/10000)/四大费用!F1</f>
        <v>0</v>
      </c>
      <c r="M76" s="1463">
        <f t="shared" ref="M76:M81" si="90">SUM(I76:L76)</f>
        <v>0</v>
      </c>
      <c r="N76" s="1060"/>
      <c r="O76" s="1095"/>
      <c r="P76" s="1095"/>
      <c r="R76" s="1095"/>
      <c r="S76" s="1463">
        <f t="shared" ref="S76:S81" si="91">SUM(O76:R76)</f>
        <v>0</v>
      </c>
      <c r="T76" s="1060"/>
      <c r="U76" s="1060">
        <f t="shared" si="82"/>
        <v>0</v>
      </c>
      <c r="V76" s="1060">
        <f t="shared" si="83"/>
        <v>0</v>
      </c>
      <c r="W76" s="1060">
        <f t="shared" ref="W76:W82" si="92">C76-SUM(U76,V76)</f>
        <v>0</v>
      </c>
      <c r="X76" s="1095"/>
      <c r="Y76" s="1060">
        <f>'[30]损益表-USD'!Y76</f>
        <v>-3058.1799400000004</v>
      </c>
      <c r="Z76" s="2">
        <f t="shared" si="68"/>
        <v>3058.1799400000004</v>
      </c>
      <c r="AB76" s="1095">
        <f>C76-SUM(AC76:AF76)</f>
        <v>0</v>
      </c>
      <c r="AC76" s="1095">
        <f>$C$76*AC97*0</f>
        <v>0</v>
      </c>
      <c r="AD76" s="1095">
        <f>$C$76*AD97*0</f>
        <v>0</v>
      </c>
      <c r="AE76" s="1095">
        <f>$C$76*AE97*0</f>
        <v>0</v>
      </c>
      <c r="AF76" s="1095">
        <f>$C$76*AF97*0</f>
        <v>0</v>
      </c>
      <c r="AG76" s="1060">
        <f t="shared" ref="AG76:AG82" si="93">C76-SUM(AB76:AF76)</f>
        <v>0</v>
      </c>
      <c r="AH76" s="1060"/>
      <c r="AI76" s="1095">
        <f>D76-SUM(AJ76:AM76)</f>
        <v>0</v>
      </c>
      <c r="AJ76" s="1095">
        <f>$D$76*AJ97*0</f>
        <v>0</v>
      </c>
      <c r="AK76" s="1095">
        <f>$D$76*AK97*0</f>
        <v>0</v>
      </c>
      <c r="AL76" s="1095">
        <f>$D$76*AL97*0</f>
        <v>0</v>
      </c>
      <c r="AM76" s="1095">
        <f>$D$76*AM97*0</f>
        <v>0</v>
      </c>
      <c r="AN76" s="1060">
        <f t="shared" ref="AN76:AN82" si="94">D76-SUM(AI76:AM76)</f>
        <v>0</v>
      </c>
      <c r="AP76" s="1095">
        <f>E76-SUM(AQ76:AT76)</f>
        <v>0</v>
      </c>
      <c r="AQ76" s="1095">
        <f>$D$76*AQ97*0</f>
        <v>0</v>
      </c>
      <c r="AR76" s="1095">
        <f>$D$76*AR97*0</f>
        <v>0</v>
      </c>
      <c r="AS76" s="1095">
        <f>$D$76*AS97*0</f>
        <v>0</v>
      </c>
      <c r="AT76" s="1095">
        <f>$D$76*AT97*0</f>
        <v>0</v>
      </c>
      <c r="AU76" s="1060">
        <f t="shared" ref="AU76:AU82" si="95">E76-SUM(AP76:AT76)</f>
        <v>0</v>
      </c>
      <c r="AW76" s="1095">
        <f>F76-SUM(AX76:BA76)</f>
        <v>0</v>
      </c>
      <c r="AX76" s="1095">
        <f>$D$76*AX97*0</f>
        <v>0</v>
      </c>
      <c r="AY76" s="1095">
        <f>$D$76*AY97*0</f>
        <v>0</v>
      </c>
      <c r="AZ76" s="1095">
        <f>$D$76*AZ97*0</f>
        <v>0</v>
      </c>
      <c r="BA76" s="1095">
        <f>$D$76*BA97*0</f>
        <v>0</v>
      </c>
      <c r="BB76" s="1060">
        <f t="shared" ref="BB76:BB82" si="96">F76-SUM(AW76:BA76)</f>
        <v>0</v>
      </c>
      <c r="BD76" s="1095">
        <v>-2711.1826226870471</v>
      </c>
      <c r="BE76" s="1095">
        <v>-134.08420488066506</v>
      </c>
      <c r="BF76" s="1095">
        <v>-72.405470635559126</v>
      </c>
      <c r="BG76" s="1095">
        <v>-32.180209171359607</v>
      </c>
      <c r="BH76" s="1095">
        <v>-80.450522928399025</v>
      </c>
      <c r="BI76" s="1060">
        <f t="shared" ref="BI76:BM77" si="97">AB76-BD76</f>
        <v>2711.1826226870471</v>
      </c>
      <c r="BJ76" s="1060">
        <f t="shared" si="97"/>
        <v>134.08420488066506</v>
      </c>
      <c r="BK76" s="1060">
        <f t="shared" si="97"/>
        <v>72.405470635559126</v>
      </c>
      <c r="BL76" s="1060">
        <f t="shared" si="97"/>
        <v>32.180209171359607</v>
      </c>
      <c r="BM76" s="1060">
        <f t="shared" si="97"/>
        <v>80.450522928399025</v>
      </c>
      <c r="BN76" s="1095">
        <v>-2711.1826226870471</v>
      </c>
      <c r="BO76" s="1095">
        <v>-134.08420488066506</v>
      </c>
      <c r="BP76" s="1095">
        <v>-72.405470635559126</v>
      </c>
      <c r="BQ76" s="1095">
        <v>-32.180209171359607</v>
      </c>
      <c r="BR76" s="1095">
        <v>-80.450522928399025</v>
      </c>
      <c r="BT76" s="1095">
        <f t="shared" si="22"/>
        <v>2711.1826226870471</v>
      </c>
      <c r="BU76" s="1095">
        <f t="shared" si="23"/>
        <v>134.08420488066506</v>
      </c>
      <c r="BV76" s="1095">
        <f t="shared" si="24"/>
        <v>72.405470635559126</v>
      </c>
      <c r="BW76" s="1095">
        <f t="shared" si="25"/>
        <v>32.180209171359607</v>
      </c>
      <c r="BX76" s="1095">
        <f t="shared" si="26"/>
        <v>80.450522928399025</v>
      </c>
      <c r="BY76" s="1097">
        <f t="shared" si="11"/>
        <v>0</v>
      </c>
      <c r="BZ76" s="1097">
        <f t="shared" si="12"/>
        <v>0</v>
      </c>
      <c r="CA76" s="1097">
        <f t="shared" si="13"/>
        <v>0</v>
      </c>
      <c r="CB76" s="1097">
        <f t="shared" si="14"/>
        <v>0</v>
      </c>
      <c r="CC76" s="1097">
        <f t="shared" si="15"/>
        <v>0</v>
      </c>
      <c r="CE76" s="1095">
        <v>-2711.1826226870471</v>
      </c>
      <c r="CF76" s="1095">
        <v>-134.08420488066506</v>
      </c>
      <c r="CG76" s="1095">
        <v>-72.405470635559126</v>
      </c>
      <c r="CH76" s="1095">
        <v>-32.180209171359607</v>
      </c>
      <c r="CI76" s="1095">
        <v>-80.450522928399025</v>
      </c>
      <c r="CK76" s="1095">
        <f t="shared" si="16"/>
        <v>2711.1826226870471</v>
      </c>
      <c r="CL76" s="1095">
        <f t="shared" si="17"/>
        <v>134.08420488066506</v>
      </c>
      <c r="CM76" s="1095">
        <f t="shared" si="18"/>
        <v>72.405470635559126</v>
      </c>
      <c r="CN76" s="1095">
        <f t="shared" si="19"/>
        <v>32.180209171359607</v>
      </c>
      <c r="CO76" s="1095">
        <f t="shared" si="20"/>
        <v>80.450522928399025</v>
      </c>
      <c r="CQ76" s="1095">
        <f t="shared" si="21"/>
        <v>0</v>
      </c>
      <c r="CR76" s="1095">
        <f t="shared" si="7"/>
        <v>0</v>
      </c>
      <c r="CS76" s="1095">
        <f t="shared" si="8"/>
        <v>0</v>
      </c>
      <c r="CT76" s="1095">
        <f t="shared" si="9"/>
        <v>0</v>
      </c>
      <c r="CU76" s="1095">
        <f t="shared" si="10"/>
        <v>0</v>
      </c>
      <c r="CV76" s="1060"/>
    </row>
    <row r="77" spans="1:100">
      <c r="A77" s="1144" t="s">
        <v>168</v>
      </c>
      <c r="C77" s="3">
        <f t="shared" si="85"/>
        <v>0</v>
      </c>
      <c r="D77" s="1095">
        <f t="shared" si="86"/>
        <v>0</v>
      </c>
      <c r="E77" s="1095">
        <f t="shared" si="87"/>
        <v>0</v>
      </c>
      <c r="F77" s="1095">
        <f t="shared" si="88"/>
        <v>0</v>
      </c>
      <c r="G77" s="1180">
        <f t="shared" si="89"/>
        <v>0</v>
      </c>
      <c r="I77" s="1060">
        <f>(-('10.房租物业'!B39)/10000)/四大费用!C1</f>
        <v>0</v>
      </c>
      <c r="J77" s="1060">
        <f>(-('10.房租物业'!C39)/10000)/四大费用!D1</f>
        <v>0</v>
      </c>
      <c r="K77" s="1060">
        <f>(-('10.房租物业'!D39)/10000)/四大费用!E1</f>
        <v>0</v>
      </c>
      <c r="L77" s="1060">
        <f>(-('10.房租物业'!E39)/10000)/四大费用!F1</f>
        <v>0</v>
      </c>
      <c r="M77" s="1463">
        <f t="shared" si="90"/>
        <v>0</v>
      </c>
      <c r="N77" s="1060"/>
      <c r="O77" s="1095"/>
      <c r="P77" s="1095"/>
      <c r="R77" s="1095"/>
      <c r="S77" s="1463">
        <f t="shared" si="91"/>
        <v>0</v>
      </c>
      <c r="T77" s="1060"/>
      <c r="U77" s="1060">
        <f t="shared" si="82"/>
        <v>0</v>
      </c>
      <c r="V77" s="1060">
        <f t="shared" si="83"/>
        <v>0</v>
      </c>
      <c r="W77" s="1060">
        <f t="shared" si="92"/>
        <v>0</v>
      </c>
      <c r="X77" s="1095"/>
      <c r="Y77" s="1060">
        <f>'[30]损益表-USD'!Y77</f>
        <v>-1110.2333599999997</v>
      </c>
      <c r="Z77" s="2">
        <f t="shared" si="68"/>
        <v>1110.2333599999997</v>
      </c>
      <c r="AB77" s="1095">
        <f>$C$77*AB97</f>
        <v>0</v>
      </c>
      <c r="AC77" s="1095">
        <f>$C$77*AC97</f>
        <v>0</v>
      </c>
      <c r="AD77" s="1095">
        <f>$C$77*AD97</f>
        <v>0</v>
      </c>
      <c r="AE77" s="1095">
        <f>$C$77*AE97</f>
        <v>0</v>
      </c>
      <c r="AF77" s="1095">
        <f>$C$77*AF97</f>
        <v>0</v>
      </c>
      <c r="AG77" s="1060">
        <f t="shared" si="93"/>
        <v>0</v>
      </c>
      <c r="AH77" s="1060"/>
      <c r="AI77" s="1095">
        <f>$D$77*AI97</f>
        <v>0</v>
      </c>
      <c r="AJ77" s="1095">
        <f>$D$77*AJ97</f>
        <v>0</v>
      </c>
      <c r="AK77" s="1095">
        <f>$D$77*AK97*0</f>
        <v>0</v>
      </c>
      <c r="AL77" s="1095">
        <f>$D$77*AL97</f>
        <v>0</v>
      </c>
      <c r="AM77" s="1095">
        <f>$D$77*AM97+$D$77*AK97</f>
        <v>0</v>
      </c>
      <c r="AN77" s="1060">
        <f t="shared" si="94"/>
        <v>0</v>
      </c>
      <c r="AP77" s="1095">
        <f>$E$77*AP97</f>
        <v>0</v>
      </c>
      <c r="AQ77" s="1095">
        <f>$E$77*AQ97</f>
        <v>0</v>
      </c>
      <c r="AR77" s="1095">
        <f>$E$77*AR97*0</f>
        <v>0</v>
      </c>
      <c r="AS77" s="1095">
        <f>$E$77*AS97</f>
        <v>0</v>
      </c>
      <c r="AT77" s="1095">
        <f>$E$77*AT97+$E$77*AR97</f>
        <v>0</v>
      </c>
      <c r="AU77" s="1060">
        <f t="shared" si="95"/>
        <v>0</v>
      </c>
      <c r="AW77" s="1095">
        <f>$F$77*AW97</f>
        <v>0</v>
      </c>
      <c r="AX77" s="1095">
        <f>$F$77*AX97</f>
        <v>0</v>
      </c>
      <c r="AY77" s="1095">
        <f>$F$77*AY97*0</f>
        <v>0</v>
      </c>
      <c r="AZ77" s="1095">
        <f>$F$77*AZ97</f>
        <v>0</v>
      </c>
      <c r="BA77" s="1095">
        <f>$F$77*BA97+$F$77*AY97</f>
        <v>0</v>
      </c>
      <c r="BB77" s="1060">
        <f t="shared" si="96"/>
        <v>0</v>
      </c>
      <c r="BD77" s="1095">
        <v>-976.02574416733682</v>
      </c>
      <c r="BE77" s="1095">
        <v>-48.270313757039403</v>
      </c>
      <c r="BF77" s="1095">
        <v>-26.065969428801278</v>
      </c>
      <c r="BG77" s="1095">
        <v>-11.584875301689458</v>
      </c>
      <c r="BH77" s="1095">
        <v>-28.962188254223641</v>
      </c>
      <c r="BI77" s="1060">
        <f t="shared" si="97"/>
        <v>976.02574416733682</v>
      </c>
      <c r="BJ77" s="1060">
        <f t="shared" si="97"/>
        <v>48.270313757039403</v>
      </c>
      <c r="BK77" s="1060">
        <f t="shared" si="97"/>
        <v>26.065969428801278</v>
      </c>
      <c r="BL77" s="1060">
        <f t="shared" si="97"/>
        <v>11.584875301689458</v>
      </c>
      <c r="BM77" s="1060">
        <f t="shared" si="97"/>
        <v>28.962188254223641</v>
      </c>
      <c r="BN77" s="1095">
        <v>-976.02574416733682</v>
      </c>
      <c r="BO77" s="1095">
        <v>-48.270313757039403</v>
      </c>
      <c r="BP77" s="1095">
        <v>-26.065969428801278</v>
      </c>
      <c r="BQ77" s="1095">
        <v>-11.584875301689458</v>
      </c>
      <c r="BR77" s="1095">
        <v>-28.962188254223641</v>
      </c>
      <c r="BT77" s="1095">
        <f t="shared" si="22"/>
        <v>976.02574416733682</v>
      </c>
      <c r="BU77" s="1095">
        <f t="shared" si="23"/>
        <v>48.270313757039403</v>
      </c>
      <c r="BV77" s="1095">
        <f t="shared" si="24"/>
        <v>26.065969428801278</v>
      </c>
      <c r="BW77" s="1095">
        <f t="shared" si="25"/>
        <v>11.584875301689458</v>
      </c>
      <c r="BX77" s="1095">
        <f t="shared" si="26"/>
        <v>28.962188254223641</v>
      </c>
      <c r="BY77" s="1097">
        <f t="shared" si="11"/>
        <v>0</v>
      </c>
      <c r="BZ77" s="1097">
        <f t="shared" si="12"/>
        <v>0</v>
      </c>
      <c r="CA77" s="1097">
        <f t="shared" si="13"/>
        <v>0</v>
      </c>
      <c r="CB77" s="1097">
        <f t="shared" si="14"/>
        <v>0</v>
      </c>
      <c r="CC77" s="1097">
        <f t="shared" si="15"/>
        <v>0</v>
      </c>
      <c r="CE77" s="1095">
        <v>-976.02574416733682</v>
      </c>
      <c r="CF77" s="1095">
        <v>-48.270313757039403</v>
      </c>
      <c r="CG77" s="1095">
        <v>-26.065969428801278</v>
      </c>
      <c r="CH77" s="1095">
        <v>-11.584875301689458</v>
      </c>
      <c r="CI77" s="1095">
        <v>-28.962188254223641</v>
      </c>
      <c r="CK77" s="1095">
        <f t="shared" si="16"/>
        <v>976.02574416733682</v>
      </c>
      <c r="CL77" s="1095">
        <f t="shared" si="17"/>
        <v>48.270313757039403</v>
      </c>
      <c r="CM77" s="1095">
        <f t="shared" si="18"/>
        <v>26.065969428801278</v>
      </c>
      <c r="CN77" s="1095">
        <f t="shared" si="19"/>
        <v>11.584875301689458</v>
      </c>
      <c r="CO77" s="1095">
        <f t="shared" si="20"/>
        <v>28.962188254223641</v>
      </c>
      <c r="CQ77" s="1095">
        <f t="shared" si="21"/>
        <v>0</v>
      </c>
      <c r="CR77" s="1095">
        <f t="shared" si="7"/>
        <v>0</v>
      </c>
      <c r="CS77" s="1095">
        <f t="shared" si="8"/>
        <v>0</v>
      </c>
      <c r="CT77" s="1095">
        <f t="shared" si="9"/>
        <v>0</v>
      </c>
      <c r="CU77" s="1095">
        <f t="shared" si="10"/>
        <v>0</v>
      </c>
      <c r="CV77" s="1060"/>
    </row>
    <row r="78" spans="1:100">
      <c r="A78" s="1144" t="s">
        <v>49</v>
      </c>
      <c r="C78" s="3">
        <f t="shared" si="85"/>
        <v>0</v>
      </c>
      <c r="D78" s="1095">
        <f t="shared" si="86"/>
        <v>0</v>
      </c>
      <c r="E78" s="1095">
        <f t="shared" si="87"/>
        <v>0</v>
      </c>
      <c r="F78" s="1095">
        <f t="shared" si="88"/>
        <v>0</v>
      </c>
      <c r="G78" s="1180">
        <f t="shared" si="89"/>
        <v>0</v>
      </c>
      <c r="H78" s="1095"/>
      <c r="J78" s="1095">
        <f>损益表!I80/四大费用!D1</f>
        <v>0</v>
      </c>
      <c r="K78" s="1095">
        <f>损益表!J80/四大费用!E1</f>
        <v>0</v>
      </c>
      <c r="L78" s="1060">
        <f>损益表!K80/四大费用!F1</f>
        <v>0</v>
      </c>
      <c r="M78" s="1463">
        <f t="shared" si="90"/>
        <v>0</v>
      </c>
      <c r="N78" s="1060"/>
      <c r="O78" s="1095"/>
      <c r="P78" s="1095"/>
      <c r="Q78" s="1095"/>
      <c r="R78" s="1095"/>
      <c r="S78" s="1463">
        <f t="shared" si="91"/>
        <v>0</v>
      </c>
      <c r="T78" s="1060"/>
      <c r="U78" s="1060">
        <f t="shared" si="82"/>
        <v>0</v>
      </c>
      <c r="V78" s="1060">
        <f t="shared" si="83"/>
        <v>0</v>
      </c>
      <c r="W78" s="1060">
        <f t="shared" si="92"/>
        <v>0</v>
      </c>
      <c r="X78" s="1095"/>
      <c r="Y78" s="1060">
        <f>'[30]损益表-USD'!Y78</f>
        <v>-270.04638</v>
      </c>
      <c r="Z78" s="2">
        <f t="shared" si="68"/>
        <v>270.04638</v>
      </c>
      <c r="AB78" s="1095">
        <f>C78</f>
        <v>0</v>
      </c>
      <c r="AC78" s="1060"/>
      <c r="AD78" s="1060"/>
      <c r="AE78" s="1060"/>
      <c r="AF78" s="1060"/>
      <c r="AG78" s="1060">
        <f t="shared" si="93"/>
        <v>0</v>
      </c>
      <c r="AH78" s="1060"/>
      <c r="AI78" s="1095">
        <f>D78</f>
        <v>0</v>
      </c>
      <c r="AJ78" s="1060"/>
      <c r="AK78" s="1060"/>
      <c r="AL78" s="1060"/>
      <c r="AM78" s="1060"/>
      <c r="AN78" s="1060">
        <f t="shared" si="94"/>
        <v>0</v>
      </c>
      <c r="AP78" s="1095">
        <f>E78</f>
        <v>0</v>
      </c>
      <c r="AQ78" s="1060"/>
      <c r="AR78" s="1060"/>
      <c r="AS78" s="1060"/>
      <c r="AT78" s="1060"/>
      <c r="AU78" s="1060">
        <f t="shared" si="95"/>
        <v>0</v>
      </c>
      <c r="AW78" s="1095">
        <f>F78</f>
        <v>0</v>
      </c>
      <c r="AX78" s="1060"/>
      <c r="AY78" s="1060"/>
      <c r="AZ78" s="1060"/>
      <c r="BA78" s="1060"/>
      <c r="BB78" s="1060">
        <f t="shared" si="96"/>
        <v>0</v>
      </c>
      <c r="BD78" s="1095">
        <v>0</v>
      </c>
      <c r="BE78" s="1060"/>
      <c r="BF78" s="1060"/>
      <c r="BG78" s="1060"/>
      <c r="BH78" s="1060"/>
      <c r="BN78" s="1095">
        <v>0</v>
      </c>
      <c r="BO78" s="1095"/>
      <c r="BP78" s="1095"/>
      <c r="BQ78" s="1095"/>
      <c r="BR78" s="1095"/>
      <c r="BT78" s="1095">
        <f t="shared" si="22"/>
        <v>0</v>
      </c>
      <c r="BU78" s="1095">
        <f t="shared" si="23"/>
        <v>0</v>
      </c>
      <c r="BV78" s="1095">
        <f t="shared" si="24"/>
        <v>0</v>
      </c>
      <c r="BW78" s="1095">
        <f t="shared" si="25"/>
        <v>0</v>
      </c>
      <c r="BX78" s="1095">
        <f t="shared" si="26"/>
        <v>0</v>
      </c>
      <c r="BY78" s="1097">
        <f t="shared" si="11"/>
        <v>0</v>
      </c>
      <c r="BZ78" s="1097">
        <f t="shared" si="12"/>
        <v>0</v>
      </c>
      <c r="CA78" s="1097">
        <f t="shared" si="13"/>
        <v>0</v>
      </c>
      <c r="CB78" s="1097">
        <f t="shared" si="14"/>
        <v>0</v>
      </c>
      <c r="CC78" s="1097">
        <f t="shared" si="15"/>
        <v>0</v>
      </c>
      <c r="CE78" s="1095">
        <v>0</v>
      </c>
      <c r="CF78" s="1060"/>
      <c r="CG78" s="1060"/>
      <c r="CH78" s="1060"/>
      <c r="CI78" s="1060"/>
      <c r="CK78" s="1095">
        <f t="shared" si="16"/>
        <v>0</v>
      </c>
      <c r="CL78" s="1060">
        <f t="shared" si="17"/>
        <v>0</v>
      </c>
      <c r="CM78" s="1060">
        <f t="shared" si="18"/>
        <v>0</v>
      </c>
      <c r="CN78" s="1060">
        <f t="shared" si="19"/>
        <v>0</v>
      </c>
      <c r="CO78" s="1060">
        <f t="shared" si="20"/>
        <v>0</v>
      </c>
      <c r="CQ78" s="1095">
        <f t="shared" si="21"/>
        <v>0</v>
      </c>
      <c r="CR78" s="1095">
        <f t="shared" si="7"/>
        <v>0</v>
      </c>
      <c r="CS78" s="1095">
        <f t="shared" si="8"/>
        <v>0</v>
      </c>
      <c r="CT78" s="1095">
        <f t="shared" si="9"/>
        <v>0</v>
      </c>
      <c r="CU78" s="1095">
        <f t="shared" si="10"/>
        <v>0</v>
      </c>
      <c r="CV78" s="1060"/>
    </row>
    <row r="79" spans="1:100">
      <c r="A79" s="1144" t="s">
        <v>389</v>
      </c>
      <c r="C79" s="3">
        <f t="shared" si="85"/>
        <v>0</v>
      </c>
      <c r="D79" s="1095">
        <f t="shared" si="86"/>
        <v>0</v>
      </c>
      <c r="E79" s="1095">
        <f t="shared" si="87"/>
        <v>0</v>
      </c>
      <c r="F79" s="1095">
        <f t="shared" si="88"/>
        <v>0</v>
      </c>
      <c r="G79" s="1180">
        <f t="shared" si="89"/>
        <v>0</v>
      </c>
      <c r="I79" s="1060">
        <f>(-'11.专业服务费'!B68/10000)/四大费用!C1</f>
        <v>0</v>
      </c>
      <c r="J79" s="1060">
        <f>(-'11.专业服务费'!C68/10000)/四大费用!D1</f>
        <v>0</v>
      </c>
      <c r="K79" s="1060">
        <f>(-'11.专业服务费'!D68/10000)/四大费用!E1</f>
        <v>0</v>
      </c>
      <c r="L79" s="1060">
        <f>(-'11.专业服务费'!E68/10000)/四大费用!F1</f>
        <v>0</v>
      </c>
      <c r="M79" s="1463">
        <f t="shared" si="90"/>
        <v>0</v>
      </c>
      <c r="N79" s="1060"/>
      <c r="O79" s="1095"/>
      <c r="P79" s="1095"/>
      <c r="R79" s="1095"/>
      <c r="S79" s="1463">
        <f t="shared" si="91"/>
        <v>0</v>
      </c>
      <c r="T79" s="1060"/>
      <c r="U79" s="1060">
        <f t="shared" si="82"/>
        <v>0</v>
      </c>
      <c r="V79" s="1060">
        <f t="shared" si="83"/>
        <v>0</v>
      </c>
      <c r="W79" s="1060">
        <f t="shared" si="92"/>
        <v>0</v>
      </c>
      <c r="X79" s="1095"/>
      <c r="Y79" s="1060">
        <f>'[30]损益表-USD'!Y79</f>
        <v>-183.7474359375</v>
      </c>
      <c r="Z79" s="2">
        <f t="shared" si="68"/>
        <v>183.7474359375</v>
      </c>
      <c r="AB79" s="1095">
        <f>$C$79*AB97</f>
        <v>0</v>
      </c>
      <c r="AC79" s="1095">
        <f>$C$79*AC97</f>
        <v>0</v>
      </c>
      <c r="AD79" s="1095">
        <f>$C$79*AD97</f>
        <v>0</v>
      </c>
      <c r="AE79" s="1095">
        <f>$C$79*AE97</f>
        <v>0</v>
      </c>
      <c r="AF79" s="1095">
        <f>$C$79*AF97</f>
        <v>0</v>
      </c>
      <c r="AG79" s="1060">
        <f t="shared" si="93"/>
        <v>0</v>
      </c>
      <c r="AH79" s="1060"/>
      <c r="AI79" s="1095">
        <f>$D$79*AI97</f>
        <v>0</v>
      </c>
      <c r="AJ79" s="1095">
        <f>$D$79*AJ97</f>
        <v>0</v>
      </c>
      <c r="AK79" s="1095">
        <f>$D$79*AK97*0</f>
        <v>0</v>
      </c>
      <c r="AL79" s="1095">
        <f>$D$79*AL97</f>
        <v>0</v>
      </c>
      <c r="AM79" s="1095">
        <f>$D$79*AM97+$D$79*AK97</f>
        <v>0</v>
      </c>
      <c r="AN79" s="1060">
        <f t="shared" si="94"/>
        <v>0</v>
      </c>
      <c r="AP79" s="1095">
        <f>$E$79*AP97</f>
        <v>0</v>
      </c>
      <c r="AQ79" s="1095">
        <f>$E$79*AQ97</f>
        <v>0</v>
      </c>
      <c r="AR79" s="1095">
        <f>$E$79*AR97*0</f>
        <v>0</v>
      </c>
      <c r="AS79" s="1095">
        <f>$E$79*AS97</f>
        <v>0</v>
      </c>
      <c r="AT79" s="1095">
        <f>$E$79*AT97+$E$79*AR97</f>
        <v>0</v>
      </c>
      <c r="AU79" s="1060">
        <f t="shared" si="95"/>
        <v>0</v>
      </c>
      <c r="AW79" s="1095">
        <f>$F$79*AW97</f>
        <v>0</v>
      </c>
      <c r="AX79" s="1095">
        <f>$F$79*AX97</f>
        <v>0</v>
      </c>
      <c r="AY79" s="1095">
        <f>$F$79*AY97*0</f>
        <v>0</v>
      </c>
      <c r="AZ79" s="1095">
        <f>$F$79*AZ97</f>
        <v>0</v>
      </c>
      <c r="BA79" s="1095">
        <f>$F$79*BA97+$F$79*AY97</f>
        <v>0</v>
      </c>
      <c r="BB79" s="1060">
        <f t="shared" si="96"/>
        <v>0</v>
      </c>
      <c r="BD79" s="1095">
        <v>-948.9139179404666</v>
      </c>
      <c r="BE79" s="1095">
        <v>-46.929471708232768</v>
      </c>
      <c r="BF79" s="1095">
        <v>-25.341914722445694</v>
      </c>
      <c r="BG79" s="1095">
        <v>-11.263073209975863</v>
      </c>
      <c r="BH79" s="1095">
        <v>-28.157683024939658</v>
      </c>
      <c r="BI79" s="1060">
        <f t="shared" ref="BI79:BM82" si="98">AB79-BD79</f>
        <v>948.9139179404666</v>
      </c>
      <c r="BJ79" s="1060">
        <f t="shared" si="98"/>
        <v>46.929471708232768</v>
      </c>
      <c r="BK79" s="1060">
        <f t="shared" si="98"/>
        <v>25.341914722445694</v>
      </c>
      <c r="BL79" s="1060">
        <f t="shared" si="98"/>
        <v>11.263073209975863</v>
      </c>
      <c r="BM79" s="1060">
        <f t="shared" si="98"/>
        <v>28.157683024939658</v>
      </c>
      <c r="BN79" s="1095">
        <v>-677.79565567176178</v>
      </c>
      <c r="BO79" s="1095">
        <v>-33.521051220166264</v>
      </c>
      <c r="BP79" s="1095">
        <v>-18.101367658889782</v>
      </c>
      <c r="BQ79" s="1095">
        <v>-8.0450522928399018</v>
      </c>
      <c r="BR79" s="1095">
        <v>-20.112630732099756</v>
      </c>
      <c r="BT79" s="1095">
        <f t="shared" si="22"/>
        <v>677.79565567176178</v>
      </c>
      <c r="BU79" s="1095">
        <f t="shared" si="23"/>
        <v>33.521051220166264</v>
      </c>
      <c r="BV79" s="1095">
        <f t="shared" si="24"/>
        <v>18.101367658889782</v>
      </c>
      <c r="BW79" s="1095">
        <f t="shared" si="25"/>
        <v>8.0450522928399018</v>
      </c>
      <c r="BX79" s="1095">
        <f t="shared" si="26"/>
        <v>20.112630732099756</v>
      </c>
      <c r="BY79" s="1097">
        <f t="shared" si="11"/>
        <v>0</v>
      </c>
      <c r="BZ79" s="1097">
        <f t="shared" si="12"/>
        <v>0</v>
      </c>
      <c r="CA79" s="1097">
        <f t="shared" si="13"/>
        <v>0</v>
      </c>
      <c r="CB79" s="1097">
        <f t="shared" si="14"/>
        <v>0</v>
      </c>
      <c r="CC79" s="1097">
        <f t="shared" si="15"/>
        <v>0</v>
      </c>
      <c r="CE79" s="1095">
        <v>-948.9139179404666</v>
      </c>
      <c r="CF79" s="1095">
        <v>-46.929471708232768</v>
      </c>
      <c r="CG79" s="1095">
        <v>-25.341914722445694</v>
      </c>
      <c r="CH79" s="1095">
        <v>-11.263073209975863</v>
      </c>
      <c r="CI79" s="1095">
        <v>-28.157683024939658</v>
      </c>
      <c r="CK79" s="1095">
        <f t="shared" si="16"/>
        <v>948.9139179404666</v>
      </c>
      <c r="CL79" s="1095">
        <f t="shared" si="17"/>
        <v>46.929471708232768</v>
      </c>
      <c r="CM79" s="1095">
        <f t="shared" si="18"/>
        <v>25.341914722445694</v>
      </c>
      <c r="CN79" s="1095">
        <f t="shared" si="19"/>
        <v>11.263073209975863</v>
      </c>
      <c r="CO79" s="1095">
        <f t="shared" si="20"/>
        <v>28.157683024939658</v>
      </c>
      <c r="CQ79" s="1095">
        <f t="shared" si="21"/>
        <v>0</v>
      </c>
      <c r="CR79" s="1095">
        <f t="shared" si="7"/>
        <v>0</v>
      </c>
      <c r="CS79" s="1095">
        <f t="shared" si="8"/>
        <v>0</v>
      </c>
      <c r="CT79" s="1095">
        <f t="shared" si="9"/>
        <v>0</v>
      </c>
      <c r="CU79" s="1095">
        <f t="shared" si="10"/>
        <v>0</v>
      </c>
      <c r="CV79" s="1060"/>
    </row>
    <row r="80" spans="1:100">
      <c r="A80" s="1135" t="s">
        <v>81</v>
      </c>
      <c r="C80" s="3">
        <f t="shared" si="85"/>
        <v>0</v>
      </c>
      <c r="D80" s="1095">
        <f t="shared" si="86"/>
        <v>0</v>
      </c>
      <c r="E80" s="1095">
        <f t="shared" si="87"/>
        <v>0</v>
      </c>
      <c r="F80" s="1095">
        <f t="shared" si="88"/>
        <v>0</v>
      </c>
      <c r="G80" s="1180">
        <f t="shared" si="89"/>
        <v>0</v>
      </c>
      <c r="H80" s="1095"/>
      <c r="I80" s="1095">
        <f>(-'12.差旅应酬'!B22/10000)/四大费用!C1</f>
        <v>0</v>
      </c>
      <c r="J80" s="1095">
        <f>(-'12.差旅应酬'!C22/10000)/四大费用!D1</f>
        <v>0</v>
      </c>
      <c r="K80" s="1095">
        <f>(-'12.差旅应酬'!D22/10000)/四大费用!E1</f>
        <v>0</v>
      </c>
      <c r="L80" s="1095">
        <f>(-'12.差旅应酬'!E22/10000)/四大费用!F1</f>
        <v>0</v>
      </c>
      <c r="M80" s="1463">
        <f t="shared" si="90"/>
        <v>0</v>
      </c>
      <c r="N80" s="1095"/>
      <c r="O80" s="1095"/>
      <c r="P80" s="1095"/>
      <c r="Q80" s="1095"/>
      <c r="R80" s="1095"/>
      <c r="S80" s="1463">
        <f t="shared" si="91"/>
        <v>0</v>
      </c>
      <c r="T80" s="1060"/>
      <c r="U80" s="1060">
        <f t="shared" si="82"/>
        <v>0</v>
      </c>
      <c r="V80" s="1060">
        <f t="shared" si="83"/>
        <v>0</v>
      </c>
      <c r="W80" s="1060">
        <f t="shared" si="92"/>
        <v>0</v>
      </c>
      <c r="X80" s="1095"/>
      <c r="Y80" s="1060">
        <f>'[30]损益表-USD'!Y80</f>
        <v>-1203.52107</v>
      </c>
      <c r="Z80" s="2">
        <f t="shared" si="68"/>
        <v>1203.52107</v>
      </c>
      <c r="AB80" s="1095">
        <f>$C$80*AB97</f>
        <v>0</v>
      </c>
      <c r="AC80" s="1095">
        <f>$C$80*AC97</f>
        <v>0</v>
      </c>
      <c r="AD80" s="1095">
        <f>$C$80*AD97</f>
        <v>0</v>
      </c>
      <c r="AE80" s="1095">
        <f>$C$80*AE97</f>
        <v>0</v>
      </c>
      <c r="AF80" s="1095">
        <f>$C$80*AF97</f>
        <v>0</v>
      </c>
      <c r="AG80" s="1060">
        <f t="shared" si="93"/>
        <v>0</v>
      </c>
      <c r="AH80" s="1060"/>
      <c r="AI80" s="1095">
        <f>$D$80*AI97</f>
        <v>0</v>
      </c>
      <c r="AJ80" s="1095">
        <f>$D$80*AJ97</f>
        <v>0</v>
      </c>
      <c r="AK80" s="1095">
        <f>$D$80*AK97*0</f>
        <v>0</v>
      </c>
      <c r="AL80" s="1095">
        <f>$D$80*AL97</f>
        <v>0</v>
      </c>
      <c r="AM80" s="1095">
        <f>$D$80*AM97+$D$80*AK97</f>
        <v>0</v>
      </c>
      <c r="AN80" s="1060">
        <f t="shared" si="94"/>
        <v>0</v>
      </c>
      <c r="AP80" s="1095">
        <f>$E$80*AP97</f>
        <v>0</v>
      </c>
      <c r="AQ80" s="1095">
        <f>$E$80*AQ97</f>
        <v>0</v>
      </c>
      <c r="AR80" s="1095">
        <f>$E$80*AR97*0</f>
        <v>0</v>
      </c>
      <c r="AS80" s="1095">
        <f>$E$80*AS97</f>
        <v>0</v>
      </c>
      <c r="AT80" s="1095">
        <f>$E$80*AT97+$E$80*AR97</f>
        <v>0</v>
      </c>
      <c r="AU80" s="1060">
        <f t="shared" si="95"/>
        <v>0</v>
      </c>
      <c r="AW80" s="1095">
        <f>$F$80*AW97</f>
        <v>0</v>
      </c>
      <c r="AX80" s="1095">
        <f>$F$80*AX97</f>
        <v>0</v>
      </c>
      <c r="AY80" s="1095">
        <f>$F$80*AY97*0</f>
        <v>0</v>
      </c>
      <c r="AZ80" s="1095">
        <f>$F$80*AZ97</f>
        <v>0</v>
      </c>
      <c r="BA80" s="1095">
        <f>$F$80*BA97+$F$80*AY97</f>
        <v>0</v>
      </c>
      <c r="BB80" s="1060">
        <f t="shared" si="96"/>
        <v>0</v>
      </c>
      <c r="BD80" s="1095">
        <v>-1084.4730490748188</v>
      </c>
      <c r="BE80" s="1095">
        <v>-53.633681952266016</v>
      </c>
      <c r="BF80" s="1095">
        <v>-28.962188254223648</v>
      </c>
      <c r="BG80" s="1095">
        <v>-12.872083668543844</v>
      </c>
      <c r="BH80" s="1095">
        <v>-32.180209171359607</v>
      </c>
      <c r="BI80" s="1060">
        <f t="shared" si="98"/>
        <v>1084.4730490748188</v>
      </c>
      <c r="BJ80" s="1060">
        <f t="shared" si="98"/>
        <v>53.633681952266016</v>
      </c>
      <c r="BK80" s="1060">
        <f t="shared" si="98"/>
        <v>28.962188254223648</v>
      </c>
      <c r="BL80" s="1060">
        <f t="shared" si="98"/>
        <v>12.872083668543844</v>
      </c>
      <c r="BM80" s="1060">
        <f t="shared" si="98"/>
        <v>32.180209171359607</v>
      </c>
      <c r="BN80" s="1095">
        <v>-813.35478680611425</v>
      </c>
      <c r="BO80" s="1095">
        <v>-40.225261464199512</v>
      </c>
      <c r="BP80" s="1095">
        <v>-21.721641190667736</v>
      </c>
      <c r="BQ80" s="1095">
        <v>-9.6540627514078832</v>
      </c>
      <c r="BR80" s="1095">
        <v>-24.135156878519709</v>
      </c>
      <c r="BT80" s="1095">
        <f t="shared" si="22"/>
        <v>813.35478680611425</v>
      </c>
      <c r="BU80" s="1095">
        <f t="shared" si="23"/>
        <v>40.225261464199512</v>
      </c>
      <c r="BV80" s="1095">
        <f t="shared" si="24"/>
        <v>21.721641190667736</v>
      </c>
      <c r="BW80" s="1095">
        <f t="shared" si="25"/>
        <v>9.6540627514078832</v>
      </c>
      <c r="BX80" s="1095">
        <f t="shared" si="26"/>
        <v>24.135156878519709</v>
      </c>
      <c r="BY80" s="1097">
        <f t="shared" si="11"/>
        <v>0</v>
      </c>
      <c r="BZ80" s="1097">
        <f t="shared" si="12"/>
        <v>0</v>
      </c>
      <c r="CA80" s="1097">
        <f t="shared" si="13"/>
        <v>0</v>
      </c>
      <c r="CB80" s="1097">
        <f t="shared" si="14"/>
        <v>0</v>
      </c>
      <c r="CC80" s="1097">
        <f t="shared" si="15"/>
        <v>0</v>
      </c>
      <c r="CE80" s="1095">
        <v>-1084.4730490748188</v>
      </c>
      <c r="CF80" s="1095">
        <v>-53.633681952266016</v>
      </c>
      <c r="CG80" s="1095">
        <v>-28.962188254223648</v>
      </c>
      <c r="CH80" s="1095">
        <v>-12.872083668543844</v>
      </c>
      <c r="CI80" s="1095">
        <v>-32.180209171359607</v>
      </c>
      <c r="CK80" s="1095">
        <f t="shared" si="16"/>
        <v>1084.4730490748188</v>
      </c>
      <c r="CL80" s="1095">
        <f t="shared" si="17"/>
        <v>53.633681952266016</v>
      </c>
      <c r="CM80" s="1095">
        <f t="shared" si="18"/>
        <v>28.962188254223648</v>
      </c>
      <c r="CN80" s="1095">
        <f t="shared" si="19"/>
        <v>12.872083668543844</v>
      </c>
      <c r="CO80" s="1095">
        <f t="shared" si="20"/>
        <v>32.180209171359607</v>
      </c>
      <c r="CQ80" s="1095">
        <f t="shared" si="21"/>
        <v>0</v>
      </c>
      <c r="CR80" s="1095">
        <f t="shared" si="7"/>
        <v>0</v>
      </c>
      <c r="CS80" s="1095">
        <f t="shared" si="8"/>
        <v>0</v>
      </c>
      <c r="CT80" s="1095">
        <f t="shared" si="9"/>
        <v>0</v>
      </c>
      <c r="CU80" s="1095">
        <f t="shared" si="10"/>
        <v>0</v>
      </c>
      <c r="CV80" s="1060"/>
    </row>
    <row r="81" spans="1:100" ht="36">
      <c r="A81" s="1149" t="s">
        <v>82</v>
      </c>
      <c r="C81" s="34">
        <f t="shared" si="85"/>
        <v>0</v>
      </c>
      <c r="D81" s="1141">
        <f t="shared" si="86"/>
        <v>0</v>
      </c>
      <c r="E81" s="1141">
        <f t="shared" si="87"/>
        <v>0</v>
      </c>
      <c r="F81" s="1141">
        <f t="shared" si="88"/>
        <v>0</v>
      </c>
      <c r="G81" s="1197">
        <f t="shared" si="89"/>
        <v>0</v>
      </c>
      <c r="H81" s="1141"/>
      <c r="I81" s="1141">
        <f>(-'13.办公费用'!B22/10000)/四大费用!C1</f>
        <v>0</v>
      </c>
      <c r="J81" s="1141">
        <f>(-'13.办公费用'!C22/10000)/四大费用!D1</f>
        <v>0</v>
      </c>
      <c r="K81" s="1141">
        <f>(-'13.办公费用'!D22/10000)/四大费用!E1</f>
        <v>0</v>
      </c>
      <c r="L81" s="1141">
        <f>(-'13.办公费用'!E22/10000)/四大费用!F1</f>
        <v>0</v>
      </c>
      <c r="M81" s="1470">
        <f t="shared" si="90"/>
        <v>0</v>
      </c>
      <c r="N81" s="1141"/>
      <c r="O81" s="1141"/>
      <c r="P81" s="1141"/>
      <c r="Q81" s="1141"/>
      <c r="R81" s="1141"/>
      <c r="S81" s="1470">
        <f t="shared" si="91"/>
        <v>0</v>
      </c>
      <c r="T81" s="1060"/>
      <c r="U81" s="1060">
        <f t="shared" si="82"/>
        <v>0</v>
      </c>
      <c r="V81" s="1060">
        <f t="shared" si="83"/>
        <v>0</v>
      </c>
      <c r="W81" s="1060">
        <f t="shared" si="92"/>
        <v>0</v>
      </c>
      <c r="X81" s="1095"/>
      <c r="Y81" s="1060">
        <f>'[30]损益表-USD'!Y81</f>
        <v>-284821.28347392182</v>
      </c>
      <c r="Z81" s="2">
        <f t="shared" si="68"/>
        <v>284821.28347392182</v>
      </c>
      <c r="AB81" s="1095">
        <f>$C$81*AB97</f>
        <v>0</v>
      </c>
      <c r="AC81" s="1095">
        <f>$C$81*AC97</f>
        <v>0</v>
      </c>
      <c r="AD81" s="1095">
        <f>$C$81*AD97</f>
        <v>0</v>
      </c>
      <c r="AE81" s="1095">
        <f>$C$81*AE97</f>
        <v>0</v>
      </c>
      <c r="AF81" s="1095">
        <f>$C$81*AF97</f>
        <v>0</v>
      </c>
      <c r="AG81" s="1060">
        <f t="shared" si="93"/>
        <v>0</v>
      </c>
      <c r="AH81" s="1060"/>
      <c r="AI81" s="1095">
        <f>$D$81*AI97</f>
        <v>0</v>
      </c>
      <c r="AJ81" s="1095">
        <f>$D$81*AJ97</f>
        <v>0</v>
      </c>
      <c r="AK81" s="1095">
        <f>$D$81*AK97*0</f>
        <v>0</v>
      </c>
      <c r="AL81" s="1095">
        <f>$D$81*AL97</f>
        <v>0</v>
      </c>
      <c r="AM81" s="1095">
        <f>$D$81*AM97+$D$81*AK97</f>
        <v>0</v>
      </c>
      <c r="AN81" s="1060">
        <f t="shared" si="94"/>
        <v>0</v>
      </c>
      <c r="AP81" s="1095">
        <f>$E$81*AP97</f>
        <v>0</v>
      </c>
      <c r="AQ81" s="1095">
        <f>$E$81*AQ97</f>
        <v>0</v>
      </c>
      <c r="AR81" s="1095">
        <f>$E$81*AR97*0</f>
        <v>0</v>
      </c>
      <c r="AS81" s="1095">
        <f>$E$81*AS97</f>
        <v>0</v>
      </c>
      <c r="AT81" s="1095">
        <f>$E$81*AT97+$E$81*AR97</f>
        <v>0</v>
      </c>
      <c r="AU81" s="1060">
        <f t="shared" si="95"/>
        <v>0</v>
      </c>
      <c r="AW81" s="1095">
        <f>$F$81*AW97</f>
        <v>0</v>
      </c>
      <c r="AX81" s="1095">
        <f>$F$81*AX97</f>
        <v>0</v>
      </c>
      <c r="AY81" s="1095">
        <f>$F$81*AY97*0</f>
        <v>0</v>
      </c>
      <c r="AZ81" s="1095">
        <f>$F$81*AZ97</f>
        <v>0</v>
      </c>
      <c r="BA81" s="1095">
        <f>$F$81*BA97+$F$81*AY97</f>
        <v>0</v>
      </c>
      <c r="BB81" s="1060">
        <f t="shared" si="96"/>
        <v>0</v>
      </c>
      <c r="BD81" s="1095">
        <v>-203.33864230319597</v>
      </c>
      <c r="BE81" s="1095">
        <v>-10.056312675726804</v>
      </c>
      <c r="BF81" s="1095">
        <v>-5.4304088448924741</v>
      </c>
      <c r="BG81" s="1095">
        <v>-2.4135150421744327</v>
      </c>
      <c r="BH81" s="1095">
        <v>-6.0337876054360819</v>
      </c>
      <c r="BI81" s="1060">
        <f t="shared" si="98"/>
        <v>203.33864230319597</v>
      </c>
      <c r="BJ81" s="1060">
        <f t="shared" si="98"/>
        <v>10.056312675726804</v>
      </c>
      <c r="BK81" s="1060">
        <f t="shared" si="98"/>
        <v>5.4304088448924741</v>
      </c>
      <c r="BL81" s="1060">
        <f t="shared" si="98"/>
        <v>2.4135150421744327</v>
      </c>
      <c r="BM81" s="1060">
        <f t="shared" si="98"/>
        <v>6.0337876054360819</v>
      </c>
      <c r="BN81" s="1095">
        <v>-203.33864230319597</v>
      </c>
      <c r="BO81" s="1095">
        <v>-10.056312675726804</v>
      </c>
      <c r="BP81" s="1095">
        <v>-5.4304088448924741</v>
      </c>
      <c r="BQ81" s="1095">
        <v>-2.4135150421744327</v>
      </c>
      <c r="BR81" s="1095">
        <v>-6.0337876054360819</v>
      </c>
      <c r="BT81" s="1095">
        <f t="shared" si="22"/>
        <v>203.33864230319597</v>
      </c>
      <c r="BU81" s="1095">
        <f t="shared" si="23"/>
        <v>10.056312675726804</v>
      </c>
      <c r="BV81" s="1095">
        <f t="shared" si="24"/>
        <v>5.4304088448924741</v>
      </c>
      <c r="BW81" s="1095">
        <f t="shared" si="25"/>
        <v>2.4135150421744327</v>
      </c>
      <c r="BX81" s="1095">
        <f t="shared" si="26"/>
        <v>6.0337876054360819</v>
      </c>
      <c r="BY81" s="1097">
        <f t="shared" si="11"/>
        <v>0</v>
      </c>
      <c r="BZ81" s="1097">
        <f t="shared" si="12"/>
        <v>0</v>
      </c>
      <c r="CA81" s="1097">
        <f t="shared" si="13"/>
        <v>0</v>
      </c>
      <c r="CB81" s="1097">
        <f t="shared" si="14"/>
        <v>0</v>
      </c>
      <c r="CC81" s="1097">
        <f t="shared" si="15"/>
        <v>0</v>
      </c>
      <c r="CE81" s="1095">
        <v>-203.33864230319597</v>
      </c>
      <c r="CF81" s="1095">
        <v>-10.056312675726804</v>
      </c>
      <c r="CG81" s="1095">
        <v>-5.4304088448924741</v>
      </c>
      <c r="CH81" s="1095">
        <v>-2.4135150421744327</v>
      </c>
      <c r="CI81" s="1095">
        <v>-6.0337876054360819</v>
      </c>
      <c r="CK81" s="1095">
        <f t="shared" si="16"/>
        <v>203.33864230319597</v>
      </c>
      <c r="CL81" s="1095">
        <f t="shared" si="17"/>
        <v>10.056312675726804</v>
      </c>
      <c r="CM81" s="1095">
        <f t="shared" si="18"/>
        <v>5.4304088448924741</v>
      </c>
      <c r="CN81" s="1095">
        <f t="shared" si="19"/>
        <v>2.4135150421744327</v>
      </c>
      <c r="CO81" s="1095">
        <f t="shared" si="20"/>
        <v>6.0337876054360819</v>
      </c>
      <c r="CQ81" s="1095">
        <f t="shared" si="21"/>
        <v>0</v>
      </c>
      <c r="CR81" s="1095">
        <f t="shared" ref="CR81:CR94" si="99">AJ81-AC81</f>
        <v>0</v>
      </c>
      <c r="CS81" s="1095">
        <f t="shared" ref="CS81:CS94" si="100">AK81-AD81</f>
        <v>0</v>
      </c>
      <c r="CT81" s="1095">
        <f t="shared" ref="CT81:CT94" si="101">AL81-AE81</f>
        <v>0</v>
      </c>
      <c r="CU81" s="1095">
        <f t="shared" ref="CU81:CU94" si="102">AM81-AF81</f>
        <v>0</v>
      </c>
      <c r="CV81" s="1060"/>
    </row>
    <row r="82" spans="1:100">
      <c r="A82" s="1097" t="s">
        <v>21</v>
      </c>
      <c r="C82" s="2">
        <f>SUM(C73:C81)+SUM(C71:C71)+C69+C67+C51+SUM(C33:C37)+C70</f>
        <v>0</v>
      </c>
      <c r="D82" s="1060">
        <f>SUM(D73:D81)+SUM(D71:D71)+D69+D67+D51+SUM(D33:D37)+D70</f>
        <v>0</v>
      </c>
      <c r="E82" s="1060">
        <f>SUM(E73:E81)+SUM(E71:E71)+E69+E67+E51+SUM(E33:E37)+E70</f>
        <v>0</v>
      </c>
      <c r="F82" s="1060">
        <f>SUM(F73:F81)+SUM(F71:F71)+F69+F67+F51+SUM(F33:F37)+F70</f>
        <v>0</v>
      </c>
      <c r="G82" s="1180">
        <f>SUM(G73:G81)+SUM(G71:G71)+G69+G67+G51+SUM(G33:G37)+G70</f>
        <v>0</v>
      </c>
      <c r="H82" s="1060">
        <f>SUM(H73:H81)+H71+H69+H67+H51+H33+H48+H70</f>
        <v>0</v>
      </c>
      <c r="I82" s="1060">
        <f>SUM(I73:I81)+SUM(I71:I71)+I69+I67+I51+SUM(I33:I37)+I70</f>
        <v>0</v>
      </c>
      <c r="J82" s="1060">
        <f>SUM(J73:J81)+SUM(J71:J71)+J69+J67+J51+SUM(J33:J37)+J70</f>
        <v>0</v>
      </c>
      <c r="K82" s="1060">
        <f>SUM(K73:K81)+SUM(K71:K71)+K69+K67+K51+SUM(K33:K37)+K70</f>
        <v>0</v>
      </c>
      <c r="L82" s="1095">
        <f>SUM(L73:L81)+SUM(L71:L71)+L69+L67+L51+SUM(L33:L37)+L70</f>
        <v>0</v>
      </c>
      <c r="M82" s="1463">
        <f>SUM(M73:M81)+SUM(M71:M71)+M69+M67+M51+SUM(M33:M37)+M70</f>
        <v>0</v>
      </c>
      <c r="N82" s="1060">
        <f>SUM(N73:N81)+N71+N69+N67+N51+N33+N48+N70</f>
        <v>0</v>
      </c>
      <c r="O82" s="1095">
        <f>SUM(O73:O81)+SUM(O71:O71)+O69+O67+O51+SUM(O33:O37)+O70</f>
        <v>0</v>
      </c>
      <c r="P82" s="1095">
        <f>SUM(P73:P81)+SUM(P71:P71)+P69+P67+P51+SUM(P33:P37)+P70</f>
        <v>0</v>
      </c>
      <c r="Q82" s="1060">
        <f>SUM(Q73:Q81)+SUM(Q71:Q71)+Q69+Q67+Q51+SUM(Q33:Q37)+Q70</f>
        <v>0</v>
      </c>
      <c r="R82" s="1095">
        <f>SUM(R73:R81)+SUM(R71:R71)+R69+R67+R51+SUM(R33:R37)+R70</f>
        <v>0</v>
      </c>
      <c r="S82" s="1463">
        <f>SUM(S73:S81)+SUM(S71:S71)+S69+S67+S51+SUM(S33:S37)+S70</f>
        <v>0</v>
      </c>
      <c r="T82" s="1095"/>
      <c r="U82" s="1347">
        <f>SUM(U73:U81)+SUM(U71:U71)+U69+U67+U51+SUM(U33:U37)+U70</f>
        <v>1458.1818181818182</v>
      </c>
      <c r="V82" s="1347">
        <f>SUM(V73:V81)+SUM(V71:V71)+V69+V67+V51+SUM(V33:V37)+V70</f>
        <v>-1458.1818181818182</v>
      </c>
      <c r="W82" s="1060">
        <f t="shared" si="92"/>
        <v>0</v>
      </c>
      <c r="X82" s="1095"/>
      <c r="Y82" s="1427">
        <f>'[30]损益表-USD'!Y82</f>
        <v>-99416.868639268607</v>
      </c>
      <c r="Z82" s="2">
        <f t="shared" si="68"/>
        <v>99416.868639268607</v>
      </c>
      <c r="AB82" s="1427">
        <f>SUM(AB73:AB81)+SUM(AB71:AB71)+AB69+AB67+AB51+SUM(AB33:AB37)+AB70</f>
        <v>1458.1818181818182</v>
      </c>
      <c r="AC82" s="1427">
        <f>SUM(AC73:AC81)+SUM(AC71:AC71)+AC69+AC67+AC51+SUM(AC33:AC37)+AC70</f>
        <v>-522.72727272727263</v>
      </c>
      <c r="AD82" s="1427">
        <f>SUM(AD73:AD81)+SUM(AD71:AD71)+AD69+AD67+AD51+SUM(AD33:AD37)+AD70</f>
        <v>-524.28363636363645</v>
      </c>
      <c r="AE82" s="1427">
        <f>SUM(AE73:AE81)+SUM(AE71:AE71)+AE69+AE67+AE51+SUM(AE33:AE37)+AE70</f>
        <v>-204.84848484848487</v>
      </c>
      <c r="AF82" s="1427">
        <f>SUM(AF73:AF81)+SUM(AF71:AF71)+AF69+AF67+AF51+SUM(AF33:AF37)+AF70</f>
        <v>-390.71212121212125</v>
      </c>
      <c r="AG82" s="1060">
        <f t="shared" si="93"/>
        <v>184.38969696969696</v>
      </c>
      <c r="AH82" s="1060"/>
      <c r="AI82" s="1427">
        <f>SUM(AI73:AI81)+SUM(AI71:AI71)+AI69+AI67+AI51+SUM(AI33:AI37)+AI70</f>
        <v>-1207.9229290028807</v>
      </c>
      <c r="AJ82" s="1427">
        <f>SUM(AJ73:AJ81)+SUM(AJ71:AJ71)+AJ69+AJ67+AJ51+SUM(AJ33:AJ37)+AJ70</f>
        <v>-685.81736597657209</v>
      </c>
      <c r="AK82" s="1427">
        <f>SUM(AK73:AK81)+SUM(AK71:AK71)+AK69+AK67+AK51+SUM(AK33:AK37)+AK70</f>
        <v>0</v>
      </c>
      <c r="AL82" s="1427">
        <f>SUM(AL73:AL81)+SUM(AL71:AL71)+AL69+AL67+AL51+SUM(AL33:AL37)+AL70</f>
        <v>-367.65677389498342</v>
      </c>
      <c r="AM82" s="1427">
        <f>SUM(AM73:AM81)+SUM(AM71:AM71)+AM69+AM67+AM51+SUM(AM33:AM37)+AM70</f>
        <v>-958.49088812238335</v>
      </c>
      <c r="AN82" s="1060">
        <f t="shared" si="94"/>
        <v>3219.8879569968194</v>
      </c>
      <c r="AP82" s="1427">
        <f>SUM(AP73:AP81)+SUM(AP71:AP71)+AP69+AP67+AP51+SUM(AP33:AP37)+AP70</f>
        <v>1484.3181818181818</v>
      </c>
      <c r="AQ82" s="1427">
        <f>SUM(AQ73:AQ81)+SUM(AQ71:AQ71)+AQ69+AQ67+AQ51+SUM(AQ33:AQ37)+AQ70</f>
        <v>-548.86363636363626</v>
      </c>
      <c r="AR82" s="1427">
        <f>SUM(AR73:AR81)+SUM(AR71:AR71)+AR69+AR67+AR51+SUM(AR33:AR37)+AR70</f>
        <v>0</v>
      </c>
      <c r="AS82" s="1427">
        <f>SUM(AS73:AS81)+SUM(AS71:AS71)+AS69+AS67+AS51+SUM(AS33:AS37)+AS70</f>
        <v>-326.06060606060606</v>
      </c>
      <c r="AT82" s="1427">
        <f>SUM(AT73:AT81)+SUM(AT71:AT71)+AT69+AT67+AT51+SUM(AT33:AT37)+AT70</f>
        <v>-760.90909090909111</v>
      </c>
      <c r="AU82" s="1060">
        <f t="shared" si="95"/>
        <v>151.51515151515162</v>
      </c>
      <c r="AW82" s="1427">
        <f>SUM(AW73:AW81)+SUM(AW71:AW71)+AW69+AW67+AW51+SUM(AW33:AW37)+AW70</f>
        <v>1484.3181818181818</v>
      </c>
      <c r="AX82" s="1427">
        <f>SUM(AX73:AX81)+SUM(AX71:AX71)+AX69+AX67+AX51+SUM(AX33:AX37)+AX70</f>
        <v>-548.86363636363626</v>
      </c>
      <c r="AY82" s="1427">
        <f>SUM(AY73:AY81)+SUM(AY71:AY71)+AY69+AY67+AY51+SUM(AY33:AY37)+AY70</f>
        <v>0</v>
      </c>
      <c r="AZ82" s="1427">
        <f>SUM(AZ73:AZ81)+SUM(AZ71:AZ71)+AZ69+AZ67+AZ51+SUM(AZ33:AZ37)+AZ70</f>
        <v>-326.06060606060606</v>
      </c>
      <c r="BA82" s="1427">
        <f>SUM(BA73:BA81)+SUM(BA71:BA71)+BA69+BA67+BA51+SUM(BA33:BA37)+BA70</f>
        <v>-760.90909090909111</v>
      </c>
      <c r="BB82" s="1060">
        <f t="shared" si="96"/>
        <v>151.51515151515162</v>
      </c>
      <c r="BD82" s="1427">
        <v>-84594.848156541906</v>
      </c>
      <c r="BE82" s="1427">
        <v>-3330.4368064033306</v>
      </c>
      <c r="BF82" s="1427">
        <v>-2389.2074456015107</v>
      </c>
      <c r="BG82" s="1427">
        <v>-1631.7352956882135</v>
      </c>
      <c r="BH82" s="1427">
        <v>-1822.520057402352</v>
      </c>
      <c r="BI82" s="1060">
        <f t="shared" si="98"/>
        <v>86053.02997472373</v>
      </c>
      <c r="BJ82" s="1060">
        <f t="shared" si="98"/>
        <v>2807.7095336760581</v>
      </c>
      <c r="BK82" s="1060">
        <f t="shared" si="98"/>
        <v>1864.9238092378741</v>
      </c>
      <c r="BL82" s="1060">
        <f t="shared" si="98"/>
        <v>1426.8868108397287</v>
      </c>
      <c r="BM82" s="1060">
        <f t="shared" si="98"/>
        <v>1431.8079361902307</v>
      </c>
      <c r="BN82" s="1427">
        <v>-87725.999695114093</v>
      </c>
      <c r="BO82" s="1427">
        <v>-2245.1648934965528</v>
      </c>
      <c r="BP82" s="1427">
        <v>-1627.7446984990029</v>
      </c>
      <c r="BQ82" s="1427">
        <v>-1849.5912389491782</v>
      </c>
      <c r="BR82" s="1427">
        <v>-1661.0278400830668</v>
      </c>
      <c r="BT82" s="1427">
        <f t="shared" ref="BT82:BT94" si="103">AI82-BN82</f>
        <v>86518.076766111219</v>
      </c>
      <c r="BU82" s="1427">
        <f t="shared" ref="BU82:BU94" si="104">AJ82-BO82</f>
        <v>1559.3475275199808</v>
      </c>
      <c r="BV82" s="1427">
        <f t="shared" ref="BV82:BV94" si="105">AK82-BP82</f>
        <v>1627.7446984990029</v>
      </c>
      <c r="BW82" s="1427">
        <f t="shared" ref="BW82:BW94" si="106">AL82-BQ82</f>
        <v>1481.9344650541948</v>
      </c>
      <c r="BX82" s="1427">
        <f t="shared" ref="BX82:BX94" si="107">AM82-BR82</f>
        <v>702.5369519606835</v>
      </c>
      <c r="BY82" s="1097">
        <f t="shared" ref="BY82:BY94" si="108">AI82-AB82</f>
        <v>-2666.1047471846987</v>
      </c>
      <c r="BZ82" s="1097">
        <f t="shared" ref="BZ82:BZ94" si="109">AJ82-AC82</f>
        <v>-163.09009324929946</v>
      </c>
      <c r="CA82" s="1097">
        <f t="shared" ref="CA82:CA94" si="110">AK82-AD82</f>
        <v>524.28363636363645</v>
      </c>
      <c r="CB82" s="1097">
        <f t="shared" ref="CB82:CB94" si="111">AL82-AE82</f>
        <v>-162.80828904649854</v>
      </c>
      <c r="CC82" s="1097">
        <f t="shared" ref="CC82:CC94" si="112">AM82-AF82</f>
        <v>-567.77876691026211</v>
      </c>
      <c r="CE82" s="1427">
        <v>-84594.848156541906</v>
      </c>
      <c r="CF82" s="1427">
        <v>-3330.4368064033306</v>
      </c>
      <c r="CG82" s="1427">
        <v>-2389.2074456015107</v>
      </c>
      <c r="CH82" s="1427">
        <v>-1631.7352956882135</v>
      </c>
      <c r="CI82" s="1427">
        <v>-1822.520057402352</v>
      </c>
      <c r="CK82" s="1427">
        <f t="shared" ref="CK82:CK89" si="113">AB82-CE82</f>
        <v>86053.02997472373</v>
      </c>
      <c r="CL82" s="1427">
        <f t="shared" ref="CL82:CL89" si="114">AC82-CF82</f>
        <v>2807.7095336760581</v>
      </c>
      <c r="CM82" s="1427">
        <f t="shared" ref="CM82:CM89" si="115">AD82-CG82</f>
        <v>1864.9238092378741</v>
      </c>
      <c r="CN82" s="1427">
        <f t="shared" ref="CN82:CN89" si="116">AE82-CH82</f>
        <v>1426.8868108397287</v>
      </c>
      <c r="CO82" s="1427">
        <f t="shared" ref="CO82:CO89" si="117">AF82-CI82</f>
        <v>1431.8079361902307</v>
      </c>
      <c r="CQ82" s="1427">
        <f t="shared" ref="CQ82:CQ94" si="118">AI82-AB82</f>
        <v>-2666.1047471846987</v>
      </c>
      <c r="CR82" s="1427">
        <f t="shared" si="99"/>
        <v>-163.09009324929946</v>
      </c>
      <c r="CS82" s="1427">
        <f t="shared" si="100"/>
        <v>524.28363636363645</v>
      </c>
      <c r="CT82" s="1427">
        <f t="shared" si="101"/>
        <v>-162.80828904649854</v>
      </c>
      <c r="CU82" s="1427">
        <f t="shared" si="102"/>
        <v>-567.77876691026211</v>
      </c>
      <c r="CV82" s="1060"/>
    </row>
    <row r="83" spans="1:100" s="1118" customFormat="1" ht="6.75" customHeight="1">
      <c r="A83" s="1111"/>
      <c r="C83" s="1164"/>
      <c r="D83" s="1119"/>
      <c r="E83" s="1119"/>
      <c r="F83" s="1119"/>
      <c r="G83" s="1195"/>
      <c r="H83" s="1120"/>
      <c r="I83" s="1110"/>
      <c r="J83" s="1109"/>
      <c r="K83" s="1109"/>
      <c r="L83" s="1060"/>
      <c r="M83" s="1468"/>
      <c r="N83" s="1119"/>
      <c r="O83" s="1120"/>
      <c r="P83" s="1120"/>
      <c r="Q83" s="1119"/>
      <c r="R83" s="1120"/>
      <c r="S83" s="1468"/>
      <c r="T83" s="1119"/>
      <c r="U83" s="1119"/>
      <c r="V83" s="1119"/>
      <c r="W83" s="1119"/>
      <c r="X83" s="1434"/>
      <c r="Z83" s="2">
        <f t="shared" si="68"/>
        <v>0</v>
      </c>
      <c r="AA83" s="2"/>
      <c r="AB83" s="1110"/>
      <c r="AC83" s="1109"/>
      <c r="AD83" s="1119"/>
      <c r="AE83" s="1119"/>
      <c r="AF83" s="1119"/>
      <c r="AG83" s="1119"/>
      <c r="AH83" s="1060"/>
      <c r="AI83" s="1120"/>
      <c r="AJ83" s="1119"/>
      <c r="AK83" s="1119"/>
      <c r="AL83" s="1119"/>
      <c r="AM83" s="1119"/>
      <c r="AN83" s="1119"/>
      <c r="AP83" s="1120"/>
      <c r="AQ83" s="1119"/>
      <c r="AR83" s="1119"/>
      <c r="AS83" s="1119"/>
      <c r="AT83" s="1119"/>
      <c r="AU83" s="1119"/>
      <c r="AW83" s="1120"/>
      <c r="AX83" s="1119"/>
      <c r="AY83" s="1119"/>
      <c r="AZ83" s="1119"/>
      <c r="BA83" s="1119"/>
      <c r="BB83" s="1119"/>
      <c r="BD83" s="1120"/>
      <c r="BE83" s="1119"/>
      <c r="BF83" s="1119"/>
      <c r="BG83" s="1119"/>
      <c r="BH83" s="1119"/>
      <c r="BI83" s="1119"/>
      <c r="BJ83" s="1119"/>
      <c r="BK83" s="1119"/>
      <c r="BL83" s="1119"/>
      <c r="BM83" s="1119"/>
      <c r="BN83" s="1120"/>
      <c r="BO83" s="1120"/>
      <c r="BP83" s="1120"/>
      <c r="BQ83" s="1120"/>
      <c r="BR83" s="1120"/>
      <c r="BT83" s="1120"/>
      <c r="BU83" s="1120"/>
      <c r="BV83" s="1120"/>
      <c r="BW83" s="1120"/>
      <c r="BX83" s="1120"/>
      <c r="BY83" s="1097">
        <f t="shared" si="108"/>
        <v>0</v>
      </c>
      <c r="BZ83" s="1097">
        <f t="shared" si="109"/>
        <v>0</v>
      </c>
      <c r="CA83" s="1097">
        <f t="shared" si="110"/>
        <v>0</v>
      </c>
      <c r="CB83" s="1097">
        <f t="shared" si="111"/>
        <v>0</v>
      </c>
      <c r="CC83" s="1097">
        <f t="shared" si="112"/>
        <v>0</v>
      </c>
      <c r="CE83" s="1110"/>
      <c r="CF83" s="1109"/>
      <c r="CG83" s="1119"/>
      <c r="CH83" s="1119"/>
      <c r="CI83" s="1119"/>
      <c r="CK83" s="1110">
        <f t="shared" si="113"/>
        <v>0</v>
      </c>
      <c r="CL83" s="1109">
        <f t="shared" si="114"/>
        <v>0</v>
      </c>
      <c r="CM83" s="1119">
        <f t="shared" si="115"/>
        <v>0</v>
      </c>
      <c r="CN83" s="1119">
        <f t="shared" si="116"/>
        <v>0</v>
      </c>
      <c r="CO83" s="1119">
        <f t="shared" si="117"/>
        <v>0</v>
      </c>
      <c r="CQ83" s="1120">
        <f t="shared" si="118"/>
        <v>0</v>
      </c>
      <c r="CR83" s="1120">
        <f t="shared" si="99"/>
        <v>0</v>
      </c>
      <c r="CS83" s="1120">
        <f t="shared" si="100"/>
        <v>0</v>
      </c>
      <c r="CT83" s="1120">
        <f t="shared" si="101"/>
        <v>0</v>
      </c>
      <c r="CU83" s="1120">
        <f t="shared" si="102"/>
        <v>0</v>
      </c>
      <c r="CV83" s="1119"/>
    </row>
    <row r="84" spans="1:100" s="1118" customFormat="1" ht="12.75" hidden="1" customHeight="1">
      <c r="A84" s="1097" t="s">
        <v>691</v>
      </c>
      <c r="C84" s="2"/>
      <c r="D84" s="1060"/>
      <c r="E84" s="1060"/>
      <c r="F84" s="1060"/>
      <c r="G84" s="1195"/>
      <c r="H84" s="1120"/>
      <c r="I84" s="1095"/>
      <c r="J84" s="1095"/>
      <c r="K84" s="1095"/>
      <c r="L84" s="1095"/>
      <c r="M84" s="1463"/>
      <c r="N84" s="1119"/>
      <c r="O84" s="1120"/>
      <c r="P84" s="1120"/>
      <c r="Q84" s="1119"/>
      <c r="R84" s="1095"/>
      <c r="S84" s="1468"/>
      <c r="T84" s="1060"/>
      <c r="U84" s="1060"/>
      <c r="V84" s="1119"/>
      <c r="W84" s="1119"/>
      <c r="X84" s="1434"/>
      <c r="Z84" s="2">
        <f t="shared" si="68"/>
        <v>0</v>
      </c>
      <c r="AA84" s="2"/>
      <c r="AB84" s="1110"/>
      <c r="AC84" s="1109"/>
      <c r="AD84" s="1119"/>
      <c r="AE84" s="1119"/>
      <c r="AF84" s="1119"/>
      <c r="AG84" s="1119"/>
      <c r="AH84" s="1060"/>
      <c r="AI84" s="1120"/>
      <c r="AJ84" s="1119"/>
      <c r="AK84" s="1119"/>
      <c r="AL84" s="1119"/>
      <c r="AM84" s="1119"/>
      <c r="AN84" s="1119"/>
      <c r="AP84" s="1120"/>
      <c r="AQ84" s="1119"/>
      <c r="AR84" s="1119"/>
      <c r="AS84" s="1119"/>
      <c r="AT84" s="1119"/>
      <c r="AU84" s="1119"/>
      <c r="AW84" s="1120"/>
      <c r="AX84" s="1119"/>
      <c r="AY84" s="1119"/>
      <c r="AZ84" s="1119"/>
      <c r="BA84" s="1119"/>
      <c r="BB84" s="1119"/>
      <c r="BD84" s="1120"/>
      <c r="BE84" s="1119"/>
      <c r="BF84" s="1119"/>
      <c r="BG84" s="1119"/>
      <c r="BH84" s="1119"/>
      <c r="BI84" s="1119"/>
      <c r="BJ84" s="1119"/>
      <c r="BK84" s="1119"/>
      <c r="BL84" s="1119"/>
      <c r="BM84" s="1119"/>
      <c r="BN84" s="1120"/>
      <c r="BO84" s="1120"/>
      <c r="BP84" s="1120"/>
      <c r="BQ84" s="1120"/>
      <c r="BR84" s="1120"/>
      <c r="BT84" s="1120">
        <f t="shared" si="103"/>
        <v>0</v>
      </c>
      <c r="BU84" s="1120">
        <f t="shared" si="104"/>
        <v>0</v>
      </c>
      <c r="BV84" s="1120">
        <f t="shared" si="105"/>
        <v>0</v>
      </c>
      <c r="BW84" s="1120">
        <f t="shared" si="106"/>
        <v>0</v>
      </c>
      <c r="BX84" s="1120">
        <f t="shared" si="107"/>
        <v>0</v>
      </c>
      <c r="BY84" s="1097">
        <f t="shared" si="108"/>
        <v>0</v>
      </c>
      <c r="BZ84" s="1097">
        <f t="shared" si="109"/>
        <v>0</v>
      </c>
      <c r="CA84" s="1097">
        <f t="shared" si="110"/>
        <v>0</v>
      </c>
      <c r="CB84" s="1097">
        <f t="shared" si="111"/>
        <v>0</v>
      </c>
      <c r="CC84" s="1097">
        <f t="shared" si="112"/>
        <v>0</v>
      </c>
      <c r="CE84" s="1110"/>
      <c r="CF84" s="1109"/>
      <c r="CG84" s="1119"/>
      <c r="CH84" s="1119"/>
      <c r="CI84" s="1119"/>
      <c r="CK84" s="1110">
        <f t="shared" si="113"/>
        <v>0</v>
      </c>
      <c r="CL84" s="1109">
        <f t="shared" si="114"/>
        <v>0</v>
      </c>
      <c r="CM84" s="1119">
        <f t="shared" si="115"/>
        <v>0</v>
      </c>
      <c r="CN84" s="1119">
        <f t="shared" si="116"/>
        <v>0</v>
      </c>
      <c r="CO84" s="1119">
        <f t="shared" si="117"/>
        <v>0</v>
      </c>
      <c r="CQ84" s="1120">
        <f t="shared" si="118"/>
        <v>0</v>
      </c>
      <c r="CR84" s="1120">
        <f t="shared" si="99"/>
        <v>0</v>
      </c>
      <c r="CS84" s="1120">
        <f t="shared" si="100"/>
        <v>0</v>
      </c>
      <c r="CT84" s="1120">
        <f t="shared" si="101"/>
        <v>0</v>
      </c>
      <c r="CU84" s="1120">
        <f t="shared" si="102"/>
        <v>0</v>
      </c>
      <c r="CV84" s="1119"/>
    </row>
    <row r="85" spans="1:100" ht="12.75" hidden="1" customHeight="1">
      <c r="A85" s="1097" t="s">
        <v>170</v>
      </c>
      <c r="C85" s="2">
        <f>I85+O85</f>
        <v>0</v>
      </c>
      <c r="D85" s="1060">
        <f>J85+P85</f>
        <v>0</v>
      </c>
      <c r="E85" s="1060">
        <f>K85+Q85</f>
        <v>0</v>
      </c>
      <c r="F85" s="1060">
        <f>L85+R85</f>
        <v>0</v>
      </c>
      <c r="G85" s="1180">
        <f>SUM(C85:F85)</f>
        <v>0</v>
      </c>
      <c r="I85" s="1060"/>
      <c r="J85" s="1060"/>
      <c r="L85" s="1095"/>
      <c r="M85" s="1463">
        <f>SUM(I85:L85)</f>
        <v>0</v>
      </c>
      <c r="N85" s="1060"/>
      <c r="O85" s="1095"/>
      <c r="P85" s="1095"/>
      <c r="R85" s="1095"/>
      <c r="S85" s="1463">
        <f>SUM(O85:R85)</f>
        <v>0</v>
      </c>
      <c r="T85" s="1060"/>
      <c r="U85" s="1060"/>
      <c r="X85" s="1106"/>
      <c r="Y85" s="1097"/>
      <c r="Z85" s="2">
        <f t="shared" si="68"/>
        <v>0</v>
      </c>
      <c r="AB85" s="1095"/>
      <c r="AC85" s="1060"/>
      <c r="AD85" s="1060"/>
      <c r="AE85" s="1060"/>
      <c r="AF85" s="1060"/>
      <c r="AG85" s="1060"/>
      <c r="AH85" s="1060"/>
      <c r="AI85" s="1095"/>
      <c r="AJ85" s="1060"/>
      <c r="AK85" s="1060"/>
      <c r="AL85" s="1060"/>
      <c r="AM85" s="1060"/>
      <c r="AN85" s="1060"/>
      <c r="AP85" s="1095"/>
      <c r="AQ85" s="1060"/>
      <c r="AR85" s="1060"/>
      <c r="AS85" s="1060"/>
      <c r="AT85" s="1060"/>
      <c r="AU85" s="1060"/>
      <c r="AW85" s="1095"/>
      <c r="AX85" s="1060"/>
      <c r="AY85" s="1060"/>
      <c r="AZ85" s="1060"/>
      <c r="BA85" s="1060"/>
      <c r="BB85" s="1060"/>
      <c r="BD85" s="1095"/>
      <c r="BE85" s="1060"/>
      <c r="BF85" s="1060"/>
      <c r="BG85" s="1060"/>
      <c r="BH85" s="1060"/>
      <c r="BN85" s="1095"/>
      <c r="BO85" s="1095"/>
      <c r="BP85" s="1095"/>
      <c r="BQ85" s="1095"/>
      <c r="BR85" s="1095"/>
      <c r="BT85" s="1095">
        <f t="shared" si="103"/>
        <v>0</v>
      </c>
      <c r="BU85" s="1095">
        <f t="shared" si="104"/>
        <v>0</v>
      </c>
      <c r="BV85" s="1095">
        <f t="shared" si="105"/>
        <v>0</v>
      </c>
      <c r="BW85" s="1095">
        <f t="shared" si="106"/>
        <v>0</v>
      </c>
      <c r="BX85" s="1095">
        <f t="shared" si="107"/>
        <v>0</v>
      </c>
      <c r="BY85" s="1097">
        <f t="shared" si="108"/>
        <v>0</v>
      </c>
      <c r="BZ85" s="1097">
        <f t="shared" si="109"/>
        <v>0</v>
      </c>
      <c r="CA85" s="1097">
        <f t="shared" si="110"/>
        <v>0</v>
      </c>
      <c r="CB85" s="1097">
        <f t="shared" si="111"/>
        <v>0</v>
      </c>
      <c r="CC85" s="1097">
        <f t="shared" si="112"/>
        <v>0</v>
      </c>
      <c r="CE85" s="1095"/>
      <c r="CF85" s="1060"/>
      <c r="CG85" s="1060"/>
      <c r="CH85" s="1060"/>
      <c r="CI85" s="1060"/>
      <c r="CK85" s="1095">
        <f t="shared" si="113"/>
        <v>0</v>
      </c>
      <c r="CL85" s="1060">
        <f t="shared" si="114"/>
        <v>0</v>
      </c>
      <c r="CM85" s="1060">
        <f t="shared" si="115"/>
        <v>0</v>
      </c>
      <c r="CN85" s="1060">
        <f t="shared" si="116"/>
        <v>0</v>
      </c>
      <c r="CO85" s="1060">
        <f t="shared" si="117"/>
        <v>0</v>
      </c>
      <c r="CQ85" s="1095">
        <f t="shared" si="118"/>
        <v>0</v>
      </c>
      <c r="CR85" s="1095">
        <f t="shared" si="99"/>
        <v>0</v>
      </c>
      <c r="CS85" s="1095">
        <f t="shared" si="100"/>
        <v>0</v>
      </c>
      <c r="CT85" s="1095">
        <f t="shared" si="101"/>
        <v>0</v>
      </c>
      <c r="CU85" s="1095">
        <f t="shared" si="102"/>
        <v>0</v>
      </c>
      <c r="CV85" s="1060"/>
    </row>
    <row r="86" spans="1:100" ht="12.75" hidden="1" customHeight="1">
      <c r="A86" s="1097" t="s">
        <v>50</v>
      </c>
      <c r="C86" s="2">
        <f t="shared" ref="C86:F87" si="119">I86</f>
        <v>0</v>
      </c>
      <c r="D86" s="1060">
        <f t="shared" si="119"/>
        <v>0</v>
      </c>
      <c r="E86" s="1060">
        <f t="shared" si="119"/>
        <v>0</v>
      </c>
      <c r="F86" s="1060">
        <f t="shared" si="119"/>
        <v>0</v>
      </c>
      <c r="G86" s="1180">
        <f>SUM(C86:F86)</f>
        <v>0</v>
      </c>
      <c r="I86" s="1060"/>
      <c r="J86" s="1060"/>
      <c r="L86" s="1095"/>
      <c r="M86" s="1463">
        <f>SUM(I86:L86)</f>
        <v>0</v>
      </c>
      <c r="N86" s="1060"/>
      <c r="O86" s="1095"/>
      <c r="P86" s="1095"/>
      <c r="R86" s="1095"/>
      <c r="S86" s="1463">
        <f>SUM(O86:R86)</f>
        <v>0</v>
      </c>
      <c r="T86" s="1060"/>
      <c r="U86" s="1060"/>
      <c r="X86" s="1106"/>
      <c r="Y86" s="1097"/>
      <c r="Z86" s="2">
        <f t="shared" si="68"/>
        <v>0</v>
      </c>
      <c r="AB86" s="1095"/>
      <c r="AC86" s="1060"/>
      <c r="AD86" s="1060"/>
      <c r="AE86" s="1060"/>
      <c r="AF86" s="1060"/>
      <c r="AG86" s="1060"/>
      <c r="AH86" s="1060"/>
      <c r="AI86" s="1095"/>
      <c r="AJ86" s="1060"/>
      <c r="AK86" s="1060"/>
      <c r="AL86" s="1060"/>
      <c r="AM86" s="1060"/>
      <c r="AN86" s="1060"/>
      <c r="AP86" s="1095"/>
      <c r="AQ86" s="1060"/>
      <c r="AR86" s="1060"/>
      <c r="AS86" s="1060"/>
      <c r="AT86" s="1060"/>
      <c r="AU86" s="1060"/>
      <c r="AW86" s="1095"/>
      <c r="AX86" s="1060"/>
      <c r="AY86" s="1060"/>
      <c r="AZ86" s="1060"/>
      <c r="BA86" s="1060"/>
      <c r="BB86" s="1060"/>
      <c r="BD86" s="1095"/>
      <c r="BE86" s="1060"/>
      <c r="BF86" s="1060"/>
      <c r="BG86" s="1060"/>
      <c r="BH86" s="1060"/>
      <c r="BN86" s="1095"/>
      <c r="BO86" s="1095"/>
      <c r="BP86" s="1095"/>
      <c r="BQ86" s="1095"/>
      <c r="BR86" s="1095"/>
      <c r="BT86" s="1095">
        <f t="shared" si="103"/>
        <v>0</v>
      </c>
      <c r="BU86" s="1095">
        <f t="shared" si="104"/>
        <v>0</v>
      </c>
      <c r="BV86" s="1095">
        <f t="shared" si="105"/>
        <v>0</v>
      </c>
      <c r="BW86" s="1095">
        <f t="shared" si="106"/>
        <v>0</v>
      </c>
      <c r="BX86" s="1095">
        <f t="shared" si="107"/>
        <v>0</v>
      </c>
      <c r="BY86" s="1097">
        <f t="shared" si="108"/>
        <v>0</v>
      </c>
      <c r="BZ86" s="1097">
        <f t="shared" si="109"/>
        <v>0</v>
      </c>
      <c r="CA86" s="1097">
        <f t="shared" si="110"/>
        <v>0</v>
      </c>
      <c r="CB86" s="1097">
        <f t="shared" si="111"/>
        <v>0</v>
      </c>
      <c r="CC86" s="1097">
        <f t="shared" si="112"/>
        <v>0</v>
      </c>
      <c r="CE86" s="1095"/>
      <c r="CF86" s="1060"/>
      <c r="CG86" s="1060"/>
      <c r="CH86" s="1060"/>
      <c r="CI86" s="1060"/>
      <c r="CK86" s="1095">
        <f t="shared" si="113"/>
        <v>0</v>
      </c>
      <c r="CL86" s="1060">
        <f t="shared" si="114"/>
        <v>0</v>
      </c>
      <c r="CM86" s="1060">
        <f t="shared" si="115"/>
        <v>0</v>
      </c>
      <c r="CN86" s="1060">
        <f t="shared" si="116"/>
        <v>0</v>
      </c>
      <c r="CO86" s="1060">
        <f t="shared" si="117"/>
        <v>0</v>
      </c>
      <c r="CQ86" s="1095">
        <f t="shared" si="118"/>
        <v>0</v>
      </c>
      <c r="CR86" s="1095">
        <f t="shared" si="99"/>
        <v>0</v>
      </c>
      <c r="CS86" s="1095">
        <f t="shared" si="100"/>
        <v>0</v>
      </c>
      <c r="CT86" s="1095">
        <f t="shared" si="101"/>
        <v>0</v>
      </c>
      <c r="CU86" s="1095">
        <f t="shared" si="102"/>
        <v>0</v>
      </c>
      <c r="CV86" s="1060"/>
    </row>
    <row r="87" spans="1:100">
      <c r="A87" s="1097" t="s">
        <v>650</v>
      </c>
      <c r="C87" s="2">
        <f t="shared" si="119"/>
        <v>0</v>
      </c>
      <c r="D87" s="1060">
        <f t="shared" si="119"/>
        <v>0</v>
      </c>
      <c r="E87" s="1060">
        <f t="shared" si="119"/>
        <v>0</v>
      </c>
      <c r="F87" s="1060">
        <f t="shared" si="119"/>
        <v>0</v>
      </c>
      <c r="G87" s="1180">
        <f>SUM(C87:F87)</f>
        <v>0</v>
      </c>
      <c r="I87" s="1060"/>
      <c r="J87" s="1060">
        <f>损益表!I90/四大费用!D1</f>
        <v>0</v>
      </c>
      <c r="K87" s="1060">
        <f>损益表!J90/四大费用!E1</f>
        <v>0</v>
      </c>
      <c r="L87" s="1060">
        <f>损益表!K90/四大费用!F1</f>
        <v>0</v>
      </c>
      <c r="M87" s="1463">
        <f>SUM(I87:L87)</f>
        <v>0</v>
      </c>
      <c r="N87" s="1060"/>
      <c r="O87" s="1095"/>
      <c r="P87" s="1095"/>
      <c r="R87" s="1095"/>
      <c r="S87" s="1463"/>
      <c r="T87" s="1060"/>
      <c r="U87" s="1060"/>
      <c r="X87" s="1106"/>
      <c r="Y87" s="1060">
        <f>'[30]损益表-USD'!Y87</f>
        <v>135.04514</v>
      </c>
      <c r="Z87" s="2">
        <f t="shared" si="68"/>
        <v>-135.04514</v>
      </c>
      <c r="AB87" s="1095"/>
      <c r="AC87" s="1060"/>
      <c r="AD87" s="1060"/>
      <c r="AE87" s="1060"/>
      <c r="AF87" s="1060">
        <f>C87</f>
        <v>0</v>
      </c>
      <c r="AG87" s="1060">
        <f>C87-SUM(AB87:AF87)</f>
        <v>0</v>
      </c>
      <c r="AH87" s="1060"/>
      <c r="AI87" s="1095"/>
      <c r="AJ87" s="1060"/>
      <c r="AK87" s="1060"/>
      <c r="AL87" s="1060"/>
      <c r="AM87" s="1060"/>
      <c r="AN87" s="1060">
        <f>D87-SUM(AI87:AM87)</f>
        <v>0</v>
      </c>
      <c r="AP87" s="1095"/>
      <c r="AQ87" s="1060"/>
      <c r="AR87" s="1060"/>
      <c r="AS87" s="1060"/>
      <c r="AT87" s="1060"/>
      <c r="AU87" s="1060">
        <f>E87-SUM(AP87:AT87)</f>
        <v>0</v>
      </c>
      <c r="AW87" s="1095"/>
      <c r="AX87" s="1060"/>
      <c r="AY87" s="1060"/>
      <c r="AZ87" s="1060"/>
      <c r="BA87" s="1060"/>
      <c r="BB87" s="1060">
        <f>F87-SUM(AW87:BA87)</f>
        <v>0</v>
      </c>
      <c r="BD87" s="1095"/>
      <c r="BE87" s="1060"/>
      <c r="BF87" s="1060"/>
      <c r="BG87" s="1060"/>
      <c r="BH87" s="1060"/>
      <c r="BN87" s="1095"/>
      <c r="BO87" s="1095"/>
      <c r="BP87" s="1095"/>
      <c r="BQ87" s="1095"/>
      <c r="BR87" s="1095"/>
      <c r="BT87" s="1095">
        <f t="shared" si="103"/>
        <v>0</v>
      </c>
      <c r="BU87" s="1095">
        <f t="shared" si="104"/>
        <v>0</v>
      </c>
      <c r="BV87" s="1095">
        <f t="shared" si="105"/>
        <v>0</v>
      </c>
      <c r="BW87" s="1095">
        <f t="shared" si="106"/>
        <v>0</v>
      </c>
      <c r="BX87" s="1095">
        <f t="shared" si="107"/>
        <v>0</v>
      </c>
      <c r="BY87" s="1097">
        <f t="shared" si="108"/>
        <v>0</v>
      </c>
      <c r="BZ87" s="1097">
        <f t="shared" si="109"/>
        <v>0</v>
      </c>
      <c r="CA87" s="1097">
        <f t="shared" si="110"/>
        <v>0</v>
      </c>
      <c r="CB87" s="1097">
        <f t="shared" si="111"/>
        <v>0</v>
      </c>
      <c r="CC87" s="1097">
        <f t="shared" si="112"/>
        <v>0</v>
      </c>
      <c r="CE87" s="1095"/>
      <c r="CF87" s="1060"/>
      <c r="CG87" s="1060"/>
      <c r="CH87" s="1060"/>
      <c r="CI87" s="1060"/>
      <c r="CK87" s="1095">
        <f t="shared" si="113"/>
        <v>0</v>
      </c>
      <c r="CL87" s="1060">
        <f t="shared" si="114"/>
        <v>0</v>
      </c>
      <c r="CM87" s="1060">
        <f t="shared" si="115"/>
        <v>0</v>
      </c>
      <c r="CN87" s="1060">
        <f t="shared" si="116"/>
        <v>0</v>
      </c>
      <c r="CO87" s="1060">
        <f t="shared" si="117"/>
        <v>0</v>
      </c>
      <c r="CQ87" s="1095">
        <f t="shared" si="118"/>
        <v>0</v>
      </c>
      <c r="CR87" s="1095">
        <f t="shared" si="99"/>
        <v>0</v>
      </c>
      <c r="CS87" s="1095">
        <f t="shared" si="100"/>
        <v>0</v>
      </c>
      <c r="CT87" s="1095">
        <f t="shared" si="101"/>
        <v>0</v>
      </c>
      <c r="CU87" s="1095">
        <f t="shared" si="102"/>
        <v>0</v>
      </c>
      <c r="CV87" s="1060"/>
    </row>
    <row r="88" spans="1:100" ht="6.75" customHeight="1">
      <c r="F88" s="1095"/>
      <c r="G88" s="1180"/>
      <c r="I88" s="1060"/>
      <c r="J88" s="1060"/>
      <c r="L88" s="1095"/>
      <c r="M88" s="1463"/>
      <c r="N88" s="1060"/>
      <c r="O88" s="1095"/>
      <c r="P88" s="1095"/>
      <c r="R88" s="1095"/>
      <c r="S88" s="1463"/>
      <c r="T88" s="1060"/>
      <c r="U88" s="1060"/>
      <c r="X88" s="1106"/>
      <c r="Y88" s="1097"/>
      <c r="Z88" s="2">
        <f t="shared" si="68"/>
        <v>0</v>
      </c>
      <c r="AB88" s="1095"/>
      <c r="AC88" s="1060"/>
      <c r="AD88" s="1060"/>
      <c r="AE88" s="1060"/>
      <c r="AF88" s="1060"/>
      <c r="AG88" s="1060"/>
      <c r="AH88" s="1060"/>
      <c r="AI88" s="1095"/>
      <c r="AJ88" s="1060"/>
      <c r="AK88" s="1060"/>
      <c r="AL88" s="1060"/>
      <c r="AM88" s="1060"/>
      <c r="AN88" s="1060"/>
      <c r="AP88" s="1095"/>
      <c r="AQ88" s="1060"/>
      <c r="AR88" s="1060"/>
      <c r="AS88" s="1060"/>
      <c r="AT88" s="1060"/>
      <c r="AU88" s="1060"/>
      <c r="AW88" s="1095"/>
      <c r="AX88" s="1060"/>
      <c r="AY88" s="1060"/>
      <c r="AZ88" s="1060"/>
      <c r="BA88" s="1060"/>
      <c r="BB88" s="1060"/>
      <c r="BD88" s="1095"/>
      <c r="BE88" s="1060"/>
      <c r="BF88" s="1060"/>
      <c r="BG88" s="1060"/>
      <c r="BH88" s="1060"/>
      <c r="BN88" s="1095"/>
      <c r="BO88" s="1095"/>
      <c r="BP88" s="1095"/>
      <c r="BQ88" s="1095"/>
      <c r="BR88" s="1095"/>
      <c r="BT88" s="1095"/>
      <c r="BU88" s="1095"/>
      <c r="BV88" s="1095"/>
      <c r="BW88" s="1095"/>
      <c r="BX88" s="1095"/>
      <c r="BY88" s="1097">
        <f t="shared" si="108"/>
        <v>0</v>
      </c>
      <c r="BZ88" s="1097">
        <f t="shared" si="109"/>
        <v>0</v>
      </c>
      <c r="CA88" s="1097">
        <f t="shared" si="110"/>
        <v>0</v>
      </c>
      <c r="CB88" s="1097">
        <f t="shared" si="111"/>
        <v>0</v>
      </c>
      <c r="CC88" s="1097">
        <f t="shared" si="112"/>
        <v>0</v>
      </c>
      <c r="CE88" s="1095"/>
      <c r="CF88" s="1060"/>
      <c r="CG88" s="1060"/>
      <c r="CH88" s="1060"/>
      <c r="CI88" s="1060"/>
      <c r="CK88" s="1095">
        <f t="shared" si="113"/>
        <v>0</v>
      </c>
      <c r="CL88" s="1060">
        <f t="shared" si="114"/>
        <v>0</v>
      </c>
      <c r="CM88" s="1060">
        <f t="shared" si="115"/>
        <v>0</v>
      </c>
      <c r="CN88" s="1060">
        <f t="shared" si="116"/>
        <v>0</v>
      </c>
      <c r="CO88" s="1060">
        <f t="shared" si="117"/>
        <v>0</v>
      </c>
      <c r="CQ88" s="1095">
        <f t="shared" si="118"/>
        <v>0</v>
      </c>
      <c r="CR88" s="1095">
        <f t="shared" si="99"/>
        <v>0</v>
      </c>
      <c r="CS88" s="1095">
        <f t="shared" si="100"/>
        <v>0</v>
      </c>
      <c r="CT88" s="1095">
        <f t="shared" si="101"/>
        <v>0</v>
      </c>
      <c r="CU88" s="1095">
        <f t="shared" si="102"/>
        <v>0</v>
      </c>
      <c r="CV88" s="1060"/>
    </row>
    <row r="89" spans="1:100" ht="13.5" thickBot="1">
      <c r="A89" s="1150" t="s">
        <v>843</v>
      </c>
      <c r="C89" s="1174">
        <f>C30+C82+C86+C85+C87+C84</f>
        <v>0</v>
      </c>
      <c r="D89" s="1151">
        <f>D30+D82+D86+D85+D87+D84</f>
        <v>0</v>
      </c>
      <c r="E89" s="1151">
        <f>E30+E82+E86+E85+E87+E84</f>
        <v>0</v>
      </c>
      <c r="F89" s="1151">
        <f>F30+F82+F86+F85+F87+F84</f>
        <v>0</v>
      </c>
      <c r="G89" s="1198">
        <f>G30+G82+G86+G85+G87+G84</f>
        <v>0</v>
      </c>
      <c r="H89" s="1337"/>
      <c r="I89" s="1151">
        <f>I30+I82+I86+I85+I87+I84</f>
        <v>0</v>
      </c>
      <c r="J89" s="1151">
        <f>J30+J82+J86+J85+J87+J84</f>
        <v>0</v>
      </c>
      <c r="K89" s="1151">
        <f>K30+K82+K86+K85+K87+K84</f>
        <v>0</v>
      </c>
      <c r="L89" s="1151">
        <f>L30+L82+L86+L85+L87+L84</f>
        <v>0</v>
      </c>
      <c r="M89" s="1471">
        <f>M30+M82+M86+M85+M87+M84</f>
        <v>0</v>
      </c>
      <c r="N89" s="1096"/>
      <c r="O89" s="1199">
        <f>O30+O82+O86+O85+O87+O84</f>
        <v>0</v>
      </c>
      <c r="P89" s="1199">
        <f>P30+P82+P86+P85+P87+P84</f>
        <v>0</v>
      </c>
      <c r="Q89" s="1199">
        <f>Q30+Q82+Q86+Q85+Q87+Q84</f>
        <v>0</v>
      </c>
      <c r="R89" s="1199">
        <f>R30+R82+R86+R85+R87+R84</f>
        <v>0</v>
      </c>
      <c r="S89" s="1471">
        <f>S30+S82+S86+S85+S87+S84</f>
        <v>0</v>
      </c>
      <c r="T89" s="1152"/>
      <c r="U89" s="1151">
        <f>U30+U82+U86+U85+U87+U84</f>
        <v>1458.1818181818182</v>
      </c>
      <c r="V89" s="1151">
        <f>V30+V82+V86+V85+V87+V84</f>
        <v>-1458.1818181818182</v>
      </c>
      <c r="W89" s="1060">
        <f>C89-SUM(U89,V89)</f>
        <v>0</v>
      </c>
      <c r="X89" s="1106"/>
      <c r="Y89" s="1151">
        <f>Y30+Y82+Y86+Y85+Y87+Y84</f>
        <v>-35455.635209268607</v>
      </c>
      <c r="Z89" s="2">
        <f t="shared" si="68"/>
        <v>35455.635209268607</v>
      </c>
      <c r="AB89" s="1151">
        <f>AB30+AB82+AB86+AB85+AB87+AB84</f>
        <v>1458.1818181818182</v>
      </c>
      <c r="AC89" s="1151">
        <f>AC30+AC82+AC86+AC85+AC87+AC84</f>
        <v>-522.72727272727263</v>
      </c>
      <c r="AD89" s="1151">
        <f>AD30+AD82+AD86+AD85+AD87+AD84</f>
        <v>-524.28363636363645</v>
      </c>
      <c r="AE89" s="1151">
        <f>AE30+AE82+AE86+AE85+AE87+AE84</f>
        <v>-204.84848484848487</v>
      </c>
      <c r="AF89" s="1151">
        <f>AF30+AF82+AF86+AF85+AF87+AF84</f>
        <v>-390.71212121212125</v>
      </c>
      <c r="AG89" s="1060">
        <f>C89-SUM(AB89:AF89)</f>
        <v>184.38969696969696</v>
      </c>
      <c r="AH89" s="1060"/>
      <c r="AI89" s="1151">
        <f>AI30+AI82+AI86+AI85+AI87+AI84</f>
        <v>-1207.9229290028807</v>
      </c>
      <c r="AJ89" s="1174">
        <f>AJ30+AJ82+AJ86+AJ85+AJ87+AJ84</f>
        <v>-685.81736597657209</v>
      </c>
      <c r="AK89" s="1151">
        <f>AK30+AK82+AK86+AK85+AK87+AK84</f>
        <v>0</v>
      </c>
      <c r="AL89" s="1151">
        <f>AL30+AL82+AL86+AL85+AL87+AL84</f>
        <v>-367.65677389498342</v>
      </c>
      <c r="AM89" s="1151">
        <f>AM30+AM82+AM86+AM85+AM87+AM84</f>
        <v>-958.49088812238335</v>
      </c>
      <c r="AN89" s="1060">
        <f>D89-SUM(AI89:AM89)</f>
        <v>3219.8879569968194</v>
      </c>
      <c r="AP89" s="1151">
        <f>AP30+AP82+AP86+AP85+AP87+AP84</f>
        <v>1484.3181818181818</v>
      </c>
      <c r="AQ89" s="1174">
        <f>AQ30+AQ82+AQ86+AQ85+AQ87+AQ84</f>
        <v>-548.86363636363626</v>
      </c>
      <c r="AR89" s="1151">
        <f>AR30+AR82+AR86+AR85+AR87+AR84</f>
        <v>0</v>
      </c>
      <c r="AS89" s="1151">
        <f>AS30+AS82+AS86+AS85+AS87+AS84</f>
        <v>-326.06060606060606</v>
      </c>
      <c r="AT89" s="1151">
        <f>AT30+AT82+AT86+AT85+AT87+AT84</f>
        <v>-760.90909090909111</v>
      </c>
      <c r="AU89" s="1060">
        <f>E89-SUM(AP89:AT89)</f>
        <v>151.51515151515162</v>
      </c>
      <c r="AW89" s="1151">
        <f>AW30+AW82+AW86+AW85+AW87+AW84</f>
        <v>1484.3181818181818</v>
      </c>
      <c r="AX89" s="1174">
        <f>AX30+AX82+AX86+AX85+AX87+AX84</f>
        <v>-548.86363636363626</v>
      </c>
      <c r="AY89" s="1151">
        <f>AY30+AY82+AY86+AY85+AY87+AY84</f>
        <v>0</v>
      </c>
      <c r="AZ89" s="1151">
        <f>AZ30+AZ82+AZ86+AZ85+AZ87+AZ84</f>
        <v>-326.06060606060606</v>
      </c>
      <c r="BA89" s="1151">
        <f>BA30+BA82+BA86+BA85+BA87+BA84</f>
        <v>-760.90909090909111</v>
      </c>
      <c r="BB89" s="1060">
        <f>F89-SUM(AW89:BA89)</f>
        <v>151.51515151515162</v>
      </c>
      <c r="BD89" s="1151">
        <v>-42895.202016136565</v>
      </c>
      <c r="BE89" s="1174">
        <v>154.15252314632926</v>
      </c>
      <c r="BF89" s="1151">
        <v>41.095584701519329</v>
      </c>
      <c r="BG89" s="1151">
        <v>-116.58378053669844</v>
      </c>
      <c r="BH89" s="1151">
        <v>4113.7292279035373</v>
      </c>
      <c r="BI89" s="1060">
        <f>AB89-BD89</f>
        <v>44353.383834318382</v>
      </c>
      <c r="BJ89" s="1060">
        <f>AC89-BE89</f>
        <v>-676.87979587360189</v>
      </c>
      <c r="BK89" s="1060">
        <f>AD89-BF89</f>
        <v>-565.37922106515578</v>
      </c>
      <c r="BL89" s="1060">
        <f>AE89-BG89</f>
        <v>-88.264704311786431</v>
      </c>
      <c r="BM89" s="1060">
        <f>AF89-BH89</f>
        <v>-4504.4413491156583</v>
      </c>
      <c r="BN89" s="1151">
        <v>-46626.353554708752</v>
      </c>
      <c r="BO89" s="1151">
        <v>613.61155018555064</v>
      </c>
      <c r="BP89" s="1151">
        <v>342.86136210705763</v>
      </c>
      <c r="BQ89" s="1151">
        <v>-134.32537273991579</v>
      </c>
      <c r="BR89" s="1151">
        <v>4275.2214452228227</v>
      </c>
      <c r="BT89" s="1151">
        <f t="shared" si="103"/>
        <v>45418.430625705871</v>
      </c>
      <c r="BU89" s="1151">
        <f t="shared" si="104"/>
        <v>-1299.4289161621227</v>
      </c>
      <c r="BV89" s="1151">
        <f t="shared" si="105"/>
        <v>-342.86136210705763</v>
      </c>
      <c r="BW89" s="1151">
        <f t="shared" si="106"/>
        <v>-233.33140115506762</v>
      </c>
      <c r="BX89" s="1151">
        <f t="shared" si="107"/>
        <v>-5233.7123333452064</v>
      </c>
      <c r="BY89" s="1097">
        <f t="shared" si="108"/>
        <v>-2666.1047471846987</v>
      </c>
      <c r="BZ89" s="1097">
        <f t="shared" si="109"/>
        <v>-163.09009324929946</v>
      </c>
      <c r="CA89" s="1097">
        <f t="shared" si="110"/>
        <v>524.28363636363645</v>
      </c>
      <c r="CB89" s="1097">
        <f t="shared" si="111"/>
        <v>-162.80828904649854</v>
      </c>
      <c r="CC89" s="1097">
        <f t="shared" si="112"/>
        <v>-567.77876691026211</v>
      </c>
      <c r="CE89" s="1151">
        <v>-42895.202016136565</v>
      </c>
      <c r="CF89" s="1151">
        <v>154.15252314632926</v>
      </c>
      <c r="CG89" s="1151">
        <v>41.095584701519329</v>
      </c>
      <c r="CH89" s="1151">
        <v>-116.58378053669844</v>
      </c>
      <c r="CI89" s="1151">
        <v>4113.7292279035373</v>
      </c>
      <c r="CK89" s="1151">
        <f t="shared" si="113"/>
        <v>44353.383834318382</v>
      </c>
      <c r="CL89" s="1151">
        <f t="shared" si="114"/>
        <v>-676.87979587360189</v>
      </c>
      <c r="CM89" s="1151">
        <f t="shared" si="115"/>
        <v>-565.37922106515578</v>
      </c>
      <c r="CN89" s="1151">
        <f t="shared" si="116"/>
        <v>-88.264704311786431</v>
      </c>
      <c r="CO89" s="1151">
        <f t="shared" si="117"/>
        <v>-4504.4413491156583</v>
      </c>
      <c r="CQ89" s="1151">
        <f t="shared" si="118"/>
        <v>-2666.1047471846987</v>
      </c>
      <c r="CR89" s="1151">
        <f t="shared" si="99"/>
        <v>-163.09009324929946</v>
      </c>
      <c r="CS89" s="1151">
        <f t="shared" si="100"/>
        <v>524.28363636363645</v>
      </c>
      <c r="CT89" s="1151">
        <f t="shared" si="101"/>
        <v>-162.80828904649854</v>
      </c>
      <c r="CU89" s="1151">
        <f t="shared" si="102"/>
        <v>-567.77876691026211</v>
      </c>
      <c r="CV89" s="1060"/>
    </row>
    <row r="90" spans="1:100" s="1118" customFormat="1" ht="5.25" customHeight="1" thickTop="1">
      <c r="A90" s="1111"/>
      <c r="C90" s="1164"/>
      <c r="D90" s="1119"/>
      <c r="E90" s="1119"/>
      <c r="F90" s="1119"/>
      <c r="G90" s="1195"/>
      <c r="H90" s="1120"/>
      <c r="I90" s="1120"/>
      <c r="J90" s="1119"/>
      <c r="K90" s="1119"/>
      <c r="L90" s="1121"/>
      <c r="M90" s="1468"/>
      <c r="N90" s="1119"/>
      <c r="O90" s="1120"/>
      <c r="P90" s="1120"/>
      <c r="Q90" s="1119"/>
      <c r="R90" s="1119"/>
      <c r="S90" s="1468"/>
      <c r="T90" s="1119"/>
      <c r="U90" s="1119"/>
      <c r="V90" s="1119"/>
      <c r="W90" s="1119"/>
      <c r="X90" s="1434"/>
      <c r="Z90" s="1164"/>
      <c r="AA90" s="2"/>
      <c r="AB90" s="1110"/>
      <c r="AC90" s="1109"/>
      <c r="AD90" s="1119"/>
      <c r="AE90" s="1119"/>
      <c r="AF90" s="1119"/>
      <c r="AG90" s="1119"/>
      <c r="AH90" s="1060"/>
      <c r="AI90" s="1120"/>
      <c r="AJ90" s="1119"/>
      <c r="AK90" s="1119"/>
      <c r="AL90" s="1119"/>
      <c r="AM90" s="1119"/>
      <c r="AN90" s="1119"/>
      <c r="AP90" s="1120"/>
      <c r="AQ90" s="1119"/>
      <c r="AR90" s="1119"/>
      <c r="AS90" s="1119"/>
      <c r="AT90" s="1119"/>
      <c r="AU90" s="1119"/>
      <c r="AW90" s="1120"/>
      <c r="AX90" s="1119"/>
      <c r="AY90" s="1119"/>
      <c r="AZ90" s="1119"/>
      <c r="BA90" s="1119"/>
      <c r="BB90" s="1119"/>
      <c r="BD90" s="1120"/>
      <c r="BE90" s="1119"/>
      <c r="BF90" s="1119"/>
      <c r="BG90" s="1119"/>
      <c r="BH90" s="1119"/>
      <c r="BI90" s="1119"/>
      <c r="BJ90" s="1119"/>
      <c r="BK90" s="1119"/>
      <c r="BL90" s="1119"/>
      <c r="BM90" s="1119"/>
      <c r="BN90" s="1120"/>
      <c r="BO90" s="1120"/>
      <c r="BP90" s="1120"/>
      <c r="BQ90" s="1120"/>
      <c r="BR90" s="1120"/>
      <c r="BT90" s="1120"/>
      <c r="BU90" s="1120"/>
      <c r="BV90" s="1120"/>
      <c r="BW90" s="1120"/>
      <c r="BX90" s="1120"/>
      <c r="BY90" s="1097">
        <f t="shared" si="108"/>
        <v>0</v>
      </c>
      <c r="BZ90" s="1097">
        <f t="shared" si="109"/>
        <v>0</v>
      </c>
      <c r="CA90" s="1097">
        <f t="shared" si="110"/>
        <v>0</v>
      </c>
      <c r="CB90" s="1097">
        <f t="shared" si="111"/>
        <v>0</v>
      </c>
      <c r="CC90" s="1097">
        <f t="shared" si="112"/>
        <v>0</v>
      </c>
      <c r="CE90" s="1110"/>
      <c r="CF90" s="1109"/>
      <c r="CG90" s="1119"/>
      <c r="CH90" s="1119"/>
      <c r="CI90" s="1119"/>
      <c r="CK90" s="1110"/>
      <c r="CL90" s="1109"/>
      <c r="CM90" s="1119"/>
      <c r="CN90" s="1119"/>
      <c r="CO90" s="1119"/>
      <c r="CQ90" s="1120">
        <f t="shared" si="118"/>
        <v>0</v>
      </c>
      <c r="CR90" s="1120">
        <f t="shared" si="99"/>
        <v>0</v>
      </c>
      <c r="CS90" s="1120">
        <f t="shared" si="100"/>
        <v>0</v>
      </c>
      <c r="CT90" s="1120">
        <f t="shared" si="101"/>
        <v>0</v>
      </c>
      <c r="CU90" s="1120">
        <f t="shared" si="102"/>
        <v>0</v>
      </c>
      <c r="CV90" s="1119"/>
    </row>
    <row r="91" spans="1:100" outlineLevel="1">
      <c r="A91" s="1135" t="s">
        <v>840</v>
      </c>
      <c r="C91" s="3"/>
      <c r="D91" s="1060">
        <f>损益表!C95/0.66</f>
        <v>0</v>
      </c>
      <c r="G91" s="1180">
        <f>SUM(C91:F91)</f>
        <v>0</v>
      </c>
      <c r="H91" s="1095"/>
      <c r="J91" s="1060"/>
      <c r="K91" s="1060">
        <f>E91</f>
        <v>0</v>
      </c>
      <c r="M91" s="1463">
        <f>SUM(I91:L91)</f>
        <v>0</v>
      </c>
      <c r="N91" s="1095"/>
      <c r="O91" s="1060"/>
      <c r="R91" s="1095"/>
      <c r="S91" s="1463"/>
      <c r="T91" s="1060"/>
      <c r="U91" s="1060"/>
      <c r="X91" s="1106"/>
      <c r="Y91" s="1097"/>
      <c r="Z91" s="2"/>
      <c r="AB91" s="1095"/>
      <c r="AC91" s="1060"/>
      <c r="AD91" s="1060"/>
      <c r="AE91" s="1060"/>
      <c r="AF91" s="1060"/>
      <c r="AG91" s="1060">
        <f>C91-SUM(AB91:AF91)</f>
        <v>0</v>
      </c>
      <c r="AH91" s="1060"/>
      <c r="AI91" s="1095"/>
      <c r="AJ91" s="1060"/>
      <c r="AK91" s="1060"/>
      <c r="AL91" s="1060"/>
      <c r="AM91" s="1060">
        <f>D91</f>
        <v>0</v>
      </c>
      <c r="AN91" s="1060">
        <f>D91-SUM(AI91:AM91)</f>
        <v>0</v>
      </c>
      <c r="AP91" s="1095"/>
      <c r="AQ91" s="1060"/>
      <c r="AR91" s="1060"/>
      <c r="AS91" s="1060"/>
      <c r="AT91" s="1060"/>
      <c r="AU91" s="1060">
        <f>E91-SUM(AP91:AT91)</f>
        <v>0</v>
      </c>
      <c r="AW91" s="1095"/>
      <c r="AX91" s="1060"/>
      <c r="AY91" s="1060"/>
      <c r="AZ91" s="1060"/>
      <c r="BA91" s="1060"/>
      <c r="BB91" s="1060">
        <f>F91-SUM(AW91:BA91)</f>
        <v>0</v>
      </c>
      <c r="BD91" s="1095"/>
      <c r="BE91" s="1060"/>
      <c r="BF91" s="1060"/>
      <c r="BG91" s="1060"/>
      <c r="BH91" s="1060"/>
      <c r="BN91" s="1095"/>
      <c r="BO91" s="1095"/>
      <c r="BP91" s="1095"/>
      <c r="BQ91" s="1095"/>
      <c r="BR91" s="1095"/>
      <c r="BT91" s="1095">
        <f t="shared" si="103"/>
        <v>0</v>
      </c>
      <c r="BU91" s="1095">
        <f t="shared" si="104"/>
        <v>0</v>
      </c>
      <c r="BV91" s="1095">
        <f t="shared" si="105"/>
        <v>0</v>
      </c>
      <c r="BW91" s="1095">
        <f t="shared" si="106"/>
        <v>0</v>
      </c>
      <c r="BX91" s="1095">
        <f t="shared" si="107"/>
        <v>0</v>
      </c>
      <c r="BY91" s="1097">
        <f t="shared" si="108"/>
        <v>0</v>
      </c>
      <c r="BZ91" s="1097">
        <f t="shared" si="109"/>
        <v>0</v>
      </c>
      <c r="CA91" s="1097">
        <f t="shared" si="110"/>
        <v>0</v>
      </c>
      <c r="CB91" s="1097">
        <f t="shared" si="111"/>
        <v>0</v>
      </c>
      <c r="CC91" s="1097">
        <f t="shared" si="112"/>
        <v>0</v>
      </c>
      <c r="CE91" s="1095"/>
      <c r="CF91" s="1060"/>
      <c r="CG91" s="1060"/>
      <c r="CH91" s="1060"/>
      <c r="CI91" s="1060"/>
      <c r="CK91" s="1095"/>
      <c r="CL91" s="1060"/>
      <c r="CM91" s="1060"/>
      <c r="CN91" s="1060"/>
      <c r="CO91" s="1060"/>
      <c r="CQ91" s="1095">
        <f t="shared" si="118"/>
        <v>0</v>
      </c>
      <c r="CR91" s="1095">
        <f t="shared" si="99"/>
        <v>0</v>
      </c>
      <c r="CS91" s="1095">
        <f t="shared" si="100"/>
        <v>0</v>
      </c>
      <c r="CT91" s="1095">
        <f t="shared" si="101"/>
        <v>0</v>
      </c>
      <c r="CU91" s="1095">
        <f t="shared" si="102"/>
        <v>0</v>
      </c>
      <c r="CV91" s="1060"/>
    </row>
    <row r="92" spans="1:100" outlineLevel="1">
      <c r="A92" s="1135" t="s">
        <v>787</v>
      </c>
      <c r="C92" s="3"/>
      <c r="D92" s="1060">
        <f>损益表!C96/0.66</f>
        <v>0</v>
      </c>
      <c r="F92" s="1095"/>
      <c r="G92" s="1180">
        <f>SUM(C92:F92)</f>
        <v>0</v>
      </c>
      <c r="H92" s="1095"/>
      <c r="J92" s="1060"/>
      <c r="K92" s="1060">
        <f>E92</f>
        <v>0</v>
      </c>
      <c r="L92" s="1095"/>
      <c r="M92" s="1463">
        <f>SUM(I92:L92)</f>
        <v>0</v>
      </c>
      <c r="N92" s="1095"/>
      <c r="O92" s="1060"/>
      <c r="Q92" s="1095"/>
      <c r="R92" s="1095"/>
      <c r="S92" s="1463"/>
      <c r="T92" s="1060"/>
      <c r="U92" s="1060"/>
      <c r="X92" s="1106"/>
      <c r="Y92" s="1060">
        <f>'[30]损益表-USD'!Y92</f>
        <v>87.805430000000001</v>
      </c>
      <c r="Z92" s="2">
        <f>C92-Y92</f>
        <v>-87.805430000000001</v>
      </c>
      <c r="AB92" s="1095"/>
      <c r="AC92" s="1060"/>
      <c r="AD92" s="1060"/>
      <c r="AE92" s="1060"/>
      <c r="AF92" s="1060"/>
      <c r="AG92" s="1060">
        <f>C92-SUM(AB92:AF92)</f>
        <v>0</v>
      </c>
      <c r="AH92" s="1060"/>
      <c r="AI92" s="1095"/>
      <c r="AJ92" s="1060"/>
      <c r="AK92" s="1060"/>
      <c r="AL92" s="1060"/>
      <c r="AM92" s="1060">
        <f>D92</f>
        <v>0</v>
      </c>
      <c r="AN92" s="1060">
        <f>D92-SUM(AI92:AM92)</f>
        <v>0</v>
      </c>
      <c r="AP92" s="1095"/>
      <c r="AQ92" s="1060"/>
      <c r="AR92" s="1060"/>
      <c r="AS92" s="1060"/>
      <c r="AT92" s="1060"/>
      <c r="AU92" s="1060">
        <f>E92-SUM(AP92:AT92)</f>
        <v>0</v>
      </c>
      <c r="AW92" s="1095"/>
      <c r="AX92" s="1060"/>
      <c r="AY92" s="1060"/>
      <c r="AZ92" s="1060"/>
      <c r="BA92" s="1060"/>
      <c r="BB92" s="1060">
        <f>F92-SUM(AW92:BA92)</f>
        <v>0</v>
      </c>
      <c r="BD92" s="1095"/>
      <c r="BE92" s="1060"/>
      <c r="BF92" s="1060"/>
      <c r="BG92" s="1060"/>
      <c r="BH92" s="1060"/>
      <c r="BN92" s="1095"/>
      <c r="BO92" s="1095"/>
      <c r="BP92" s="1095"/>
      <c r="BQ92" s="1095"/>
      <c r="BR92" s="1095"/>
      <c r="BT92" s="1095">
        <f t="shared" si="103"/>
        <v>0</v>
      </c>
      <c r="BU92" s="1095">
        <f t="shared" si="104"/>
        <v>0</v>
      </c>
      <c r="BV92" s="1095">
        <f t="shared" si="105"/>
        <v>0</v>
      </c>
      <c r="BW92" s="1095">
        <f t="shared" si="106"/>
        <v>0</v>
      </c>
      <c r="BX92" s="1095">
        <f t="shared" si="107"/>
        <v>0</v>
      </c>
      <c r="BY92" s="1097">
        <f t="shared" si="108"/>
        <v>0</v>
      </c>
      <c r="BZ92" s="1097">
        <f t="shared" si="109"/>
        <v>0</v>
      </c>
      <c r="CA92" s="1097">
        <f t="shared" si="110"/>
        <v>0</v>
      </c>
      <c r="CB92" s="1097">
        <f t="shared" si="111"/>
        <v>0</v>
      </c>
      <c r="CC92" s="1097">
        <f t="shared" si="112"/>
        <v>0</v>
      </c>
      <c r="CE92" s="1095"/>
      <c r="CF92" s="1060"/>
      <c r="CG92" s="1060"/>
      <c r="CH92" s="1060"/>
      <c r="CI92" s="1060"/>
      <c r="CK92" s="1095"/>
      <c r="CL92" s="1060"/>
      <c r="CM92" s="1060"/>
      <c r="CN92" s="1060"/>
      <c r="CO92" s="1060"/>
      <c r="CQ92" s="1095">
        <f t="shared" si="118"/>
        <v>0</v>
      </c>
      <c r="CR92" s="1095">
        <f t="shared" si="99"/>
        <v>0</v>
      </c>
      <c r="CS92" s="1095">
        <f t="shared" si="100"/>
        <v>0</v>
      </c>
      <c r="CT92" s="1095">
        <f t="shared" si="101"/>
        <v>0</v>
      </c>
      <c r="CU92" s="1095">
        <f t="shared" si="102"/>
        <v>0</v>
      </c>
      <c r="CV92" s="1060"/>
    </row>
    <row r="93" spans="1:100" s="1118" customFormat="1" ht="2.25" customHeight="1" outlineLevel="1">
      <c r="A93" s="1111"/>
      <c r="C93" s="1164"/>
      <c r="D93" s="1119"/>
      <c r="E93" s="1119"/>
      <c r="F93" s="1120"/>
      <c r="G93" s="1195"/>
      <c r="H93" s="1120"/>
      <c r="I93" s="1119"/>
      <c r="J93" s="1119"/>
      <c r="K93" s="1119"/>
      <c r="L93" s="1120"/>
      <c r="M93" s="1468"/>
      <c r="N93" s="1119"/>
      <c r="O93" s="1119"/>
      <c r="P93" s="1119"/>
      <c r="Q93" s="1120"/>
      <c r="R93" s="1120"/>
      <c r="S93" s="1468"/>
      <c r="T93" s="1119"/>
      <c r="U93" s="1119"/>
      <c r="V93" s="1119"/>
      <c r="W93" s="1119"/>
      <c r="X93" s="1434"/>
      <c r="Z93" s="1164"/>
      <c r="AA93" s="2"/>
      <c r="AB93" s="1110"/>
      <c r="AC93" s="1109"/>
      <c r="AD93" s="1119"/>
      <c r="AE93" s="1119"/>
      <c r="AF93" s="1119"/>
      <c r="AG93" s="1119"/>
      <c r="AH93" s="1060"/>
      <c r="AI93" s="1120"/>
      <c r="AJ93" s="1119"/>
      <c r="AK93" s="1119"/>
      <c r="AL93" s="1119"/>
      <c r="AM93" s="1119"/>
      <c r="AN93" s="1119"/>
      <c r="AP93" s="1120"/>
      <c r="AQ93" s="1119"/>
      <c r="AR93" s="1119"/>
      <c r="AS93" s="1119"/>
      <c r="AT93" s="1119"/>
      <c r="AU93" s="1119"/>
      <c r="AW93" s="1120"/>
      <c r="AX93" s="1119"/>
      <c r="AY93" s="1119"/>
      <c r="AZ93" s="1119"/>
      <c r="BA93" s="1119"/>
      <c r="BB93" s="1119"/>
      <c r="BD93" s="1120"/>
      <c r="BE93" s="1119"/>
      <c r="BF93" s="1119"/>
      <c r="BG93" s="1119"/>
      <c r="BH93" s="1119"/>
      <c r="BI93" s="1119"/>
      <c r="BJ93" s="1119"/>
      <c r="BK93" s="1119"/>
      <c r="BL93" s="1119"/>
      <c r="BM93" s="1119"/>
      <c r="BN93" s="1120"/>
      <c r="BO93" s="1120"/>
      <c r="BP93" s="1120"/>
      <c r="BQ93" s="1120"/>
      <c r="BR93" s="1120"/>
      <c r="BT93" s="1120">
        <f t="shared" si="103"/>
        <v>0</v>
      </c>
      <c r="BU93" s="1120">
        <f t="shared" si="104"/>
        <v>0</v>
      </c>
      <c r="BV93" s="1120">
        <f t="shared" si="105"/>
        <v>0</v>
      </c>
      <c r="BW93" s="1120">
        <f t="shared" si="106"/>
        <v>0</v>
      </c>
      <c r="BX93" s="1120">
        <f t="shared" si="107"/>
        <v>0</v>
      </c>
      <c r="BY93" s="1097">
        <f t="shared" si="108"/>
        <v>0</v>
      </c>
      <c r="BZ93" s="1097">
        <f t="shared" si="109"/>
        <v>0</v>
      </c>
      <c r="CA93" s="1097">
        <f t="shared" si="110"/>
        <v>0</v>
      </c>
      <c r="CB93" s="1097">
        <f t="shared" si="111"/>
        <v>0</v>
      </c>
      <c r="CC93" s="1097">
        <f t="shared" si="112"/>
        <v>0</v>
      </c>
      <c r="CE93" s="1110"/>
      <c r="CF93" s="1109"/>
      <c r="CG93" s="1119"/>
      <c r="CH93" s="1119"/>
      <c r="CI93" s="1119"/>
      <c r="CK93" s="1110"/>
      <c r="CL93" s="1109"/>
      <c r="CM93" s="1119"/>
      <c r="CN93" s="1119"/>
      <c r="CO93" s="1119"/>
      <c r="CQ93" s="1120">
        <f t="shared" si="118"/>
        <v>0</v>
      </c>
      <c r="CR93" s="1120">
        <f t="shared" si="99"/>
        <v>0</v>
      </c>
      <c r="CS93" s="1120">
        <f t="shared" si="100"/>
        <v>0</v>
      </c>
      <c r="CT93" s="1120">
        <f t="shared" si="101"/>
        <v>0</v>
      </c>
      <c r="CU93" s="1120">
        <f t="shared" si="102"/>
        <v>0</v>
      </c>
      <c r="CV93" s="1119"/>
    </row>
    <row r="94" spans="1:100" s="1118" customFormat="1" ht="13.5" outlineLevel="1" thickBot="1">
      <c r="A94" s="1150" t="s">
        <v>842</v>
      </c>
      <c r="C94" s="1174">
        <f>SUM(C89:C93)</f>
        <v>0</v>
      </c>
      <c r="D94" s="1151">
        <f>SUM(D89:D93)</f>
        <v>0</v>
      </c>
      <c r="E94" s="1151">
        <f>SUM(E89:E93)</f>
        <v>0</v>
      </c>
      <c r="F94" s="1151">
        <f>SUM(F89:F93)</f>
        <v>0</v>
      </c>
      <c r="G94" s="1198">
        <f>SUM(G89:G93)</f>
        <v>0</v>
      </c>
      <c r="H94" s="1120"/>
      <c r="I94" s="1151">
        <f>SUM(I89:I93)</f>
        <v>0</v>
      </c>
      <c r="J94" s="1151">
        <f>SUM(J89:J93)</f>
        <v>0</v>
      </c>
      <c r="K94" s="1151">
        <f>SUM(K89:K93)</f>
        <v>0</v>
      </c>
      <c r="L94" s="1151">
        <f>SUM(L89:L93)</f>
        <v>0</v>
      </c>
      <c r="M94" s="1471">
        <f>SUM(M89:M93)</f>
        <v>0</v>
      </c>
      <c r="N94" s="1151"/>
      <c r="O94" s="1151">
        <f>SUM(O89:O93)</f>
        <v>0</v>
      </c>
      <c r="P94" s="1151">
        <f>SUM(P89:P93)</f>
        <v>0</v>
      </c>
      <c r="Q94" s="1151">
        <f>SUM(Q89:Q93)</f>
        <v>0</v>
      </c>
      <c r="R94" s="1151">
        <f>SUM(R89:R93)</f>
        <v>0</v>
      </c>
      <c r="S94" s="1471">
        <f>SUM(S89:S93)</f>
        <v>0</v>
      </c>
      <c r="T94" s="1119"/>
      <c r="U94" s="1151">
        <f>SUM(U89:U93)</f>
        <v>1458.1818181818182</v>
      </c>
      <c r="V94" s="1151">
        <f>SUM(V89:V93)</f>
        <v>-1458.1818181818182</v>
      </c>
      <c r="W94" s="1119"/>
      <c r="X94" s="1434"/>
      <c r="Y94" s="1151">
        <f t="shared" ref="Y94:AF94" si="120">SUM(Y89:Y93)</f>
        <v>-35367.829779268606</v>
      </c>
      <c r="Z94" s="1174">
        <f t="shared" si="120"/>
        <v>35367.829779268606</v>
      </c>
      <c r="AA94" s="2"/>
      <c r="AB94" s="1151">
        <f>SUM(AB89:AB93)</f>
        <v>1458.1818181818182</v>
      </c>
      <c r="AC94" s="1151">
        <f t="shared" si="120"/>
        <v>-522.72727272727263</v>
      </c>
      <c r="AD94" s="1151">
        <f t="shared" si="120"/>
        <v>-524.28363636363645</v>
      </c>
      <c r="AE94" s="1151">
        <f t="shared" si="120"/>
        <v>-204.84848484848487</v>
      </c>
      <c r="AF94" s="1151">
        <f t="shared" si="120"/>
        <v>-390.71212121212125</v>
      </c>
      <c r="AG94" s="1060">
        <f>C94-SUM(AB94:AF94)</f>
        <v>184.38969696969696</v>
      </c>
      <c r="AH94" s="1060"/>
      <c r="AI94" s="1151">
        <f>SUM(AI89:AI93)</f>
        <v>-1207.9229290028807</v>
      </c>
      <c r="AJ94" s="1151">
        <f>SUM(AJ89:AJ93)</f>
        <v>-685.81736597657209</v>
      </c>
      <c r="AK94" s="1151">
        <f>SUM(AK89:AK93)</f>
        <v>0</v>
      </c>
      <c r="AL94" s="1151">
        <f>SUM(AL89:AL93)</f>
        <v>-367.65677389498342</v>
      </c>
      <c r="AM94" s="1151">
        <f>SUM(AM89:AM93)</f>
        <v>-958.49088812238335</v>
      </c>
      <c r="AN94" s="1060">
        <f>D94-SUM(AI94:AM94)</f>
        <v>3219.8879569968194</v>
      </c>
      <c r="AP94" s="1151">
        <f>SUM(AP89:AP93)</f>
        <v>1484.3181818181818</v>
      </c>
      <c r="AQ94" s="1151">
        <f>SUM(AQ89:AQ93)</f>
        <v>-548.86363636363626</v>
      </c>
      <c r="AR94" s="1151">
        <f>SUM(AR89:AR93)</f>
        <v>0</v>
      </c>
      <c r="AS94" s="1151">
        <f>SUM(AS89:AS93)</f>
        <v>-326.06060606060606</v>
      </c>
      <c r="AT94" s="1151">
        <f>SUM(AT89:AT93)</f>
        <v>-760.90909090909111</v>
      </c>
      <c r="AU94" s="1060">
        <f>E94-SUM(AP94:AT94)</f>
        <v>151.51515151515162</v>
      </c>
      <c r="AW94" s="1151">
        <f>SUM(AW89:AW93)</f>
        <v>1484.3181818181818</v>
      </c>
      <c r="AX94" s="1151">
        <f>SUM(AX89:AX93)</f>
        <v>-548.86363636363626</v>
      </c>
      <c r="AY94" s="1151">
        <f>SUM(AY89:AY93)</f>
        <v>0</v>
      </c>
      <c r="AZ94" s="1151">
        <f>SUM(AZ89:AZ93)</f>
        <v>-326.06060606060606</v>
      </c>
      <c r="BA94" s="1151">
        <f>SUM(BA89:BA93)</f>
        <v>-760.90909090909111</v>
      </c>
      <c r="BB94" s="1060">
        <f>F94-SUM(AW94:BA94)</f>
        <v>151.51515151515162</v>
      </c>
      <c r="BD94" s="1151">
        <v>-42895.202016136565</v>
      </c>
      <c r="BE94" s="1151">
        <v>154.15252314632926</v>
      </c>
      <c r="BF94" s="1151">
        <v>41.095584701519329</v>
      </c>
      <c r="BG94" s="1151">
        <v>-116.58378053669844</v>
      </c>
      <c r="BH94" s="1151">
        <v>4113.7292279035373</v>
      </c>
      <c r="BI94" s="1060">
        <f>AB94-BD94</f>
        <v>44353.383834318382</v>
      </c>
      <c r="BJ94" s="1060">
        <f>AC94-BE94</f>
        <v>-676.87979587360189</v>
      </c>
      <c r="BK94" s="1060">
        <f>AD94-BF94</f>
        <v>-565.37922106515578</v>
      </c>
      <c r="BL94" s="1060">
        <f>AE94-BG94</f>
        <v>-88.264704311786431</v>
      </c>
      <c r="BM94" s="1060">
        <f>AF94-BH94</f>
        <v>-4504.4413491156583</v>
      </c>
      <c r="BN94" s="1151">
        <v>-46626.353554708752</v>
      </c>
      <c r="BO94" s="1151">
        <v>613.61155018555064</v>
      </c>
      <c r="BP94" s="1151">
        <v>342.86136210705763</v>
      </c>
      <c r="BQ94" s="1151">
        <v>-134.32537273991579</v>
      </c>
      <c r="BR94" s="1151">
        <v>4275.2214452228227</v>
      </c>
      <c r="BT94" s="1151">
        <f t="shared" si="103"/>
        <v>45418.430625705871</v>
      </c>
      <c r="BU94" s="1151">
        <f t="shared" si="104"/>
        <v>-1299.4289161621227</v>
      </c>
      <c r="BV94" s="1151">
        <f t="shared" si="105"/>
        <v>-342.86136210705763</v>
      </c>
      <c r="BW94" s="1151">
        <f t="shared" si="106"/>
        <v>-233.33140115506762</v>
      </c>
      <c r="BX94" s="1151">
        <f t="shared" si="107"/>
        <v>-5233.7123333452064</v>
      </c>
      <c r="BY94" s="1097">
        <f t="shared" si="108"/>
        <v>-2666.1047471846987</v>
      </c>
      <c r="BZ94" s="1097">
        <f t="shared" si="109"/>
        <v>-163.09009324929946</v>
      </c>
      <c r="CA94" s="1097">
        <f t="shared" si="110"/>
        <v>524.28363636363645</v>
      </c>
      <c r="CB94" s="1097">
        <f t="shared" si="111"/>
        <v>-162.80828904649854</v>
      </c>
      <c r="CC94" s="1097">
        <f t="shared" si="112"/>
        <v>-567.77876691026211</v>
      </c>
      <c r="CE94" s="1151"/>
      <c r="CF94" s="1151"/>
      <c r="CG94" s="1151"/>
      <c r="CH94" s="1151"/>
      <c r="CI94" s="1151"/>
      <c r="CK94" s="1151"/>
      <c r="CL94" s="1151"/>
      <c r="CM94" s="1151"/>
      <c r="CN94" s="1151"/>
      <c r="CO94" s="1151"/>
      <c r="CQ94" s="1151">
        <f t="shared" si="118"/>
        <v>-2666.1047471846987</v>
      </c>
      <c r="CR94" s="1151">
        <f t="shared" si="99"/>
        <v>-163.09009324929946</v>
      </c>
      <c r="CS94" s="1151">
        <f t="shared" si="100"/>
        <v>524.28363636363645</v>
      </c>
      <c r="CT94" s="1151">
        <f t="shared" si="101"/>
        <v>-162.80828904649854</v>
      </c>
      <c r="CU94" s="1151">
        <f t="shared" si="102"/>
        <v>-567.77876691026211</v>
      </c>
      <c r="CV94" s="1060"/>
    </row>
    <row r="95" spans="1:100" ht="13.5" outlineLevel="1" thickTop="1">
      <c r="I95" s="1060"/>
      <c r="J95" s="1060"/>
      <c r="N95" s="1060"/>
      <c r="O95" s="1095"/>
      <c r="P95" s="1095"/>
      <c r="T95" s="1060"/>
      <c r="U95" s="1060"/>
      <c r="X95" s="1106"/>
      <c r="Y95" s="1097"/>
      <c r="Z95" s="2"/>
      <c r="AB95" s="1095"/>
      <c r="AC95" s="1060"/>
      <c r="AD95" s="1060"/>
      <c r="AE95" s="1060"/>
      <c r="AF95" s="1060"/>
      <c r="AG95" s="1060"/>
      <c r="AH95" s="1060"/>
      <c r="AI95" s="1095"/>
      <c r="AJ95" s="1060"/>
      <c r="AK95" s="1060"/>
      <c r="AL95" s="1060"/>
      <c r="AM95" s="1060"/>
      <c r="AN95" s="1060"/>
      <c r="AP95" s="1095"/>
      <c r="AQ95" s="1060"/>
      <c r="AR95" s="1060"/>
      <c r="AS95" s="1060"/>
      <c r="AT95" s="1060"/>
      <c r="AU95" s="1060"/>
      <c r="AW95" s="1095"/>
      <c r="AX95" s="1060"/>
      <c r="AY95" s="1060"/>
      <c r="AZ95" s="1060"/>
      <c r="BA95" s="1060"/>
      <c r="BB95" s="1060"/>
      <c r="BD95" s="1095"/>
      <c r="BE95" s="1060"/>
      <c r="BF95" s="1060"/>
      <c r="BG95" s="1060"/>
      <c r="BH95" s="1060"/>
      <c r="CE95" s="1095"/>
      <c r="CF95" s="1060"/>
      <c r="CG95" s="1060"/>
      <c r="CH95" s="1060"/>
      <c r="CI95" s="1060"/>
      <c r="CK95" s="1095"/>
      <c r="CL95" s="1060"/>
      <c r="CM95" s="1060"/>
      <c r="CN95" s="1060"/>
      <c r="CO95" s="1060"/>
      <c r="CQ95" s="1095"/>
      <c r="CR95" s="1095"/>
      <c r="CS95" s="1095"/>
      <c r="CT95" s="1095"/>
      <c r="CU95" s="1095"/>
      <c r="CV95" s="1060"/>
    </row>
    <row r="96" spans="1:100">
      <c r="A96" s="1097" t="s">
        <v>783</v>
      </c>
      <c r="I96" s="1060"/>
      <c r="J96" s="1060"/>
      <c r="N96" s="1060"/>
      <c r="O96" s="1095"/>
      <c r="P96" s="1095"/>
      <c r="T96" s="1060"/>
      <c r="U96" s="1060">
        <f>879+142</f>
        <v>1021</v>
      </c>
      <c r="V96" s="1060">
        <f>41+61</f>
        <v>102</v>
      </c>
      <c r="W96" s="1060">
        <f>1123-U96-V96</f>
        <v>0</v>
      </c>
      <c r="X96" s="1106"/>
      <c r="Y96" s="1097"/>
      <c r="Z96" s="2"/>
      <c r="AB96" s="1095">
        <v>1011</v>
      </c>
      <c r="AC96" s="1060">
        <v>50</v>
      </c>
      <c r="AD96" s="1060">
        <f>10+17</f>
        <v>27</v>
      </c>
      <c r="AE96" s="1060">
        <v>12</v>
      </c>
      <c r="AF96" s="1060">
        <v>30</v>
      </c>
      <c r="AG96" s="1060"/>
      <c r="AH96" s="1060"/>
      <c r="AI96" s="1095">
        <v>1011</v>
      </c>
      <c r="AJ96" s="1060">
        <v>50</v>
      </c>
      <c r="AK96" s="1060">
        <f>10+17</f>
        <v>27</v>
      </c>
      <c r="AL96" s="1060">
        <v>12</v>
      </c>
      <c r="AM96" s="1060">
        <v>30</v>
      </c>
      <c r="AN96" s="1060"/>
      <c r="AP96" s="1095">
        <v>1011</v>
      </c>
      <c r="AQ96" s="1060">
        <v>50</v>
      </c>
      <c r="AR96" s="1060">
        <f>10+17</f>
        <v>27</v>
      </c>
      <c r="AS96" s="1060">
        <v>12</v>
      </c>
      <c r="AT96" s="1060">
        <v>30</v>
      </c>
      <c r="AU96" s="1060"/>
      <c r="AW96" s="1095">
        <v>1011</v>
      </c>
      <c r="AX96" s="1060">
        <v>50</v>
      </c>
      <c r="AY96" s="1060">
        <f>10+17</f>
        <v>27</v>
      </c>
      <c r="AZ96" s="1060">
        <v>12</v>
      </c>
      <c r="BA96" s="1060">
        <v>30</v>
      </c>
      <c r="BB96" s="1060"/>
      <c r="BD96" s="1095"/>
      <c r="BE96" s="1060"/>
      <c r="BF96" s="1060"/>
      <c r="BG96" s="1060"/>
      <c r="BH96" s="1060"/>
      <c r="BI96" s="1060">
        <f>BI79+BI80</f>
        <v>2033.3869670152853</v>
      </c>
      <c r="BL96" s="1060">
        <f>BL79+BL80</f>
        <v>24.135156878519709</v>
      </c>
      <c r="CE96" s="1095"/>
      <c r="CF96" s="1060"/>
      <c r="CG96" s="1060"/>
      <c r="CH96" s="1060"/>
      <c r="CI96" s="1060"/>
      <c r="CK96" s="1095"/>
      <c r="CL96" s="1060"/>
      <c r="CM96" s="1060"/>
      <c r="CN96" s="1060"/>
      <c r="CO96" s="1060"/>
      <c r="CQ96" s="1095"/>
      <c r="CR96" s="1095"/>
      <c r="CS96" s="1095"/>
      <c r="CT96" s="1095"/>
      <c r="CU96" s="1095"/>
      <c r="CV96" s="1060"/>
    </row>
    <row r="97" spans="9:100 16340:16340">
      <c r="I97" s="1060"/>
      <c r="J97" s="1060"/>
      <c r="N97" s="1060"/>
      <c r="O97" s="1095"/>
      <c r="P97" s="1095"/>
      <c r="T97" s="1060"/>
      <c r="U97" s="1099">
        <f>U96/(U96+V96)</f>
        <v>0.90917186108637582</v>
      </c>
      <c r="V97" s="1099">
        <f>V96/(U96+V96)</f>
        <v>9.0828138913624221E-2</v>
      </c>
      <c r="X97" s="1106"/>
      <c r="Y97" s="1097"/>
      <c r="Z97" s="2"/>
      <c r="AB97" s="41">
        <f>AB96/SUM($AB$96:$AF$96)</f>
        <v>0.8946902654867257</v>
      </c>
      <c r="AC97" s="1099">
        <f>AC96/SUM($AB$96:$AF$96)</f>
        <v>4.4247787610619468E-2</v>
      </c>
      <c r="AD97" s="41">
        <f>AD96/SUM($AB$96:$AF$96)</f>
        <v>2.3893805309734513E-2</v>
      </c>
      <c r="AE97" s="41">
        <f>AE96/SUM($AB$96:$AF$96)</f>
        <v>1.0619469026548672E-2</v>
      </c>
      <c r="AF97" s="41">
        <f>AF96/SUM($AB$96:$AF$96)</f>
        <v>2.6548672566371681E-2</v>
      </c>
      <c r="AG97" s="1060"/>
      <c r="AH97" s="1060"/>
      <c r="AI97" s="41">
        <f>AI96/SUM($AB$96:$AF$96)</f>
        <v>0.8946902654867257</v>
      </c>
      <c r="AJ97" s="41">
        <f>AJ96/SUM($AB$96:$AF$96)</f>
        <v>4.4247787610619468E-2</v>
      </c>
      <c r="AK97" s="41">
        <f>AK96/SUM($AB$96:$AF$96)</f>
        <v>2.3893805309734513E-2</v>
      </c>
      <c r="AL97" s="41">
        <f>AL96/SUM($AB$96:$AF$96)</f>
        <v>1.0619469026548672E-2</v>
      </c>
      <c r="AM97" s="41">
        <f>AM96/SUM($AB$96:$AF$96)</f>
        <v>2.6548672566371681E-2</v>
      </c>
      <c r="AN97" s="1060"/>
      <c r="AP97" s="41">
        <f>AP96/SUM($AB$96:$AF$96)</f>
        <v>0.8946902654867257</v>
      </c>
      <c r="AQ97" s="41">
        <f>AQ96/SUM($AB$96:$AF$96)</f>
        <v>4.4247787610619468E-2</v>
      </c>
      <c r="AR97" s="41">
        <f>AR96/SUM($AB$96:$AF$96)</f>
        <v>2.3893805309734513E-2</v>
      </c>
      <c r="AS97" s="41">
        <f>AS96/SUM($AB$96:$AF$96)</f>
        <v>1.0619469026548672E-2</v>
      </c>
      <c r="AT97" s="41">
        <f>AT96/SUM($AB$96:$AF$96)</f>
        <v>2.6548672566371681E-2</v>
      </c>
      <c r="AU97" s="1060"/>
      <c r="AW97" s="41">
        <f>AW96/SUM($AB$96:$AF$96)</f>
        <v>0.8946902654867257</v>
      </c>
      <c r="AX97" s="41">
        <f>AX96/SUM($AB$96:$AF$96)</f>
        <v>4.4247787610619468E-2</v>
      </c>
      <c r="AY97" s="41">
        <f>AY96/SUM($AB$96:$AF$96)</f>
        <v>2.3893805309734513E-2</v>
      </c>
      <c r="AZ97" s="41">
        <f>AZ96/SUM($AB$96:$AF$96)</f>
        <v>1.0619469026548672E-2</v>
      </c>
      <c r="BA97" s="41">
        <f>BA96/SUM($AB$96:$AF$96)</f>
        <v>2.6548672566371681E-2</v>
      </c>
      <c r="BB97" s="1060"/>
      <c r="BD97" s="41"/>
      <c r="BE97" s="41"/>
      <c r="BF97" s="41"/>
      <c r="BG97" s="41"/>
      <c r="BH97" s="41"/>
      <c r="CE97" s="41"/>
      <c r="CF97" s="1099"/>
      <c r="CG97" s="41"/>
      <c r="CH97" s="41"/>
      <c r="CI97" s="41"/>
      <c r="CK97" s="41"/>
      <c r="CL97" s="1099"/>
      <c r="CM97" s="41"/>
      <c r="CN97" s="41"/>
      <c r="CO97" s="41"/>
      <c r="CQ97" s="41"/>
      <c r="CR97" s="41"/>
      <c r="CS97" s="41"/>
      <c r="CT97" s="41"/>
      <c r="CU97" s="41"/>
      <c r="CV97" s="1060"/>
      <c r="XDL97" s="41"/>
    </row>
    <row r="98" spans="9:100 16340:16340" ht="4.5" customHeight="1">
      <c r="I98" s="1060"/>
      <c r="J98" s="1060"/>
      <c r="N98" s="1060"/>
      <c r="O98" s="1095"/>
      <c r="P98" s="1095"/>
      <c r="T98" s="1060"/>
      <c r="U98" s="1099"/>
      <c r="V98" s="1099"/>
      <c r="X98" s="1106"/>
      <c r="Y98" s="1097"/>
      <c r="Z98" s="2"/>
      <c r="AB98" s="41"/>
      <c r="AC98" s="1099"/>
      <c r="AD98" s="41"/>
      <c r="AE98" s="41"/>
      <c r="AF98" s="41"/>
      <c r="AG98" s="1060"/>
      <c r="AH98" s="1060"/>
      <c r="AI98" s="41"/>
      <c r="AJ98" s="41"/>
      <c r="AK98" s="41"/>
      <c r="AL98" s="41"/>
      <c r="AM98" s="41"/>
      <c r="AN98" s="1060"/>
      <c r="AP98" s="41"/>
      <c r="AQ98" s="41"/>
      <c r="AR98" s="41"/>
      <c r="AS98" s="41"/>
      <c r="AT98" s="41"/>
      <c r="AU98" s="1060"/>
      <c r="AW98" s="41"/>
      <c r="AX98" s="41"/>
      <c r="AY98" s="41"/>
      <c r="AZ98" s="41"/>
      <c r="BA98" s="41"/>
      <c r="BB98" s="1060"/>
      <c r="BD98" s="41"/>
      <c r="BE98" s="41"/>
      <c r="BF98" s="41"/>
      <c r="BG98" s="41"/>
      <c r="BH98" s="41"/>
      <c r="CE98" s="41"/>
      <c r="CF98" s="1099"/>
      <c r="CG98" s="41"/>
      <c r="CH98" s="41"/>
      <c r="CI98" s="41"/>
      <c r="CK98" s="41"/>
      <c r="CL98" s="1099"/>
      <c r="CM98" s="41"/>
      <c r="CN98" s="41"/>
      <c r="CO98" s="41"/>
      <c r="CQ98" s="41"/>
      <c r="CR98" s="41"/>
      <c r="CS98" s="41"/>
      <c r="CT98" s="41"/>
      <c r="CU98" s="41"/>
      <c r="CV98" s="1060"/>
      <c r="XDL98" s="41"/>
    </row>
    <row r="99" spans="9:100 16340:16340" ht="12.75" hidden="1" customHeight="1" outlineLevel="1">
      <c r="I99" s="1060"/>
      <c r="J99" s="1060"/>
      <c r="N99" s="1060"/>
      <c r="O99" s="1095"/>
      <c r="P99" s="1095"/>
      <c r="S99" s="1060" t="s">
        <v>1057</v>
      </c>
      <c r="T99" s="1060"/>
      <c r="U99" s="1060"/>
      <c r="X99" s="1106"/>
      <c r="Y99" s="1097"/>
      <c r="Z99" s="2"/>
      <c r="AB99" s="1444">
        <f>AB30*1000</f>
        <v>0</v>
      </c>
      <c r="AC99" s="1444">
        <f>AC30*1000</f>
        <v>0</v>
      </c>
      <c r="AD99" s="1444">
        <f>AD30*1000</f>
        <v>0</v>
      </c>
      <c r="AE99" s="1444">
        <f>AE30*1000</f>
        <v>0</v>
      </c>
      <c r="AF99" s="1444">
        <f>AF30*1000</f>
        <v>0</v>
      </c>
      <c r="AG99" s="1060"/>
      <c r="AH99" s="1060"/>
      <c r="AI99" s="1444">
        <f>AI30*1000</f>
        <v>0</v>
      </c>
      <c r="AJ99" s="1444">
        <f>AJ30*1000</f>
        <v>0</v>
      </c>
      <c r="AK99" s="1444">
        <f>AK30*1000</f>
        <v>0</v>
      </c>
      <c r="AL99" s="1444">
        <f>AL30*1000</f>
        <v>0</v>
      </c>
      <c r="AM99" s="1444">
        <f>AM30*1000</f>
        <v>0</v>
      </c>
      <c r="AP99" s="1444">
        <f>AP30*1000</f>
        <v>0</v>
      </c>
      <c r="AQ99" s="1444">
        <f>AQ30*1000</f>
        <v>0</v>
      </c>
      <c r="AR99" s="1444">
        <f>AR30*1000</f>
        <v>0</v>
      </c>
      <c r="AS99" s="1444">
        <f>AS30*1000</f>
        <v>0</v>
      </c>
      <c r="AT99" s="1444">
        <f>AT30*1000</f>
        <v>0</v>
      </c>
      <c r="AW99" s="1444">
        <f>AW30*1000</f>
        <v>0</v>
      </c>
      <c r="AX99" s="1444">
        <f>AX30*1000</f>
        <v>0</v>
      </c>
      <c r="AY99" s="1444">
        <f>AY30*1000</f>
        <v>0</v>
      </c>
      <c r="AZ99" s="1444">
        <f>AZ30*1000</f>
        <v>0</v>
      </c>
      <c r="BA99" s="1444">
        <f>BA30*1000</f>
        <v>0</v>
      </c>
      <c r="BD99" s="1444"/>
      <c r="BE99" s="1444"/>
      <c r="BF99" s="1444"/>
      <c r="BG99" s="1444"/>
      <c r="BH99" s="1444"/>
      <c r="CE99" s="1444"/>
      <c r="CF99" s="1444"/>
      <c r="CG99" s="1444"/>
      <c r="CH99" s="1444"/>
      <c r="CI99" s="1444"/>
      <c r="CK99" s="1444"/>
      <c r="CL99" s="1444"/>
      <c r="CM99" s="1444"/>
      <c r="CN99" s="1444"/>
      <c r="CO99" s="1444"/>
      <c r="CQ99" s="1444"/>
      <c r="CR99" s="1444"/>
      <c r="CS99" s="1444"/>
      <c r="CT99" s="1444"/>
      <c r="CU99" s="1444"/>
    </row>
    <row r="100" spans="9:100 16340:16340" ht="12.75" hidden="1" customHeight="1" outlineLevel="1">
      <c r="I100" s="1060"/>
      <c r="J100" s="1060"/>
      <c r="N100" s="1060"/>
      <c r="O100" s="1095"/>
      <c r="P100" s="1095"/>
      <c r="S100" s="1060" t="s">
        <v>1058</v>
      </c>
      <c r="T100" s="1060"/>
      <c r="U100" s="1060">
        <f>U89-U30</f>
        <v>1458.1818181818182</v>
      </c>
      <c r="V100" s="1060">
        <f>V89-V30</f>
        <v>-1458.1818181818182</v>
      </c>
      <c r="X100" s="1106"/>
      <c r="Y100" s="1097"/>
      <c r="Z100" s="2"/>
      <c r="AB100" s="1444">
        <f>-AB82*1000</f>
        <v>-1458181.8181818184</v>
      </c>
      <c r="AC100" s="1444">
        <f>-AC82*1000</f>
        <v>522727.27272727265</v>
      </c>
      <c r="AD100" s="1444">
        <f>-AD82*1000</f>
        <v>524283.63636363647</v>
      </c>
      <c r="AE100" s="1444">
        <f>-AE82*1000</f>
        <v>204848.48484848486</v>
      </c>
      <c r="AF100" s="1444">
        <f>-AF82*1000</f>
        <v>390712.12121212127</v>
      </c>
      <c r="AG100" s="1060"/>
      <c r="AH100" s="1060"/>
      <c r="AI100" s="1444">
        <f>-AI82*1000</f>
        <v>1207922.9290028806</v>
      </c>
      <c r="AJ100" s="1444">
        <f>-AJ82*1000</f>
        <v>685817.36597657204</v>
      </c>
      <c r="AK100" s="1444">
        <f>-AK82*1000</f>
        <v>0</v>
      </c>
      <c r="AL100" s="1444">
        <f>-AL82*1000</f>
        <v>367656.7738949834</v>
      </c>
      <c r="AM100" s="1444">
        <f>-AM82*1000</f>
        <v>958490.88812238339</v>
      </c>
      <c r="AP100" s="1444">
        <f>-AP82*1000</f>
        <v>-1484318.1818181816</v>
      </c>
      <c r="AQ100" s="1444">
        <f>-AQ82*1000</f>
        <v>548863.63636363624</v>
      </c>
      <c r="AR100" s="1444">
        <f>-AR82*1000</f>
        <v>0</v>
      </c>
      <c r="AS100" s="1444">
        <f>-AS82*1000</f>
        <v>326060.60606060608</v>
      </c>
      <c r="AT100" s="1444">
        <f>-AT82*1000</f>
        <v>760909.09090909106</v>
      </c>
      <c r="AW100" s="1444">
        <f>-AW82*1000</f>
        <v>-1484318.1818181816</v>
      </c>
      <c r="AX100" s="1444">
        <f>-AX82*1000</f>
        <v>548863.63636363624</v>
      </c>
      <c r="AY100" s="1444">
        <f>-AY82*1000</f>
        <v>0</v>
      </c>
      <c r="AZ100" s="1444">
        <f>-AZ82*1000</f>
        <v>326060.60606060608</v>
      </c>
      <c r="BA100" s="1444">
        <f>-BA82*1000</f>
        <v>760909.09090909106</v>
      </c>
      <c r="BD100" s="1444"/>
      <c r="BE100" s="1444"/>
      <c r="BF100" s="1444"/>
      <c r="BG100" s="1444"/>
      <c r="BH100" s="1444"/>
      <c r="CE100" s="1444"/>
      <c r="CF100" s="1444"/>
      <c r="CG100" s="1444"/>
      <c r="CH100" s="1444"/>
      <c r="CI100" s="1444"/>
      <c r="CK100" s="1444"/>
      <c r="CL100" s="1444"/>
      <c r="CM100" s="1444"/>
      <c r="CN100" s="1444"/>
      <c r="CO100" s="1444"/>
      <c r="CQ100" s="1444"/>
      <c r="CR100" s="1444"/>
      <c r="CS100" s="1444"/>
      <c r="CT100" s="1444"/>
      <c r="CU100" s="1444"/>
    </row>
    <row r="101" spans="9:100 16340:16340" collapsed="1">
      <c r="I101" s="1060"/>
      <c r="J101" s="1060"/>
      <c r="N101" s="1060"/>
      <c r="O101" s="1095"/>
      <c r="P101" s="1095"/>
      <c r="T101" s="1060"/>
      <c r="U101" s="1060"/>
      <c r="X101" s="1106"/>
      <c r="Y101" s="1097"/>
      <c r="Z101" s="2"/>
      <c r="AB101" s="1095"/>
      <c r="AC101" s="1060"/>
      <c r="AD101" s="1060"/>
      <c r="AE101" s="1060"/>
      <c r="AF101" s="1060"/>
      <c r="AG101" s="1060"/>
      <c r="AH101" s="1060"/>
      <c r="BD101" s="1095"/>
      <c r="BE101" s="1060"/>
      <c r="BF101" s="1060"/>
      <c r="BG101" s="1060"/>
      <c r="BH101" s="1060"/>
      <c r="CE101" s="1095"/>
      <c r="CF101" s="1060"/>
      <c r="CG101" s="1060"/>
      <c r="CH101" s="1060"/>
      <c r="CI101" s="1060"/>
      <c r="CK101" s="1095"/>
      <c r="CL101" s="1060"/>
      <c r="CM101" s="1060"/>
      <c r="CN101" s="1060"/>
      <c r="CO101" s="1060"/>
    </row>
  </sheetData>
  <mergeCells count="11">
    <mergeCell ref="CE3:CI3"/>
    <mergeCell ref="CK3:CO3"/>
    <mergeCell ref="CQ3:CU3"/>
    <mergeCell ref="BN3:BR3"/>
    <mergeCell ref="BT3:BX3"/>
    <mergeCell ref="BI3:BM3"/>
    <mergeCell ref="BD3:BH3"/>
    <mergeCell ref="AB3:AG3"/>
    <mergeCell ref="AI3:AN3"/>
    <mergeCell ref="AP3:AU3"/>
    <mergeCell ref="AW3:BB3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scale="29" fitToHeight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defaultRowHeight="12.75" outlineLevelRow="1" outlineLevelCol="1"/>
  <cols>
    <col min="1" max="1" width="14.140625" style="1389" customWidth="1"/>
    <col min="2" max="2" width="10" style="1388" customWidth="1"/>
    <col min="3" max="3" width="8.28515625" style="1388" customWidth="1"/>
    <col min="4" max="4" width="8.7109375" style="1388" customWidth="1"/>
    <col min="5" max="6" width="11.42578125" style="1388" customWidth="1"/>
    <col min="7" max="7" width="9.140625" style="1389"/>
    <col min="8" max="8" width="15.140625" style="1389" bestFit="1" customWidth="1"/>
    <col min="9" max="11" width="12.28515625" style="1389" bestFit="1" customWidth="1"/>
    <col min="12" max="12" width="10" style="1389" bestFit="1" customWidth="1"/>
    <col min="13" max="14" width="9.140625" style="1282" hidden="1" customWidth="1" outlineLevel="1"/>
    <col min="15" max="15" width="9.140625" style="1389" hidden="1" customWidth="1" outlineLevel="1"/>
    <col min="16" max="16" width="9.140625" style="1390" hidden="1" customWidth="1" outlineLevel="1"/>
    <col min="17" max="17" width="9.140625" style="1389" hidden="1" customWidth="1" outlineLevel="1"/>
    <col min="18" max="18" width="9.140625" style="1389" collapsed="1"/>
    <col min="19" max="19" width="9.140625" style="1391"/>
    <col min="20" max="16384" width="9.140625" style="1389"/>
  </cols>
  <sheetData>
    <row r="1" spans="1:20">
      <c r="A1" s="1387" t="s">
        <v>916</v>
      </c>
      <c r="H1" s="1387" t="s">
        <v>917</v>
      </c>
    </row>
    <row r="2" spans="1:20" s="1392" customFormat="1">
      <c r="B2" s="1393" t="s">
        <v>918</v>
      </c>
      <c r="C2" s="1393" t="s">
        <v>919</v>
      </c>
      <c r="D2" s="1393" t="s">
        <v>920</v>
      </c>
      <c r="E2" s="1393" t="s">
        <v>921</v>
      </c>
      <c r="F2" s="1393" t="s">
        <v>922</v>
      </c>
      <c r="H2" s="1393" t="s">
        <v>918</v>
      </c>
      <c r="I2" s="1393" t="s">
        <v>919</v>
      </c>
      <c r="J2" s="1393" t="s">
        <v>920</v>
      </c>
      <c r="K2" s="1393" t="s">
        <v>921</v>
      </c>
      <c r="L2" s="1393" t="s">
        <v>922</v>
      </c>
      <c r="M2" s="1394"/>
      <c r="N2" s="1394"/>
      <c r="P2" s="1395" t="s">
        <v>923</v>
      </c>
      <c r="S2" s="1396"/>
    </row>
    <row r="3" spans="1:20" s="1392" customFormat="1">
      <c r="A3" s="1397" t="s">
        <v>924</v>
      </c>
      <c r="B3" s="1398"/>
      <c r="C3" s="1399"/>
      <c r="D3" s="1399"/>
      <c r="E3" s="1399"/>
      <c r="F3" s="1400">
        <f>SUM(B3:E3)</f>
        <v>0</v>
      </c>
      <c r="H3" s="1401">
        <f>SUM(H4:H7)</f>
        <v>0</v>
      </c>
      <c r="I3" s="1393">
        <f>SUM(I4:I7)</f>
        <v>0</v>
      </c>
      <c r="J3" s="1393">
        <f>SUM(J4:J7)</f>
        <v>0</v>
      </c>
      <c r="K3" s="1393">
        <f>SUM(K4:K7)</f>
        <v>0</v>
      </c>
      <c r="L3" s="1388">
        <f>SUM(H3:K3)</f>
        <v>0</v>
      </c>
      <c r="M3" s="1282" t="e">
        <f>L3/F3</f>
        <v>#DIV/0!</v>
      </c>
      <c r="N3" s="1394"/>
      <c r="O3" s="1392" t="s">
        <v>195</v>
      </c>
      <c r="P3" s="1395">
        <f>'[32]内容预算-RMB'!$L$10</f>
        <v>21879.716566520787</v>
      </c>
      <c r="Q3" s="1402">
        <f>L3-P3</f>
        <v>-21879.716566520787</v>
      </c>
      <c r="S3" s="1403">
        <f>L3/10000</f>
        <v>0</v>
      </c>
    </row>
    <row r="4" spans="1:20" outlineLevel="1">
      <c r="A4" s="1404" t="s">
        <v>925</v>
      </c>
      <c r="B4" s="1399"/>
      <c r="C4" s="1399"/>
      <c r="D4" s="1399"/>
      <c r="E4" s="1399"/>
      <c r="F4" s="1400">
        <f t="shared" ref="F4:F44" si="0">SUM(B4:E4)</f>
        <v>0</v>
      </c>
      <c r="H4" s="1405">
        <f>B4*70%/3*2</f>
        <v>0</v>
      </c>
      <c r="I4" s="1406">
        <f>B4*70%/3+B4*10%/3*2</f>
        <v>0</v>
      </c>
      <c r="J4" s="1406">
        <f>B4*10%/3+B4*10%/6*2</f>
        <v>0</v>
      </c>
      <c r="K4" s="1406">
        <f>B4*10%/6*3</f>
        <v>0</v>
      </c>
      <c r="L4" s="1388">
        <f t="shared" ref="L4:L38" si="1">SUM(H4:K4)</f>
        <v>0</v>
      </c>
      <c r="M4" s="1282" t="e">
        <f>L4/F4</f>
        <v>#DIV/0!</v>
      </c>
      <c r="N4" s="1282">
        <f>70%+10%+10%/6*5</f>
        <v>0.8833333333333333</v>
      </c>
      <c r="O4" s="1407" t="e">
        <f>M4-N4</f>
        <v>#DIV/0!</v>
      </c>
      <c r="Q4" s="1402">
        <f t="shared" ref="Q4:Q44" si="2">L4-P4</f>
        <v>0</v>
      </c>
      <c r="S4" s="1403">
        <f t="shared" ref="S4:S44" si="3">L4/10000</f>
        <v>0</v>
      </c>
    </row>
    <row r="5" spans="1:20" outlineLevel="1">
      <c r="A5" s="1404" t="s">
        <v>926</v>
      </c>
      <c r="B5" s="1399"/>
      <c r="C5" s="1399"/>
      <c r="D5" s="1399"/>
      <c r="E5" s="1399"/>
      <c r="F5" s="1400">
        <f t="shared" si="0"/>
        <v>0</v>
      </c>
      <c r="H5" s="1408"/>
      <c r="I5" s="1406">
        <f>C5*70%/3*2</f>
        <v>0</v>
      </c>
      <c r="J5" s="1406">
        <f>C5*70%/3+C5*10%/3*2</f>
        <v>0</v>
      </c>
      <c r="K5" s="1406">
        <f>C5*10%/3+C5*10%/6*2</f>
        <v>0</v>
      </c>
      <c r="L5" s="1388">
        <f t="shared" si="1"/>
        <v>0</v>
      </c>
      <c r="M5" s="1282" t="e">
        <f>L5/F5</f>
        <v>#DIV/0!</v>
      </c>
      <c r="N5" s="1282">
        <f>70%+10%+10%/6*2</f>
        <v>0.83333333333333326</v>
      </c>
      <c r="O5" s="1407" t="e">
        <f>M5-N5</f>
        <v>#DIV/0!</v>
      </c>
      <c r="Q5" s="1402">
        <f t="shared" si="2"/>
        <v>0</v>
      </c>
      <c r="S5" s="1403">
        <f t="shared" si="3"/>
        <v>0</v>
      </c>
    </row>
    <row r="6" spans="1:20" outlineLevel="1">
      <c r="A6" s="1404" t="s">
        <v>927</v>
      </c>
      <c r="B6" s="1399"/>
      <c r="C6" s="1399"/>
      <c r="D6" s="1399"/>
      <c r="E6" s="1399"/>
      <c r="F6" s="1400">
        <f t="shared" si="0"/>
        <v>0</v>
      </c>
      <c r="H6" s="1408"/>
      <c r="I6" s="1406"/>
      <c r="J6" s="1406">
        <f>D6*70%/3*2</f>
        <v>0</v>
      </c>
      <c r="K6" s="1406">
        <f>D6*70%/3+D6*10%/3*2</f>
        <v>0</v>
      </c>
      <c r="L6" s="1388">
        <f t="shared" si="1"/>
        <v>0</v>
      </c>
      <c r="M6" s="1282" t="e">
        <f>L6/F6</f>
        <v>#DIV/0!</v>
      </c>
      <c r="N6" s="1282">
        <f>70%+10%/3*2</f>
        <v>0.76666666666666661</v>
      </c>
      <c r="O6" s="1407" t="e">
        <f>M6-N6</f>
        <v>#DIV/0!</v>
      </c>
      <c r="Q6" s="1402">
        <f t="shared" si="2"/>
        <v>0</v>
      </c>
      <c r="S6" s="1403">
        <f t="shared" si="3"/>
        <v>0</v>
      </c>
    </row>
    <row r="7" spans="1:20" outlineLevel="1">
      <c r="A7" s="1404" t="s">
        <v>928</v>
      </c>
      <c r="B7" s="1399"/>
      <c r="C7" s="1399"/>
      <c r="D7" s="1399"/>
      <c r="E7" s="1399"/>
      <c r="F7" s="1400">
        <f t="shared" si="0"/>
        <v>0</v>
      </c>
      <c r="H7" s="1408"/>
      <c r="I7" s="1406"/>
      <c r="J7" s="1406"/>
      <c r="K7" s="1406">
        <f>E7*70%/3*2</f>
        <v>0</v>
      </c>
      <c r="L7" s="1388">
        <f t="shared" si="1"/>
        <v>0</v>
      </c>
      <c r="M7" s="1282" t="e">
        <f>L7/F7</f>
        <v>#DIV/0!</v>
      </c>
      <c r="N7" s="1282">
        <f>70%/3*2</f>
        <v>0.46666666666666662</v>
      </c>
      <c r="O7" s="1407" t="e">
        <f>M7-N7</f>
        <v>#DIV/0!</v>
      </c>
      <c r="Q7" s="1402">
        <f t="shared" si="2"/>
        <v>0</v>
      </c>
      <c r="S7" s="1403">
        <f t="shared" si="3"/>
        <v>0</v>
      </c>
    </row>
    <row r="8" spans="1:20">
      <c r="A8" s="1389" t="s">
        <v>929</v>
      </c>
      <c r="B8" s="1398"/>
      <c r="C8" s="1399"/>
      <c r="D8" s="1399"/>
      <c r="E8" s="1399"/>
      <c r="F8" s="1400">
        <f>SUM(B8:E8)</f>
        <v>0</v>
      </c>
      <c r="H8" s="1401">
        <f>SUM(H9:H12)</f>
        <v>0</v>
      </c>
      <c r="I8" s="1393">
        <f>SUM(I9:I12)</f>
        <v>0</v>
      </c>
      <c r="J8" s="1393">
        <f>SUM(J9:J12)</f>
        <v>0</v>
      </c>
      <c r="K8" s="1393">
        <f>SUM(K9:K12)</f>
        <v>0</v>
      </c>
      <c r="L8" s="1388">
        <f>SUM(H8:K8)</f>
        <v>0</v>
      </c>
      <c r="M8" s="1282" t="e">
        <f t="shared" ref="M8:M43" si="4">L8/F8</f>
        <v>#DIV/0!</v>
      </c>
      <c r="P8" s="1390">
        <f>'[32]内容预算-RMB'!$L$11</f>
        <v>1975.6183316666663</v>
      </c>
      <c r="Q8" s="1402">
        <f t="shared" si="2"/>
        <v>-1975.6183316666663</v>
      </c>
      <c r="S8" s="1403">
        <f t="shared" si="3"/>
        <v>0</v>
      </c>
      <c r="T8" s="1409">
        <f>S8+S13</f>
        <v>0</v>
      </c>
    </row>
    <row r="9" spans="1:20" outlineLevel="1">
      <c r="A9" s="1404" t="s">
        <v>925</v>
      </c>
      <c r="B9" s="1399"/>
      <c r="C9" s="1399"/>
      <c r="D9" s="1399"/>
      <c r="E9" s="1399"/>
      <c r="F9" s="1400">
        <f t="shared" si="0"/>
        <v>0</v>
      </c>
      <c r="H9" s="1405">
        <f>B9*70%/3*2</f>
        <v>0</v>
      </c>
      <c r="I9" s="1406">
        <f>B9*70%/3+B9*10%/3*2</f>
        <v>0</v>
      </c>
      <c r="J9" s="1406">
        <f>B9*10%/3+B9*10%/6*2</f>
        <v>0</v>
      </c>
      <c r="K9" s="1406">
        <f>B9*10%/6*3</f>
        <v>0</v>
      </c>
      <c r="L9" s="1388">
        <f t="shared" si="1"/>
        <v>0</v>
      </c>
      <c r="M9" s="1282" t="e">
        <f>L9/F9</f>
        <v>#DIV/0!</v>
      </c>
      <c r="N9" s="1282">
        <f>70%+10%+10%/6*5</f>
        <v>0.8833333333333333</v>
      </c>
      <c r="O9" s="1407" t="e">
        <f>M9-N9</f>
        <v>#DIV/0!</v>
      </c>
      <c r="Q9" s="1402">
        <f t="shared" si="2"/>
        <v>0</v>
      </c>
      <c r="S9" s="1403">
        <f t="shared" si="3"/>
        <v>0</v>
      </c>
    </row>
    <row r="10" spans="1:20" outlineLevel="1">
      <c r="A10" s="1404" t="s">
        <v>930</v>
      </c>
      <c r="B10" s="1399"/>
      <c r="C10" s="1399"/>
      <c r="D10" s="1399"/>
      <c r="E10" s="1399"/>
      <c r="F10" s="1400">
        <f t="shared" si="0"/>
        <v>0</v>
      </c>
      <c r="H10" s="1408"/>
      <c r="I10" s="1406">
        <f>C10*70%/3*2</f>
        <v>0</v>
      </c>
      <c r="J10" s="1406">
        <f>C10*70%/3+C10*10%/3*2</f>
        <v>0</v>
      </c>
      <c r="K10" s="1406">
        <f>C10*10%/3+C10*10%/6*2</f>
        <v>0</v>
      </c>
      <c r="L10" s="1388">
        <f t="shared" si="1"/>
        <v>0</v>
      </c>
      <c r="M10" s="1282" t="e">
        <f t="shared" si="4"/>
        <v>#DIV/0!</v>
      </c>
      <c r="N10" s="1282">
        <f>70%+10%+10%/6*2</f>
        <v>0.83333333333333326</v>
      </c>
      <c r="O10" s="1407" t="e">
        <f t="shared" ref="O10:O22" si="5">M10-N10</f>
        <v>#DIV/0!</v>
      </c>
      <c r="Q10" s="1402">
        <f t="shared" si="2"/>
        <v>0</v>
      </c>
      <c r="S10" s="1403">
        <f t="shared" si="3"/>
        <v>0</v>
      </c>
    </row>
    <row r="11" spans="1:20" outlineLevel="1">
      <c r="A11" s="1404" t="s">
        <v>931</v>
      </c>
      <c r="B11" s="1399"/>
      <c r="C11" s="1399"/>
      <c r="D11" s="1399"/>
      <c r="E11" s="1399"/>
      <c r="F11" s="1400">
        <f t="shared" si="0"/>
        <v>0</v>
      </c>
      <c r="H11" s="1408"/>
      <c r="I11" s="1406"/>
      <c r="J11" s="1406">
        <f>D11*70%/3*2</f>
        <v>0</v>
      </c>
      <c r="K11" s="1406">
        <f>D11*70%/3+D11*10%/3*2</f>
        <v>0</v>
      </c>
      <c r="L11" s="1388">
        <f t="shared" si="1"/>
        <v>0</v>
      </c>
      <c r="M11" s="1282" t="e">
        <f t="shared" si="4"/>
        <v>#DIV/0!</v>
      </c>
      <c r="N11" s="1282">
        <f>70%+10%/3*2</f>
        <v>0.76666666666666661</v>
      </c>
      <c r="O11" s="1407" t="e">
        <f t="shared" si="5"/>
        <v>#DIV/0!</v>
      </c>
      <c r="Q11" s="1402">
        <f t="shared" si="2"/>
        <v>0</v>
      </c>
      <c r="S11" s="1403">
        <f t="shared" si="3"/>
        <v>0</v>
      </c>
    </row>
    <row r="12" spans="1:20" outlineLevel="1">
      <c r="A12" s="1404" t="s">
        <v>932</v>
      </c>
      <c r="B12" s="1399"/>
      <c r="C12" s="1399"/>
      <c r="D12" s="1399"/>
      <c r="E12" s="1399"/>
      <c r="F12" s="1400">
        <f t="shared" si="0"/>
        <v>0</v>
      </c>
      <c r="H12" s="1408"/>
      <c r="I12" s="1406"/>
      <c r="J12" s="1406"/>
      <c r="K12" s="1406">
        <f>E12*70%/3*2</f>
        <v>0</v>
      </c>
      <c r="L12" s="1388">
        <f t="shared" si="1"/>
        <v>0</v>
      </c>
      <c r="M12" s="1282" t="e">
        <f t="shared" si="4"/>
        <v>#DIV/0!</v>
      </c>
      <c r="N12" s="1282">
        <f>70%/3*2</f>
        <v>0.46666666666666662</v>
      </c>
      <c r="O12" s="1407" t="e">
        <f t="shared" si="5"/>
        <v>#DIV/0!</v>
      </c>
      <c r="Q12" s="1402">
        <f t="shared" si="2"/>
        <v>0</v>
      </c>
      <c r="S12" s="1403">
        <f t="shared" si="3"/>
        <v>0</v>
      </c>
    </row>
    <row r="13" spans="1:20">
      <c r="A13" s="1389" t="s">
        <v>933</v>
      </c>
      <c r="B13" s="1399"/>
      <c r="C13" s="1399"/>
      <c r="D13" s="1399"/>
      <c r="E13" s="1399"/>
      <c r="F13" s="1400">
        <f>SUM(B13:E13)</f>
        <v>0</v>
      </c>
      <c r="H13" s="1401">
        <f>SUM(H14:H17)</f>
        <v>0</v>
      </c>
      <c r="I13" s="1393">
        <f>SUM(I14:I17)</f>
        <v>0</v>
      </c>
      <c r="J13" s="1393">
        <f>SUM(J14:J17)</f>
        <v>0</v>
      </c>
      <c r="K13" s="1393">
        <f>SUM(K14:K17)</f>
        <v>0</v>
      </c>
      <c r="L13" s="1388">
        <f>SUM(H13:K13)</f>
        <v>0</v>
      </c>
      <c r="M13" s="1282" t="e">
        <f t="shared" si="4"/>
        <v>#DIV/0!</v>
      </c>
      <c r="P13" s="1390">
        <f>'[32]内容预算-RMB'!$L$12</f>
        <v>864.75416766666672</v>
      </c>
      <c r="Q13" s="1402">
        <f t="shared" si="2"/>
        <v>-864.75416766666672</v>
      </c>
      <c r="S13" s="1403">
        <f t="shared" si="3"/>
        <v>0</v>
      </c>
    </row>
    <row r="14" spans="1:20" outlineLevel="1">
      <c r="A14" s="1404" t="s">
        <v>925</v>
      </c>
      <c r="B14" s="1399"/>
      <c r="C14" s="1399"/>
      <c r="D14" s="1399"/>
      <c r="E14" s="1399"/>
      <c r="F14" s="1400">
        <f t="shared" si="0"/>
        <v>0</v>
      </c>
      <c r="H14" s="1405">
        <f>B14/12*2</f>
        <v>0</v>
      </c>
      <c r="I14" s="1406">
        <f>B14/12*3</f>
        <v>0</v>
      </c>
      <c r="J14" s="1406">
        <f>B14/12*3</f>
        <v>0</v>
      </c>
      <c r="K14" s="1406">
        <f>B14/12*3</f>
        <v>0</v>
      </c>
      <c r="L14" s="1399">
        <f t="shared" si="1"/>
        <v>0</v>
      </c>
      <c r="M14" s="1282" t="e">
        <f t="shared" si="4"/>
        <v>#DIV/0!</v>
      </c>
      <c r="N14" s="1282">
        <f>11/12</f>
        <v>0.91666666666666663</v>
      </c>
      <c r="O14" s="1407" t="e">
        <f t="shared" si="5"/>
        <v>#DIV/0!</v>
      </c>
      <c r="Q14" s="1402">
        <f t="shared" si="2"/>
        <v>0</v>
      </c>
      <c r="S14" s="1403">
        <f t="shared" si="3"/>
        <v>0</v>
      </c>
    </row>
    <row r="15" spans="1:20" outlineLevel="1">
      <c r="A15" s="1404" t="s">
        <v>930</v>
      </c>
      <c r="B15" s="1399"/>
      <c r="C15" s="1399"/>
      <c r="D15" s="1399"/>
      <c r="E15" s="1399"/>
      <c r="F15" s="1400">
        <f t="shared" si="0"/>
        <v>0</v>
      </c>
      <c r="H15" s="1408"/>
      <c r="I15" s="1406">
        <f>C15/12*2</f>
        <v>0</v>
      </c>
      <c r="J15" s="1406">
        <f>C15/12*3</f>
        <v>0</v>
      </c>
      <c r="K15" s="1406">
        <f>C15/12*3</f>
        <v>0</v>
      </c>
      <c r="L15" s="1399">
        <f t="shared" si="1"/>
        <v>0</v>
      </c>
      <c r="M15" s="1282" t="e">
        <f t="shared" si="4"/>
        <v>#DIV/0!</v>
      </c>
      <c r="N15" s="1282">
        <f>8/12</f>
        <v>0.66666666666666663</v>
      </c>
      <c r="O15" s="1407" t="e">
        <f t="shared" si="5"/>
        <v>#DIV/0!</v>
      </c>
      <c r="Q15" s="1402">
        <f t="shared" si="2"/>
        <v>0</v>
      </c>
      <c r="S15" s="1403">
        <f t="shared" si="3"/>
        <v>0</v>
      </c>
    </row>
    <row r="16" spans="1:20" outlineLevel="1">
      <c r="A16" s="1404" t="s">
        <v>931</v>
      </c>
      <c r="B16" s="1399"/>
      <c r="C16" s="1399"/>
      <c r="D16" s="1399"/>
      <c r="E16" s="1399"/>
      <c r="F16" s="1400">
        <f t="shared" si="0"/>
        <v>0</v>
      </c>
      <c r="H16" s="1408"/>
      <c r="J16" s="1406">
        <f>D16/12*2</f>
        <v>0</v>
      </c>
      <c r="K16" s="1406">
        <f>D16/12*3</f>
        <v>0</v>
      </c>
      <c r="L16" s="1399">
        <f t="shared" si="1"/>
        <v>0</v>
      </c>
      <c r="M16" s="1282" t="e">
        <f t="shared" si="4"/>
        <v>#DIV/0!</v>
      </c>
      <c r="N16" s="1282">
        <f>5/12</f>
        <v>0.41666666666666669</v>
      </c>
      <c r="O16" s="1407" t="e">
        <f t="shared" si="5"/>
        <v>#DIV/0!</v>
      </c>
      <c r="Q16" s="1402">
        <f t="shared" si="2"/>
        <v>0</v>
      </c>
      <c r="S16" s="1403">
        <f t="shared" si="3"/>
        <v>0</v>
      </c>
    </row>
    <row r="17" spans="1:20" outlineLevel="1">
      <c r="A17" s="1404" t="s">
        <v>932</v>
      </c>
      <c r="B17" s="1399"/>
      <c r="C17" s="1399"/>
      <c r="D17" s="1399"/>
      <c r="E17" s="1399"/>
      <c r="F17" s="1400">
        <f t="shared" si="0"/>
        <v>0</v>
      </c>
      <c r="H17" s="1408"/>
      <c r="K17" s="1406">
        <f>E17/12*2</f>
        <v>0</v>
      </c>
      <c r="L17" s="1399">
        <f t="shared" si="1"/>
        <v>0</v>
      </c>
      <c r="M17" s="1282" t="e">
        <f t="shared" si="4"/>
        <v>#DIV/0!</v>
      </c>
      <c r="N17" s="1282">
        <f>2/12</f>
        <v>0.16666666666666666</v>
      </c>
      <c r="O17" s="1407" t="e">
        <f t="shared" si="5"/>
        <v>#DIV/0!</v>
      </c>
      <c r="Q17" s="1402">
        <f t="shared" si="2"/>
        <v>0</v>
      </c>
      <c r="S17" s="1403">
        <f t="shared" si="3"/>
        <v>0</v>
      </c>
    </row>
    <row r="18" spans="1:20">
      <c r="A18" s="1391" t="s">
        <v>934</v>
      </c>
      <c r="B18" s="1399"/>
      <c r="C18" s="1399"/>
      <c r="D18" s="1399"/>
      <c r="E18" s="1399"/>
      <c r="F18" s="1400">
        <f>SUM(B18:E18)</f>
        <v>0</v>
      </c>
      <c r="H18" s="1401">
        <f>SUM(H19:H22)</f>
        <v>0</v>
      </c>
      <c r="I18" s="1393">
        <f>SUM(I19:I22)</f>
        <v>0</v>
      </c>
      <c r="J18" s="1393">
        <f>SUM(J19:J22)</f>
        <v>0</v>
      </c>
      <c r="K18" s="1393">
        <f>SUM(K19:K22)</f>
        <v>0</v>
      </c>
      <c r="L18" s="1388">
        <f>SUM(H18:K18)</f>
        <v>0</v>
      </c>
      <c r="M18" s="1282" t="e">
        <f t="shared" si="4"/>
        <v>#DIV/0!</v>
      </c>
      <c r="P18" s="1390">
        <f>'[32]内容预算-RMB'!$L$13</f>
        <v>2795.4201910000038</v>
      </c>
      <c r="Q18" s="1402">
        <f t="shared" si="2"/>
        <v>-2795.4201910000038</v>
      </c>
      <c r="S18" s="1403">
        <f t="shared" si="3"/>
        <v>0</v>
      </c>
    </row>
    <row r="19" spans="1:20" outlineLevel="1">
      <c r="A19" s="1410" t="s">
        <v>925</v>
      </c>
      <c r="B19" s="1399"/>
      <c r="C19" s="1399"/>
      <c r="D19" s="1399"/>
      <c r="E19" s="1399"/>
      <c r="F19" s="1400">
        <f t="shared" si="0"/>
        <v>0</v>
      </c>
      <c r="H19" s="1405">
        <f>B19/12*2</f>
        <v>0</v>
      </c>
      <c r="I19" s="1406">
        <f>B19/12*3</f>
        <v>0</v>
      </c>
      <c r="J19" s="1406">
        <f>B19/12*3</f>
        <v>0</v>
      </c>
      <c r="K19" s="1406">
        <f>B19/12*3</f>
        <v>0</v>
      </c>
      <c r="L19" s="1388">
        <f t="shared" si="1"/>
        <v>0</v>
      </c>
      <c r="M19" s="1282" t="e">
        <f t="shared" si="4"/>
        <v>#DIV/0!</v>
      </c>
      <c r="N19" s="1282">
        <f>11/12</f>
        <v>0.91666666666666663</v>
      </c>
      <c r="O19" s="1407" t="e">
        <f t="shared" si="5"/>
        <v>#DIV/0!</v>
      </c>
      <c r="Q19" s="1402">
        <f t="shared" si="2"/>
        <v>0</v>
      </c>
      <c r="S19" s="1403">
        <f t="shared" si="3"/>
        <v>0</v>
      </c>
    </row>
    <row r="20" spans="1:20" outlineLevel="1">
      <c r="A20" s="1410" t="s">
        <v>930</v>
      </c>
      <c r="B20" s="1399"/>
      <c r="C20" s="1399"/>
      <c r="D20" s="1399"/>
      <c r="E20" s="1399"/>
      <c r="F20" s="1400">
        <f t="shared" si="0"/>
        <v>0</v>
      </c>
      <c r="H20" s="1408"/>
      <c r="I20" s="1406">
        <f>C20/12*2</f>
        <v>0</v>
      </c>
      <c r="J20" s="1406">
        <f>C20/12*3</f>
        <v>0</v>
      </c>
      <c r="K20" s="1406">
        <f>C20/12*3</f>
        <v>0</v>
      </c>
      <c r="L20" s="1388">
        <f t="shared" si="1"/>
        <v>0</v>
      </c>
      <c r="M20" s="1282" t="e">
        <f t="shared" si="4"/>
        <v>#DIV/0!</v>
      </c>
      <c r="N20" s="1282">
        <f>8/12</f>
        <v>0.66666666666666663</v>
      </c>
      <c r="O20" s="1407" t="e">
        <f t="shared" si="5"/>
        <v>#DIV/0!</v>
      </c>
      <c r="Q20" s="1402">
        <f t="shared" si="2"/>
        <v>0</v>
      </c>
      <c r="S20" s="1403">
        <f t="shared" si="3"/>
        <v>0</v>
      </c>
    </row>
    <row r="21" spans="1:20" outlineLevel="1">
      <c r="A21" s="1410" t="s">
        <v>931</v>
      </c>
      <c r="B21" s="1399"/>
      <c r="C21" s="1399"/>
      <c r="D21" s="1399"/>
      <c r="E21" s="1399"/>
      <c r="F21" s="1400">
        <f t="shared" si="0"/>
        <v>0</v>
      </c>
      <c r="H21" s="1408"/>
      <c r="J21" s="1406">
        <f>D21/12*2</f>
        <v>0</v>
      </c>
      <c r="K21" s="1406">
        <f>D21/12*3</f>
        <v>0</v>
      </c>
      <c r="L21" s="1388">
        <f t="shared" si="1"/>
        <v>0</v>
      </c>
      <c r="M21" s="1282" t="e">
        <f t="shared" si="4"/>
        <v>#DIV/0!</v>
      </c>
      <c r="N21" s="1282">
        <f>5/12</f>
        <v>0.41666666666666669</v>
      </c>
      <c r="O21" s="1407" t="e">
        <f t="shared" si="5"/>
        <v>#DIV/0!</v>
      </c>
      <c r="Q21" s="1402">
        <f t="shared" si="2"/>
        <v>0</v>
      </c>
      <c r="S21" s="1403">
        <f t="shared" si="3"/>
        <v>0</v>
      </c>
    </row>
    <row r="22" spans="1:20" outlineLevel="1">
      <c r="A22" s="1410" t="s">
        <v>932</v>
      </c>
      <c r="B22" s="1399"/>
      <c r="C22" s="1399"/>
      <c r="D22" s="1399"/>
      <c r="E22" s="1399"/>
      <c r="F22" s="1400">
        <f t="shared" si="0"/>
        <v>0</v>
      </c>
      <c r="H22" s="1408"/>
      <c r="K22" s="1406">
        <f>E22/12*2</f>
        <v>0</v>
      </c>
      <c r="L22" s="1388">
        <f t="shared" si="1"/>
        <v>0</v>
      </c>
      <c r="M22" s="1282" t="e">
        <f t="shared" si="4"/>
        <v>#DIV/0!</v>
      </c>
      <c r="N22" s="1282">
        <f>2/12</f>
        <v>0.16666666666666666</v>
      </c>
      <c r="O22" s="1407" t="e">
        <f t="shared" si="5"/>
        <v>#DIV/0!</v>
      </c>
      <c r="Q22" s="1402">
        <f t="shared" si="2"/>
        <v>0</v>
      </c>
      <c r="S22" s="1403">
        <f t="shared" si="3"/>
        <v>0</v>
      </c>
    </row>
    <row r="23" spans="1:20">
      <c r="A23" s="1391" t="s">
        <v>935</v>
      </c>
      <c r="B23" s="1399"/>
      <c r="C23" s="1399"/>
      <c r="D23" s="1399"/>
      <c r="E23" s="1399"/>
      <c r="F23" s="1400">
        <f>SUM(B23:E23)</f>
        <v>0</v>
      </c>
      <c r="H23" s="1401">
        <f>SUM(H24:H27)</f>
        <v>0</v>
      </c>
      <c r="I23" s="1393">
        <f>SUM(I24:I27)</f>
        <v>0</v>
      </c>
      <c r="J23" s="1393">
        <f>SUM(J24:J27)</f>
        <v>0</v>
      </c>
      <c r="K23" s="1393">
        <f>SUM(K24:K27)</f>
        <v>0</v>
      </c>
      <c r="L23" s="1388">
        <f>SUM(H23:K23)</f>
        <v>0</v>
      </c>
      <c r="M23" s="1282" t="e">
        <f t="shared" si="4"/>
        <v>#DIV/0!</v>
      </c>
      <c r="P23" s="1390">
        <f>'[32]内容预算-RMB'!$L$14</f>
        <v>2140.3164976666662</v>
      </c>
      <c r="Q23" s="1402">
        <f t="shared" si="2"/>
        <v>-2140.3164976666662</v>
      </c>
      <c r="S23" s="1403">
        <f t="shared" si="3"/>
        <v>0</v>
      </c>
      <c r="T23" s="1409">
        <f>S23+S28</f>
        <v>0</v>
      </c>
    </row>
    <row r="24" spans="1:20" outlineLevel="1">
      <c r="A24" s="1410" t="s">
        <v>925</v>
      </c>
      <c r="B24" s="1399"/>
      <c r="C24" s="1399"/>
      <c r="D24" s="1399"/>
      <c r="E24" s="1399"/>
      <c r="F24" s="1400">
        <f t="shared" si="0"/>
        <v>0</v>
      </c>
      <c r="H24" s="1406">
        <f>B24/12*2</f>
        <v>0</v>
      </c>
      <c r="I24" s="1406">
        <f>B24/12*3</f>
        <v>0</v>
      </c>
      <c r="J24" s="1406">
        <f>B24/12*3</f>
        <v>0</v>
      </c>
      <c r="K24" s="1406">
        <f>B24/12*3</f>
        <v>0</v>
      </c>
      <c r="L24" s="1388">
        <f>SUM(H24:K24)</f>
        <v>0</v>
      </c>
      <c r="M24" s="1282" t="e">
        <f t="shared" si="4"/>
        <v>#DIV/0!</v>
      </c>
      <c r="N24" s="1282">
        <f>11/12</f>
        <v>0.91666666666666663</v>
      </c>
      <c r="O24" s="1407" t="e">
        <f t="shared" ref="O24:O37" si="6">M24-N24</f>
        <v>#DIV/0!</v>
      </c>
      <c r="Q24" s="1402">
        <f t="shared" si="2"/>
        <v>0</v>
      </c>
      <c r="S24" s="1403">
        <f t="shared" si="3"/>
        <v>0</v>
      </c>
    </row>
    <row r="25" spans="1:20" outlineLevel="1">
      <c r="A25" s="1410" t="s">
        <v>930</v>
      </c>
      <c r="B25" s="1399"/>
      <c r="C25" s="1399"/>
      <c r="D25" s="1399"/>
      <c r="E25" s="1399"/>
      <c r="F25" s="1400">
        <f t="shared" si="0"/>
        <v>0</v>
      </c>
      <c r="I25" s="1406">
        <f>C25/12*2</f>
        <v>0</v>
      </c>
      <c r="J25" s="1406">
        <f>C25/12*3</f>
        <v>0</v>
      </c>
      <c r="K25" s="1406">
        <f>C25/12*3</f>
        <v>0</v>
      </c>
      <c r="L25" s="1388">
        <f>SUM(H25:K25)</f>
        <v>0</v>
      </c>
      <c r="M25" s="1282" t="e">
        <f t="shared" si="4"/>
        <v>#DIV/0!</v>
      </c>
      <c r="N25" s="1282">
        <f>8/12</f>
        <v>0.66666666666666663</v>
      </c>
      <c r="O25" s="1407" t="e">
        <f t="shared" si="6"/>
        <v>#DIV/0!</v>
      </c>
      <c r="Q25" s="1402">
        <f t="shared" si="2"/>
        <v>0</v>
      </c>
      <c r="S25" s="1403">
        <f t="shared" si="3"/>
        <v>0</v>
      </c>
    </row>
    <row r="26" spans="1:20" outlineLevel="1">
      <c r="A26" s="1410" t="s">
        <v>931</v>
      </c>
      <c r="B26" s="1399"/>
      <c r="C26" s="1399"/>
      <c r="D26" s="1399"/>
      <c r="E26" s="1399"/>
      <c r="F26" s="1400">
        <f t="shared" si="0"/>
        <v>0</v>
      </c>
      <c r="J26" s="1406">
        <f>D26/12*2</f>
        <v>0</v>
      </c>
      <c r="K26" s="1406">
        <f>D26/12*3</f>
        <v>0</v>
      </c>
      <c r="L26" s="1388">
        <f>SUM(H26:K26)</f>
        <v>0</v>
      </c>
      <c r="M26" s="1282" t="e">
        <f t="shared" si="4"/>
        <v>#DIV/0!</v>
      </c>
      <c r="N26" s="1282">
        <f>5/12</f>
        <v>0.41666666666666669</v>
      </c>
      <c r="O26" s="1407" t="e">
        <f t="shared" si="6"/>
        <v>#DIV/0!</v>
      </c>
      <c r="Q26" s="1402">
        <f t="shared" si="2"/>
        <v>0</v>
      </c>
      <c r="S26" s="1403">
        <f t="shared" si="3"/>
        <v>0</v>
      </c>
    </row>
    <row r="27" spans="1:20" outlineLevel="1">
      <c r="A27" s="1410" t="s">
        <v>932</v>
      </c>
      <c r="B27" s="1399"/>
      <c r="C27" s="1399"/>
      <c r="D27" s="1399"/>
      <c r="E27" s="1399"/>
      <c r="F27" s="1400">
        <f t="shared" si="0"/>
        <v>0</v>
      </c>
      <c r="K27" s="1406">
        <f>E27/12*2</f>
        <v>0</v>
      </c>
      <c r="L27" s="1388">
        <f>SUM(H27:K27)</f>
        <v>0</v>
      </c>
      <c r="M27" s="1282" t="e">
        <f t="shared" si="4"/>
        <v>#DIV/0!</v>
      </c>
      <c r="N27" s="1282">
        <f>2/12</f>
        <v>0.16666666666666666</v>
      </c>
      <c r="O27" s="1407" t="e">
        <f t="shared" si="6"/>
        <v>#DIV/0!</v>
      </c>
      <c r="Q27" s="1402">
        <f t="shared" si="2"/>
        <v>0</v>
      </c>
      <c r="S27" s="1403">
        <f t="shared" si="3"/>
        <v>0</v>
      </c>
    </row>
    <row r="28" spans="1:20">
      <c r="A28" s="1391" t="s">
        <v>936</v>
      </c>
      <c r="B28" s="1399"/>
      <c r="C28" s="1399"/>
      <c r="D28" s="1399"/>
      <c r="E28" s="1399"/>
      <c r="F28" s="1400">
        <f>SUM(B28:E28)</f>
        <v>0</v>
      </c>
      <c r="H28" s="1393">
        <f>SUM(H29:H32)</f>
        <v>0</v>
      </c>
      <c r="I28" s="1393">
        <f>SUM(I29:I32)</f>
        <v>0</v>
      </c>
      <c r="J28" s="1393">
        <f>SUM(J29:J32)</f>
        <v>0</v>
      </c>
      <c r="K28" s="1393">
        <f>SUM(K29:K32)</f>
        <v>0</v>
      </c>
      <c r="L28" s="1388">
        <f t="shared" si="1"/>
        <v>0</v>
      </c>
      <c r="M28" s="1282" t="e">
        <f t="shared" si="4"/>
        <v>#DIV/0!</v>
      </c>
      <c r="P28" s="1390">
        <f>'[32]内容预算-RMB'!$L$15</f>
        <v>4381.4960310208326</v>
      </c>
      <c r="Q28" s="1402">
        <f t="shared" si="2"/>
        <v>-4381.4960310208326</v>
      </c>
      <c r="S28" s="1403">
        <f t="shared" si="3"/>
        <v>0</v>
      </c>
    </row>
    <row r="29" spans="1:20" outlineLevel="1">
      <c r="A29" s="1410" t="s">
        <v>925</v>
      </c>
      <c r="B29" s="1399"/>
      <c r="C29" s="1399"/>
      <c r="D29" s="1399"/>
      <c r="E29" s="1399"/>
      <c r="F29" s="1399">
        <f t="shared" si="0"/>
        <v>0</v>
      </c>
      <c r="H29" s="1406">
        <f>B29/24*2</f>
        <v>0</v>
      </c>
      <c r="I29" s="1406">
        <f>B29/24*3</f>
        <v>0</v>
      </c>
      <c r="J29" s="1406">
        <f>B29/24*3</f>
        <v>0</v>
      </c>
      <c r="K29" s="1406">
        <f>B29/24*3</f>
        <v>0</v>
      </c>
      <c r="L29" s="1388">
        <f t="shared" si="1"/>
        <v>0</v>
      </c>
      <c r="M29" s="1282" t="e">
        <f t="shared" si="4"/>
        <v>#DIV/0!</v>
      </c>
      <c r="N29" s="1282">
        <f>11/24</f>
        <v>0.45833333333333331</v>
      </c>
      <c r="O29" s="1407" t="e">
        <f t="shared" si="6"/>
        <v>#DIV/0!</v>
      </c>
      <c r="Q29" s="1402">
        <f t="shared" si="2"/>
        <v>0</v>
      </c>
      <c r="S29" s="1403">
        <f t="shared" si="3"/>
        <v>0</v>
      </c>
    </row>
    <row r="30" spans="1:20" outlineLevel="1">
      <c r="A30" s="1410" t="s">
        <v>930</v>
      </c>
      <c r="B30" s="1399"/>
      <c r="C30" s="1399"/>
      <c r="D30" s="1399"/>
      <c r="E30" s="1399"/>
      <c r="F30" s="1399">
        <f t="shared" si="0"/>
        <v>0</v>
      </c>
      <c r="I30" s="1406">
        <f>C30/24*2</f>
        <v>0</v>
      </c>
      <c r="J30" s="1406">
        <f>C30/24*3</f>
        <v>0</v>
      </c>
      <c r="K30" s="1406">
        <f>C30/24*3</f>
        <v>0</v>
      </c>
      <c r="L30" s="1388">
        <f t="shared" si="1"/>
        <v>0</v>
      </c>
      <c r="M30" s="1282" t="e">
        <f t="shared" si="4"/>
        <v>#DIV/0!</v>
      </c>
      <c r="N30" s="1282">
        <f>8/24</f>
        <v>0.33333333333333331</v>
      </c>
      <c r="O30" s="1407" t="e">
        <f t="shared" si="6"/>
        <v>#DIV/0!</v>
      </c>
      <c r="Q30" s="1402">
        <f t="shared" si="2"/>
        <v>0</v>
      </c>
      <c r="S30" s="1403">
        <f t="shared" si="3"/>
        <v>0</v>
      </c>
    </row>
    <row r="31" spans="1:20" outlineLevel="1">
      <c r="A31" s="1410" t="s">
        <v>931</v>
      </c>
      <c r="B31" s="1399"/>
      <c r="C31" s="1399"/>
      <c r="D31" s="1399"/>
      <c r="E31" s="1399"/>
      <c r="F31" s="1399">
        <f t="shared" si="0"/>
        <v>0</v>
      </c>
      <c r="J31" s="1406">
        <f>D31/24*2</f>
        <v>0</v>
      </c>
      <c r="K31" s="1406">
        <f>D31/24*3</f>
        <v>0</v>
      </c>
      <c r="L31" s="1388">
        <f t="shared" si="1"/>
        <v>0</v>
      </c>
      <c r="M31" s="1282" t="e">
        <f t="shared" si="4"/>
        <v>#DIV/0!</v>
      </c>
      <c r="N31" s="1282">
        <f>5/24</f>
        <v>0.20833333333333334</v>
      </c>
      <c r="O31" s="1407" t="e">
        <f t="shared" si="6"/>
        <v>#DIV/0!</v>
      </c>
      <c r="Q31" s="1402">
        <f t="shared" si="2"/>
        <v>0</v>
      </c>
      <c r="S31" s="1403">
        <f t="shared" si="3"/>
        <v>0</v>
      </c>
    </row>
    <row r="32" spans="1:20" outlineLevel="1">
      <c r="A32" s="1410" t="s">
        <v>932</v>
      </c>
      <c r="B32" s="1399"/>
      <c r="C32" s="1399"/>
      <c r="D32" s="1399"/>
      <c r="E32" s="1399"/>
      <c r="F32" s="1399">
        <f t="shared" si="0"/>
        <v>0</v>
      </c>
      <c r="K32" s="1406">
        <f>E32/24*2</f>
        <v>0</v>
      </c>
      <c r="L32" s="1388">
        <f t="shared" si="1"/>
        <v>0</v>
      </c>
      <c r="M32" s="1282" t="e">
        <f t="shared" si="4"/>
        <v>#DIV/0!</v>
      </c>
      <c r="N32" s="1282">
        <f>2/24</f>
        <v>8.3333333333333329E-2</v>
      </c>
      <c r="O32" s="1407" t="e">
        <f t="shared" si="6"/>
        <v>#DIV/0!</v>
      </c>
      <c r="Q32" s="1402">
        <f t="shared" si="2"/>
        <v>0</v>
      </c>
      <c r="S32" s="1403">
        <f t="shared" si="3"/>
        <v>0</v>
      </c>
    </row>
    <row r="33" spans="1:20">
      <c r="A33" s="1391" t="s">
        <v>937</v>
      </c>
      <c r="B33" s="1399"/>
      <c r="C33" s="1399"/>
      <c r="D33" s="1399"/>
      <c r="E33" s="1399"/>
      <c r="F33" s="1399">
        <f>SUM(B33:E33)</f>
        <v>0</v>
      </c>
      <c r="H33" s="1393">
        <f>SUM(H34:H37)</f>
        <v>0</v>
      </c>
      <c r="I33" s="1393">
        <f>SUM(I34:I37)</f>
        <v>0</v>
      </c>
      <c r="J33" s="1393">
        <f>SUM(J34:J37)</f>
        <v>0</v>
      </c>
      <c r="K33" s="1393">
        <f>SUM(K34:K37)</f>
        <v>0</v>
      </c>
      <c r="L33" s="1388">
        <f>SUM(H33:K33)</f>
        <v>0</v>
      </c>
      <c r="P33" s="1390">
        <f>'[32]内容预算-RMB'!$L$27</f>
        <v>32455.333333333336</v>
      </c>
      <c r="Q33" s="1402">
        <f t="shared" si="2"/>
        <v>-32455.333333333336</v>
      </c>
      <c r="S33" s="1403">
        <f t="shared" si="3"/>
        <v>0</v>
      </c>
    </row>
    <row r="34" spans="1:20" outlineLevel="1">
      <c r="A34" s="1410" t="s">
        <v>925</v>
      </c>
      <c r="B34" s="1399"/>
      <c r="C34" s="1399"/>
      <c r="D34" s="1399"/>
      <c r="E34" s="1399"/>
      <c r="F34" s="1399">
        <f t="shared" si="0"/>
        <v>0</v>
      </c>
      <c r="H34" s="1406">
        <f>B34*90%/3*2</f>
        <v>0</v>
      </c>
      <c r="I34" s="1406">
        <f>B34*90%/3+B34*10%/3*2</f>
        <v>0</v>
      </c>
      <c r="J34" s="1406">
        <f>B34*10%/3</f>
        <v>0</v>
      </c>
      <c r="L34" s="1388">
        <f t="shared" si="1"/>
        <v>0</v>
      </c>
      <c r="M34" s="1282" t="e">
        <f t="shared" si="4"/>
        <v>#DIV/0!</v>
      </c>
      <c r="N34" s="1282">
        <v>1.0000000000000002</v>
      </c>
      <c r="O34" s="1407" t="e">
        <f t="shared" si="6"/>
        <v>#DIV/0!</v>
      </c>
      <c r="Q34" s="1402">
        <f t="shared" si="2"/>
        <v>0</v>
      </c>
      <c r="S34" s="1403">
        <f t="shared" si="3"/>
        <v>0</v>
      </c>
    </row>
    <row r="35" spans="1:20" outlineLevel="1">
      <c r="A35" s="1410" t="s">
        <v>930</v>
      </c>
      <c r="B35" s="1399"/>
      <c r="C35" s="1399"/>
      <c r="D35" s="1399"/>
      <c r="E35" s="1399"/>
      <c r="F35" s="1399">
        <f t="shared" si="0"/>
        <v>0</v>
      </c>
      <c r="I35" s="1406">
        <f>C35*90%/3*2</f>
        <v>0</v>
      </c>
      <c r="J35" s="1406">
        <f>C35*90%/3+C35*10%/3*2</f>
        <v>0</v>
      </c>
      <c r="K35" s="1406">
        <f>C35*10%/3</f>
        <v>0</v>
      </c>
      <c r="L35" s="1388">
        <f t="shared" si="1"/>
        <v>0</v>
      </c>
      <c r="M35" s="1282" t="e">
        <f t="shared" si="4"/>
        <v>#DIV/0!</v>
      </c>
      <c r="N35" s="1282">
        <v>1.0000000000000002</v>
      </c>
      <c r="O35" s="1407" t="e">
        <f t="shared" si="6"/>
        <v>#DIV/0!</v>
      </c>
      <c r="Q35" s="1402">
        <f t="shared" si="2"/>
        <v>0</v>
      </c>
      <c r="S35" s="1403">
        <f t="shared" si="3"/>
        <v>0</v>
      </c>
    </row>
    <row r="36" spans="1:20" outlineLevel="1">
      <c r="A36" s="1410" t="s">
        <v>931</v>
      </c>
      <c r="B36" s="1399"/>
      <c r="C36" s="1399"/>
      <c r="D36" s="1399"/>
      <c r="E36" s="1399"/>
      <c r="F36" s="1399">
        <f t="shared" si="0"/>
        <v>0</v>
      </c>
      <c r="J36" s="1406">
        <f>D36*90%/3*2</f>
        <v>0</v>
      </c>
      <c r="K36" s="1406">
        <f>D36*90%/3+D36*10%/3*2</f>
        <v>0</v>
      </c>
      <c r="L36" s="1388">
        <f t="shared" si="1"/>
        <v>0</v>
      </c>
      <c r="M36" s="1282" t="e">
        <f t="shared" si="4"/>
        <v>#DIV/0!</v>
      </c>
      <c r="N36" s="1282">
        <f>90%+10%/3*2</f>
        <v>0.96666666666666667</v>
      </c>
      <c r="O36" s="1407" t="e">
        <f t="shared" si="6"/>
        <v>#DIV/0!</v>
      </c>
      <c r="Q36" s="1402">
        <f t="shared" si="2"/>
        <v>0</v>
      </c>
      <c r="S36" s="1403">
        <f t="shared" si="3"/>
        <v>0</v>
      </c>
    </row>
    <row r="37" spans="1:20" outlineLevel="1">
      <c r="A37" s="1410" t="s">
        <v>932</v>
      </c>
      <c r="B37" s="1399"/>
      <c r="C37" s="1399"/>
      <c r="D37" s="1399"/>
      <c r="E37" s="1399"/>
      <c r="F37" s="1399">
        <f t="shared" si="0"/>
        <v>0</v>
      </c>
      <c r="K37" s="1406">
        <f>E37*90%/3*2</f>
        <v>0</v>
      </c>
      <c r="L37" s="1388">
        <f t="shared" si="1"/>
        <v>0</v>
      </c>
      <c r="M37" s="1282" t="e">
        <f t="shared" si="4"/>
        <v>#DIV/0!</v>
      </c>
      <c r="N37" s="1282">
        <f>90%/3*2</f>
        <v>0.6</v>
      </c>
      <c r="O37" s="1407" t="e">
        <f t="shared" si="6"/>
        <v>#DIV/0!</v>
      </c>
      <c r="Q37" s="1402">
        <f t="shared" si="2"/>
        <v>0</v>
      </c>
      <c r="S37" s="1403">
        <f t="shared" si="3"/>
        <v>0</v>
      </c>
    </row>
    <row r="38" spans="1:20">
      <c r="A38" s="1411" t="s">
        <v>938</v>
      </c>
      <c r="B38" s="1398"/>
      <c r="C38" s="1399"/>
      <c r="D38" s="1399"/>
      <c r="E38" s="1399"/>
      <c r="F38" s="1399">
        <f t="shared" si="0"/>
        <v>0</v>
      </c>
      <c r="H38" s="1406">
        <f>B38</f>
        <v>0</v>
      </c>
      <c r="I38" s="1406">
        <f>C38</f>
        <v>0</v>
      </c>
      <c r="J38" s="1406">
        <f>D38</f>
        <v>0</v>
      </c>
      <c r="K38" s="1406">
        <f>E38</f>
        <v>0</v>
      </c>
      <c r="L38" s="1388">
        <f t="shared" si="1"/>
        <v>0</v>
      </c>
      <c r="M38" s="1282" t="e">
        <f t="shared" si="4"/>
        <v>#DIV/0!</v>
      </c>
      <c r="P38" s="1390">
        <f>'[32]内容预算-RMB'!$L$34</f>
        <v>21223.920177</v>
      </c>
      <c r="Q38" s="1402">
        <f t="shared" si="2"/>
        <v>-21223.920177</v>
      </c>
      <c r="S38" s="1403">
        <f t="shared" si="3"/>
        <v>0</v>
      </c>
    </row>
    <row r="39" spans="1:20">
      <c r="A39" s="1391" t="s">
        <v>939</v>
      </c>
      <c r="B39" s="1399"/>
      <c r="C39" s="1399"/>
      <c r="D39" s="1399"/>
      <c r="E39" s="1399"/>
      <c r="F39" s="1400">
        <f t="shared" si="0"/>
        <v>0</v>
      </c>
      <c r="H39" s="1393">
        <f>SUM(H40:H43)</f>
        <v>0</v>
      </c>
      <c r="I39" s="1393">
        <f>SUM(I40:I43)</f>
        <v>0</v>
      </c>
      <c r="J39" s="1393">
        <f>SUM(J40:J43)</f>
        <v>0</v>
      </c>
      <c r="K39" s="1393">
        <f>SUM(K40:K43)</f>
        <v>0</v>
      </c>
      <c r="L39" s="1388">
        <f t="shared" ref="L39:L44" si="7">SUM(H39:K39)</f>
        <v>0</v>
      </c>
      <c r="M39" s="1282" t="e">
        <f t="shared" si="4"/>
        <v>#DIV/0!</v>
      </c>
      <c r="O39" s="1407"/>
      <c r="P39" s="1390">
        <f>'[32]内容预算-RMB'!$L$37</f>
        <v>1555.7940676666674</v>
      </c>
      <c r="Q39" s="1402">
        <f t="shared" si="2"/>
        <v>-1555.7940676666674</v>
      </c>
      <c r="S39" s="1403">
        <f t="shared" si="3"/>
        <v>0</v>
      </c>
    </row>
    <row r="40" spans="1:20" outlineLevel="1">
      <c r="A40" s="1410" t="s">
        <v>925</v>
      </c>
      <c r="B40" s="1399"/>
      <c r="C40" s="1399"/>
      <c r="D40" s="1399"/>
      <c r="E40" s="1399"/>
      <c r="F40" s="1399">
        <f t="shared" si="0"/>
        <v>0</v>
      </c>
      <c r="H40" s="1406">
        <f>B40/12*3</f>
        <v>0</v>
      </c>
      <c r="I40" s="1406">
        <f>B40/12*3</f>
        <v>0</v>
      </c>
      <c r="J40" s="1406">
        <f>B40/12*3</f>
        <v>0</v>
      </c>
      <c r="K40" s="1406">
        <f>B40/12*3</f>
        <v>0</v>
      </c>
      <c r="L40" s="1388">
        <f t="shared" si="7"/>
        <v>0</v>
      </c>
      <c r="M40" s="1282" t="e">
        <f t="shared" si="4"/>
        <v>#DIV/0!</v>
      </c>
      <c r="N40" s="1282">
        <f>11/12</f>
        <v>0.91666666666666663</v>
      </c>
      <c r="O40" s="1407" t="e">
        <f>M40-N40</f>
        <v>#DIV/0!</v>
      </c>
      <c r="Q40" s="1402">
        <f t="shared" si="2"/>
        <v>0</v>
      </c>
      <c r="S40" s="1403">
        <f t="shared" si="3"/>
        <v>0</v>
      </c>
    </row>
    <row r="41" spans="1:20" outlineLevel="1">
      <c r="A41" s="1410" t="s">
        <v>930</v>
      </c>
      <c r="B41" s="1399"/>
      <c r="C41" s="1399"/>
      <c r="D41" s="1399"/>
      <c r="E41" s="1399"/>
      <c r="F41" s="1399">
        <f t="shared" si="0"/>
        <v>0</v>
      </c>
      <c r="I41" s="1406">
        <f>C41/12*2</f>
        <v>0</v>
      </c>
      <c r="J41" s="1406">
        <f>C41/12*3</f>
        <v>0</v>
      </c>
      <c r="K41" s="1406">
        <f>C41/12*3</f>
        <v>0</v>
      </c>
      <c r="L41" s="1388">
        <f t="shared" si="7"/>
        <v>0</v>
      </c>
      <c r="M41" s="1282" t="e">
        <f t="shared" si="4"/>
        <v>#DIV/0!</v>
      </c>
      <c r="N41" s="1282">
        <f>8/12</f>
        <v>0.66666666666666663</v>
      </c>
      <c r="O41" s="1407" t="e">
        <f>M41-N41</f>
        <v>#DIV/0!</v>
      </c>
      <c r="Q41" s="1402">
        <f t="shared" si="2"/>
        <v>0</v>
      </c>
      <c r="S41" s="1403">
        <f t="shared" si="3"/>
        <v>0</v>
      </c>
    </row>
    <row r="42" spans="1:20" outlineLevel="1">
      <c r="A42" s="1410" t="s">
        <v>931</v>
      </c>
      <c r="B42" s="1399"/>
      <c r="C42" s="1399"/>
      <c r="D42" s="1399"/>
      <c r="E42" s="1399"/>
      <c r="F42" s="1399">
        <f t="shared" si="0"/>
        <v>0</v>
      </c>
      <c r="J42" s="1406">
        <f>D42/12*2</f>
        <v>0</v>
      </c>
      <c r="K42" s="1406">
        <f>D42/12*3</f>
        <v>0</v>
      </c>
      <c r="L42" s="1388">
        <f t="shared" si="7"/>
        <v>0</v>
      </c>
      <c r="M42" s="1282" t="e">
        <f t="shared" si="4"/>
        <v>#DIV/0!</v>
      </c>
      <c r="N42" s="1282">
        <f>5/12</f>
        <v>0.41666666666666669</v>
      </c>
      <c r="O42" s="1407" t="e">
        <f>M42-N42</f>
        <v>#DIV/0!</v>
      </c>
      <c r="Q42" s="1402">
        <f t="shared" si="2"/>
        <v>0</v>
      </c>
      <c r="S42" s="1403">
        <f t="shared" si="3"/>
        <v>0</v>
      </c>
    </row>
    <row r="43" spans="1:20" outlineLevel="1">
      <c r="A43" s="1410" t="s">
        <v>932</v>
      </c>
      <c r="B43" s="1399"/>
      <c r="C43" s="1399"/>
      <c r="D43" s="1399"/>
      <c r="E43" s="1399"/>
      <c r="F43" s="1399">
        <f t="shared" si="0"/>
        <v>0</v>
      </c>
      <c r="K43" s="1406">
        <f>E43/12*2</f>
        <v>0</v>
      </c>
      <c r="L43" s="1388">
        <f t="shared" si="7"/>
        <v>0</v>
      </c>
      <c r="M43" s="1282" t="e">
        <f t="shared" si="4"/>
        <v>#DIV/0!</v>
      </c>
      <c r="N43" s="1282">
        <f>2/12</f>
        <v>0.16666666666666666</v>
      </c>
      <c r="O43" s="1407" t="e">
        <f>M43-N43</f>
        <v>#DIV/0!</v>
      </c>
      <c r="Q43" s="1402">
        <f t="shared" si="2"/>
        <v>0</v>
      </c>
      <c r="S43" s="1403">
        <f t="shared" si="3"/>
        <v>0</v>
      </c>
    </row>
    <row r="44" spans="1:20">
      <c r="A44" s="1391" t="s">
        <v>880</v>
      </c>
      <c r="B44" s="1399"/>
      <c r="C44" s="1399"/>
      <c r="D44" s="1399"/>
      <c r="E44" s="1399"/>
      <c r="F44" s="1399">
        <f t="shared" si="0"/>
        <v>0</v>
      </c>
      <c r="H44" s="1406">
        <f>B44</f>
        <v>0</v>
      </c>
      <c r="I44" s="1406">
        <f>C44</f>
        <v>0</v>
      </c>
      <c r="J44" s="1406">
        <f>D44</f>
        <v>0</v>
      </c>
      <c r="K44" s="1406">
        <f>E44</f>
        <v>0</v>
      </c>
      <c r="L44" s="1388">
        <f t="shared" si="7"/>
        <v>0</v>
      </c>
      <c r="P44" s="1390">
        <f>'[32]内容预算-RMB'!$L$38</f>
        <v>4008.9857843333334</v>
      </c>
      <c r="Q44" s="1402">
        <f t="shared" si="2"/>
        <v>-4008.9857843333334</v>
      </c>
      <c r="S44" s="1403">
        <f t="shared" si="3"/>
        <v>0</v>
      </c>
    </row>
    <row r="45" spans="1:20" ht="7.5" customHeight="1">
      <c r="H45" s="1391"/>
      <c r="I45" s="1391"/>
      <c r="J45" s="1391"/>
      <c r="K45" s="1391"/>
      <c r="L45" s="1391"/>
      <c r="M45" s="1391"/>
      <c r="N45" s="1391"/>
      <c r="O45" s="1391"/>
      <c r="P45" s="937"/>
      <c r="Q45" s="1391"/>
      <c r="R45" s="1391"/>
      <c r="S45" s="1403">
        <f>L45/10000</f>
        <v>0</v>
      </c>
      <c r="T45" s="1391"/>
    </row>
    <row r="46" spans="1:20" ht="13.5" thickBot="1">
      <c r="A46" s="1412" t="s">
        <v>940</v>
      </c>
      <c r="B46" s="1413">
        <f>SUM(B3,B8,B13,B18,B23,B28,B33,B38,B39,B44)</f>
        <v>0</v>
      </c>
      <c r="C46" s="1413">
        <f>SUM(C3,C8,C13,C18,C23,C28,C33,C38,C39,C44)</f>
        <v>0</v>
      </c>
      <c r="D46" s="1413">
        <f>SUM(D3,D8,D13,D18,D23,D28,D33,D38,D39,D44)</f>
        <v>0</v>
      </c>
      <c r="E46" s="1413">
        <f>SUM(E3,E8,E13,E18,E23,E28,E33,E38,E39,E44)</f>
        <v>0</v>
      </c>
      <c r="F46" s="1413">
        <f>SUM(F3,F8,F13,F18,F23,F28,F33,F38,F39,F44)</f>
        <v>0</v>
      </c>
      <c r="G46" s="1412"/>
      <c r="H46" s="1413">
        <f>SUM(H3,H8,H13,H18,H23,H28,H33,H38,H39,H44)</f>
        <v>0</v>
      </c>
      <c r="I46" s="1413">
        <f>SUM(I3,I8,I13,I18,I23,I28,I33,I38,I39,I44)</f>
        <v>0</v>
      </c>
      <c r="J46" s="1413">
        <f>SUM(J3,J8,J13,J18,J23,J28,J33,J38,J39,J44)</f>
        <v>0</v>
      </c>
      <c r="K46" s="1413">
        <f>SUM(K3,K8,K13,K18,K23,K28,K33,K38,K39,K44)</f>
        <v>0</v>
      </c>
      <c r="L46" s="1413">
        <f>SUM(L3,L8,L13,L18,L23,L28,L33,L38,L39,L44)</f>
        <v>0</v>
      </c>
      <c r="P46" s="1390">
        <f>P3+P8+P13+P18+P23+P28+P33+P38+P39+P44</f>
        <v>93281.355147874958</v>
      </c>
      <c r="Q46" s="1390">
        <f>Q3+Q8+Q13+Q18+Q23+Q28+Q33+Q38+Q39+Q44</f>
        <v>-93281.355147874958</v>
      </c>
      <c r="S46" s="1403">
        <f>L46/10000</f>
        <v>0</v>
      </c>
    </row>
    <row r="47" spans="1:20" s="1414" customFormat="1" ht="14.25" customHeight="1" thickTop="1">
      <c r="A47" s="1414" t="s">
        <v>941</v>
      </c>
      <c r="B47" s="1415">
        <f>B46/6.4*10</f>
        <v>0</v>
      </c>
      <c r="C47" s="1415">
        <f t="shared" ref="C47:H47" si="8">C46/6.4*10</f>
        <v>0</v>
      </c>
      <c r="D47" s="1415">
        <f t="shared" si="8"/>
        <v>0</v>
      </c>
      <c r="E47" s="1415">
        <f t="shared" si="8"/>
        <v>0</v>
      </c>
      <c r="F47" s="1415">
        <f t="shared" si="8"/>
        <v>0</v>
      </c>
      <c r="H47" s="1415">
        <f t="shared" si="8"/>
        <v>0</v>
      </c>
      <c r="I47" s="1415">
        <f>I46/6.4*10</f>
        <v>0</v>
      </c>
      <c r="J47" s="1415">
        <f>J46/6.4*10</f>
        <v>0</v>
      </c>
      <c r="K47" s="1415">
        <f>K46/6.4*10</f>
        <v>0</v>
      </c>
      <c r="L47" s="1415">
        <f>L46/6.4*10</f>
        <v>0</v>
      </c>
      <c r="M47" s="1416"/>
      <c r="N47" s="1416"/>
      <c r="P47" s="1417"/>
      <c r="S47" s="1418"/>
    </row>
  </sheetData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AG93"/>
  <sheetViews>
    <sheetView showGridLines="0" workbookViewId="0">
      <pane xSplit="2" ySplit="4" topLeftCell="D79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Row="1" outlineLevelCol="1"/>
  <cols>
    <col min="1" max="1" width="3" style="1487" customWidth="1"/>
    <col min="2" max="2" width="29.5703125" style="1489" customWidth="1"/>
    <col min="3" max="3" width="11" style="1486" hidden="1" customWidth="1" outlineLevel="1"/>
    <col min="4" max="4" width="13.85546875" style="1485" customWidth="1" collapsed="1"/>
    <col min="5" max="5" width="12.28515625" style="1485" customWidth="1"/>
    <col min="6" max="6" width="14.28515625" style="1485" customWidth="1"/>
    <col min="7" max="8" width="13.28515625" style="1485" customWidth="1"/>
    <col min="9" max="9" width="15" style="1485" customWidth="1"/>
    <col min="10" max="10" width="13.28515625" style="1485" customWidth="1"/>
    <col min="11" max="13" width="13.28515625" style="1485" customWidth="1" outlineLevel="1"/>
    <col min="14" max="14" width="12.28515625" style="1485" customWidth="1" outlineLevel="1"/>
    <col min="15" max="16" width="13.28515625" style="1485" customWidth="1"/>
    <col min="17" max="18" width="12.28515625" style="1485" customWidth="1" outlineLevel="1"/>
    <col min="19" max="19" width="14" style="1485" customWidth="1" outlineLevel="1"/>
    <col min="20" max="20" width="12.28515625" style="1485" customWidth="1" outlineLevel="1"/>
    <col min="21" max="21" width="13.28515625" style="1485" customWidth="1"/>
    <col min="22" max="22" width="12.7109375" style="1487" customWidth="1"/>
    <col min="23" max="23" width="13.28515625" style="1487" bestFit="1" customWidth="1"/>
    <col min="24" max="27" width="12.28515625" style="1487" bestFit="1" customWidth="1"/>
    <col min="28" max="28" width="12.85546875" style="1487" bestFit="1" customWidth="1"/>
    <col min="29" max="31" width="11" style="1487" bestFit="1" customWidth="1"/>
    <col min="32" max="32" width="10.42578125" style="1487" bestFit="1" customWidth="1"/>
    <col min="33" max="33" width="11.5703125" style="1487" bestFit="1" customWidth="1"/>
    <col min="34" max="16384" width="9.140625" style="1487"/>
  </cols>
  <sheetData>
    <row r="1" spans="1:28">
      <c r="B1" s="1489" t="s">
        <v>1338</v>
      </c>
    </row>
    <row r="2" spans="1:28">
      <c r="A2" s="1484" t="s">
        <v>525</v>
      </c>
      <c r="B2" s="1485"/>
      <c r="E2" s="1767"/>
      <c r="F2" s="1767"/>
      <c r="G2" s="1767"/>
      <c r="H2" s="1767"/>
      <c r="I2" s="1768"/>
    </row>
    <row r="3" spans="1:28">
      <c r="A3" s="1488" t="s">
        <v>86</v>
      </c>
      <c r="C3" s="1490"/>
      <c r="D3" s="1491"/>
      <c r="E3" s="1711" t="s">
        <v>87</v>
      </c>
      <c r="F3" s="1711"/>
      <c r="G3" s="1711"/>
      <c r="H3" s="1711"/>
      <c r="I3" s="1711"/>
      <c r="J3" s="1769"/>
      <c r="K3" s="1770" t="s">
        <v>106</v>
      </c>
      <c r="L3" s="1770"/>
      <c r="M3" s="1770"/>
      <c r="N3" s="1770"/>
      <c r="O3" s="1771"/>
      <c r="P3" s="1492"/>
      <c r="Q3" s="1711" t="s">
        <v>107</v>
      </c>
      <c r="R3" s="1711"/>
      <c r="S3" s="1711"/>
      <c r="T3" s="1711"/>
      <c r="U3" s="1714"/>
    </row>
    <row r="4" spans="1:28" s="1493" customFormat="1">
      <c r="B4" s="1545"/>
      <c r="C4" s="1494" t="s">
        <v>526</v>
      </c>
      <c r="D4" s="1495" t="s">
        <v>527</v>
      </c>
      <c r="E4" s="1496" t="s">
        <v>874</v>
      </c>
      <c r="F4" s="1497" t="s">
        <v>876</v>
      </c>
      <c r="G4" s="1497" t="s">
        <v>877</v>
      </c>
      <c r="H4" s="1497" t="s">
        <v>878</v>
      </c>
      <c r="I4" s="1498" t="s">
        <v>894</v>
      </c>
      <c r="J4" s="1499" t="s">
        <v>111</v>
      </c>
      <c r="K4" s="1497" t="s">
        <v>874</v>
      </c>
      <c r="L4" s="1497" t="s">
        <v>876</v>
      </c>
      <c r="M4" s="1497" t="s">
        <v>877</v>
      </c>
      <c r="N4" s="1497" t="s">
        <v>878</v>
      </c>
      <c r="O4" s="1500" t="s">
        <v>894</v>
      </c>
      <c r="P4" s="1499" t="s">
        <v>117</v>
      </c>
      <c r="Q4" s="1497" t="s">
        <v>874</v>
      </c>
      <c r="R4" s="1497" t="s">
        <v>876</v>
      </c>
      <c r="S4" s="1497" t="s">
        <v>877</v>
      </c>
      <c r="T4" s="1497" t="s">
        <v>878</v>
      </c>
      <c r="U4" s="1500" t="s">
        <v>894</v>
      </c>
    </row>
    <row r="5" spans="1:28" s="1502" customFormat="1" outlineLevel="1">
      <c r="A5" s="1501" t="s">
        <v>528</v>
      </c>
      <c r="C5" s="1503"/>
      <c r="D5" s="1504"/>
      <c r="E5" s="1451"/>
      <c r="F5" s="1451"/>
      <c r="G5" s="1451"/>
      <c r="H5" s="1451"/>
      <c r="I5" s="1105"/>
      <c r="J5" s="1505"/>
      <c r="K5" s="1772"/>
      <c r="L5" s="1772"/>
      <c r="M5" s="1772"/>
      <c r="N5" s="1772"/>
      <c r="O5" s="1179"/>
      <c r="P5" s="1505"/>
      <c r="Q5" s="1451"/>
      <c r="R5" s="1451"/>
      <c r="S5" s="1451"/>
      <c r="T5" s="1451"/>
      <c r="U5" s="1179"/>
    </row>
    <row r="6" spans="1:28" s="1507" customFormat="1" outlineLevel="1">
      <c r="A6" s="1506" t="s">
        <v>169</v>
      </c>
      <c r="C6" s="1773"/>
      <c r="D6" s="1508"/>
      <c r="E6" s="1485"/>
      <c r="F6" s="1485"/>
      <c r="G6" s="1485"/>
      <c r="H6" s="1485"/>
      <c r="I6" s="1509">
        <f>SUM(E6:H6)</f>
        <v>0</v>
      </c>
      <c r="J6" s="1510"/>
      <c r="K6" s="1485"/>
      <c r="L6" s="1485"/>
      <c r="M6" s="1485"/>
      <c r="N6" s="1485"/>
      <c r="O6" s="1509">
        <f>SUM(K6:N6)</f>
        <v>0</v>
      </c>
      <c r="P6" s="1511">
        <f t="shared" ref="P6:U6" si="0">D6-J6</f>
        <v>0</v>
      </c>
      <c r="Q6" s="1509">
        <f t="shared" si="0"/>
        <v>0</v>
      </c>
      <c r="R6" s="1509">
        <f t="shared" si="0"/>
        <v>0</v>
      </c>
      <c r="S6" s="1509">
        <f t="shared" si="0"/>
        <v>0</v>
      </c>
      <c r="T6" s="1509">
        <f t="shared" si="0"/>
        <v>0</v>
      </c>
      <c r="U6" s="1512">
        <f t="shared" si="0"/>
        <v>0</v>
      </c>
      <c r="W6" s="1509"/>
      <c r="X6" s="1509"/>
      <c r="Y6" s="1509"/>
      <c r="Z6" s="1509"/>
      <c r="AA6" s="1485"/>
      <c r="AB6" s="1485"/>
    </row>
    <row r="7" spans="1:28" s="1507" customFormat="1" outlineLevel="1">
      <c r="A7" s="1506" t="s">
        <v>172</v>
      </c>
      <c r="C7" s="1773"/>
      <c r="D7" s="1508"/>
      <c r="E7" s="1485"/>
      <c r="F7" s="1485"/>
      <c r="G7" s="1485"/>
      <c r="H7" s="1485"/>
      <c r="I7" s="1509">
        <f t="shared" ref="I7:I16" si="1">SUM(E7:H7)</f>
        <v>0</v>
      </c>
      <c r="J7" s="1510"/>
      <c r="K7" s="1485"/>
      <c r="L7" s="1485"/>
      <c r="M7" s="1485"/>
      <c r="N7" s="1485"/>
      <c r="O7" s="1509">
        <f t="shared" ref="O7:O16" si="2">SUM(K7:N7)</f>
        <v>0</v>
      </c>
      <c r="P7" s="1511">
        <f t="shared" ref="P7:P16" si="3">D7-J7</f>
        <v>0</v>
      </c>
      <c r="Q7" s="1509">
        <f t="shared" ref="Q7:Q16" si="4">E7-K7</f>
        <v>0</v>
      </c>
      <c r="R7" s="1509">
        <f t="shared" ref="R7:R16" si="5">F7-L7</f>
        <v>0</v>
      </c>
      <c r="S7" s="1509">
        <f t="shared" ref="S7:S16" si="6">G7-M7</f>
        <v>0</v>
      </c>
      <c r="T7" s="1509">
        <f t="shared" ref="T7:T16" si="7">H7-N7</f>
        <v>0</v>
      </c>
      <c r="U7" s="1512">
        <f t="shared" ref="U7:U16" si="8">I7-O7</f>
        <v>0</v>
      </c>
      <c r="W7" s="1509"/>
      <c r="X7" s="1509"/>
      <c r="Y7" s="1509"/>
      <c r="Z7" s="1509"/>
      <c r="AA7" s="1485"/>
      <c r="AB7" s="1485"/>
    </row>
    <row r="8" spans="1:28" s="1507" customFormat="1" outlineLevel="1">
      <c r="A8" s="1506" t="s">
        <v>915</v>
      </c>
      <c r="C8" s="1773"/>
      <c r="D8" s="1508"/>
      <c r="E8" s="1485"/>
      <c r="F8" s="1485"/>
      <c r="G8" s="1485"/>
      <c r="H8" s="1485"/>
      <c r="I8" s="1509">
        <f t="shared" si="1"/>
        <v>0</v>
      </c>
      <c r="J8" s="1510"/>
      <c r="K8" s="1485"/>
      <c r="L8" s="1485"/>
      <c r="M8" s="1485"/>
      <c r="N8" s="1485"/>
      <c r="O8" s="1509">
        <f t="shared" si="2"/>
        <v>0</v>
      </c>
      <c r="P8" s="1511">
        <f>D8-J8</f>
        <v>0</v>
      </c>
      <c r="Q8" s="1509">
        <f t="shared" si="4"/>
        <v>0</v>
      </c>
      <c r="R8" s="1509">
        <f t="shared" si="5"/>
        <v>0</v>
      </c>
      <c r="S8" s="1509">
        <f t="shared" si="6"/>
        <v>0</v>
      </c>
      <c r="T8" s="1509">
        <f t="shared" si="7"/>
        <v>0</v>
      </c>
      <c r="U8" s="1512">
        <f t="shared" si="8"/>
        <v>0</v>
      </c>
      <c r="W8" s="1509"/>
      <c r="X8" s="1509"/>
      <c r="Y8" s="1509"/>
      <c r="Z8" s="1509"/>
      <c r="AA8" s="1485"/>
      <c r="AB8" s="1485"/>
    </row>
    <row r="9" spans="1:28" s="1507" customFormat="1" outlineLevel="1">
      <c r="A9" s="1506" t="s">
        <v>529</v>
      </c>
      <c r="C9" s="1773"/>
      <c r="D9" s="1508"/>
      <c r="E9" s="1485"/>
      <c r="F9" s="1485"/>
      <c r="G9" s="1485"/>
      <c r="H9" s="1485"/>
      <c r="I9" s="1509">
        <f t="shared" si="1"/>
        <v>0</v>
      </c>
      <c r="J9" s="1510"/>
      <c r="K9" s="1485"/>
      <c r="L9" s="1485"/>
      <c r="M9" s="1485"/>
      <c r="N9" s="1485"/>
      <c r="O9" s="1509">
        <f t="shared" si="2"/>
        <v>0</v>
      </c>
      <c r="P9" s="1511"/>
      <c r="Q9" s="1509">
        <f t="shared" si="4"/>
        <v>0</v>
      </c>
      <c r="R9" s="1509">
        <f t="shared" si="5"/>
        <v>0</v>
      </c>
      <c r="S9" s="1509">
        <f t="shared" si="6"/>
        <v>0</v>
      </c>
      <c r="T9" s="1509">
        <f t="shared" si="7"/>
        <v>0</v>
      </c>
      <c r="U9" s="1512">
        <f>I9-O9</f>
        <v>0</v>
      </c>
      <c r="W9" s="1509"/>
      <c r="X9" s="1509"/>
      <c r="Y9" s="1509"/>
      <c r="Z9" s="1509"/>
    </row>
    <row r="10" spans="1:28" s="1507" customFormat="1" outlineLevel="1">
      <c r="A10" s="1506" t="s">
        <v>530</v>
      </c>
      <c r="C10" s="1773"/>
      <c r="D10" s="1508"/>
      <c r="E10" s="1485"/>
      <c r="F10" s="1485"/>
      <c r="G10" s="1485"/>
      <c r="H10" s="1485"/>
      <c r="I10" s="1509">
        <f t="shared" si="1"/>
        <v>0</v>
      </c>
      <c r="J10" s="1510"/>
      <c r="K10" s="1485"/>
      <c r="L10" s="1485"/>
      <c r="M10" s="1485"/>
      <c r="N10" s="1485"/>
      <c r="O10" s="1509">
        <f t="shared" si="2"/>
        <v>0</v>
      </c>
      <c r="P10" s="1511">
        <f t="shared" si="3"/>
        <v>0</v>
      </c>
      <c r="Q10" s="1509">
        <f t="shared" si="4"/>
        <v>0</v>
      </c>
      <c r="R10" s="1509">
        <f t="shared" si="5"/>
        <v>0</v>
      </c>
      <c r="S10" s="1509">
        <f t="shared" si="6"/>
        <v>0</v>
      </c>
      <c r="T10" s="1509">
        <f t="shared" si="7"/>
        <v>0</v>
      </c>
      <c r="U10" s="1512">
        <f t="shared" si="8"/>
        <v>0</v>
      </c>
      <c r="W10" s="1509"/>
      <c r="X10" s="1509"/>
      <c r="Y10" s="1509"/>
      <c r="Z10" s="1509"/>
      <c r="AA10" s="1485"/>
      <c r="AB10" s="1485"/>
    </row>
    <row r="11" spans="1:28" s="1507" customFormat="1" outlineLevel="1">
      <c r="A11" s="1506" t="s">
        <v>694</v>
      </c>
      <c r="C11" s="1773"/>
      <c r="D11" s="1508"/>
      <c r="E11" s="1485"/>
      <c r="F11" s="1485"/>
      <c r="G11" s="1485"/>
      <c r="H11" s="1485"/>
      <c r="I11" s="1509">
        <f t="shared" si="1"/>
        <v>0</v>
      </c>
      <c r="J11" s="1510"/>
      <c r="K11" s="1485"/>
      <c r="L11" s="1485"/>
      <c r="M11" s="1485"/>
      <c r="N11" s="1485"/>
      <c r="O11" s="1509">
        <f t="shared" si="2"/>
        <v>0</v>
      </c>
      <c r="P11" s="1511">
        <f t="shared" si="3"/>
        <v>0</v>
      </c>
      <c r="Q11" s="1509">
        <f t="shared" si="4"/>
        <v>0</v>
      </c>
      <c r="R11" s="1509">
        <f t="shared" si="5"/>
        <v>0</v>
      </c>
      <c r="S11" s="1509">
        <f t="shared" si="6"/>
        <v>0</v>
      </c>
      <c r="T11" s="1509">
        <f t="shared" si="7"/>
        <v>0</v>
      </c>
      <c r="U11" s="1512">
        <f t="shared" si="8"/>
        <v>0</v>
      </c>
      <c r="W11" s="1509"/>
      <c r="X11" s="1509"/>
      <c r="Y11" s="1509"/>
      <c r="Z11" s="1509"/>
      <c r="AA11" s="1485"/>
      <c r="AB11" s="1485"/>
    </row>
    <row r="12" spans="1:28" s="1507" customFormat="1" outlineLevel="1">
      <c r="A12" s="1506" t="s">
        <v>510</v>
      </c>
      <c r="C12" s="1773"/>
      <c r="D12" s="1508"/>
      <c r="E12" s="1485"/>
      <c r="F12" s="1485"/>
      <c r="G12" s="1485"/>
      <c r="H12" s="1485"/>
      <c r="I12" s="1509">
        <f t="shared" si="1"/>
        <v>0</v>
      </c>
      <c r="J12" s="1510"/>
      <c r="K12" s="1485"/>
      <c r="L12" s="1485"/>
      <c r="M12" s="1485"/>
      <c r="N12" s="1485"/>
      <c r="O12" s="1509">
        <f t="shared" si="2"/>
        <v>0</v>
      </c>
      <c r="P12" s="1511">
        <f t="shared" si="3"/>
        <v>0</v>
      </c>
      <c r="Q12" s="1509">
        <f t="shared" si="4"/>
        <v>0</v>
      </c>
      <c r="R12" s="1509">
        <f t="shared" si="5"/>
        <v>0</v>
      </c>
      <c r="S12" s="1509">
        <f t="shared" si="6"/>
        <v>0</v>
      </c>
      <c r="T12" s="1509">
        <f t="shared" si="7"/>
        <v>0</v>
      </c>
      <c r="U12" s="1512">
        <f t="shared" si="8"/>
        <v>0</v>
      </c>
      <c r="W12" s="1509"/>
      <c r="X12" s="1509"/>
      <c r="Y12" s="1509"/>
      <c r="Z12" s="1509"/>
      <c r="AA12" s="1485"/>
      <c r="AB12" s="1485"/>
    </row>
    <row r="13" spans="1:28" s="1507" customFormat="1" outlineLevel="1">
      <c r="A13" s="1506" t="s">
        <v>531</v>
      </c>
      <c r="C13" s="1773"/>
      <c r="D13" s="1508"/>
      <c r="E13" s="1485"/>
      <c r="F13" s="1485"/>
      <c r="G13" s="1485"/>
      <c r="H13" s="1485"/>
      <c r="I13" s="1509">
        <f t="shared" si="1"/>
        <v>0</v>
      </c>
      <c r="J13" s="1510"/>
      <c r="K13" s="1485"/>
      <c r="L13" s="1485"/>
      <c r="M13" s="1485"/>
      <c r="N13" s="1485"/>
      <c r="O13" s="1509">
        <f t="shared" si="2"/>
        <v>0</v>
      </c>
      <c r="P13" s="1511">
        <f t="shared" si="3"/>
        <v>0</v>
      </c>
      <c r="Q13" s="1509">
        <f t="shared" si="4"/>
        <v>0</v>
      </c>
      <c r="R13" s="1509">
        <f t="shared" si="5"/>
        <v>0</v>
      </c>
      <c r="S13" s="1509">
        <f t="shared" si="6"/>
        <v>0</v>
      </c>
      <c r="T13" s="1509">
        <f t="shared" si="7"/>
        <v>0</v>
      </c>
      <c r="U13" s="1512">
        <f t="shared" si="8"/>
        <v>0</v>
      </c>
      <c r="W13" s="1509"/>
      <c r="X13" s="1509"/>
      <c r="Y13" s="1509"/>
      <c r="Z13" s="1509"/>
      <c r="AA13" s="1485"/>
      <c r="AB13" s="1485"/>
    </row>
    <row r="14" spans="1:28" s="1507" customFormat="1" outlineLevel="1">
      <c r="A14" s="1507" t="s">
        <v>532</v>
      </c>
      <c r="C14" s="1773"/>
      <c r="D14" s="1508"/>
      <c r="E14" s="1485"/>
      <c r="F14" s="1485"/>
      <c r="G14" s="1485"/>
      <c r="H14" s="1485"/>
      <c r="I14" s="1509">
        <f t="shared" si="1"/>
        <v>0</v>
      </c>
      <c r="J14" s="1510"/>
      <c r="K14" s="1485"/>
      <c r="L14" s="1485"/>
      <c r="M14" s="1485"/>
      <c r="N14" s="1485"/>
      <c r="O14" s="1509">
        <f t="shared" si="2"/>
        <v>0</v>
      </c>
      <c r="P14" s="1511"/>
      <c r="Q14" s="1509">
        <f t="shared" si="4"/>
        <v>0</v>
      </c>
      <c r="R14" s="1509">
        <f t="shared" si="5"/>
        <v>0</v>
      </c>
      <c r="S14" s="1509">
        <f t="shared" si="6"/>
        <v>0</v>
      </c>
      <c r="T14" s="1509">
        <f t="shared" si="7"/>
        <v>0</v>
      </c>
      <c r="U14" s="1512">
        <f t="shared" si="8"/>
        <v>0</v>
      </c>
      <c r="W14" s="1509"/>
      <c r="X14" s="1509"/>
      <c r="Y14" s="1509"/>
      <c r="Z14" s="1509"/>
    </row>
    <row r="15" spans="1:28" s="1507" customFormat="1" outlineLevel="1">
      <c r="A15" s="1507" t="s">
        <v>695</v>
      </c>
      <c r="C15" s="1773"/>
      <c r="D15" s="1508"/>
      <c r="E15" s="1485"/>
      <c r="F15" s="1485"/>
      <c r="G15" s="1485"/>
      <c r="H15" s="1485"/>
      <c r="I15" s="1509">
        <f t="shared" si="1"/>
        <v>0</v>
      </c>
      <c r="J15" s="1510"/>
      <c r="K15" s="1485"/>
      <c r="L15" s="1485"/>
      <c r="M15" s="1485"/>
      <c r="N15" s="1485"/>
      <c r="O15" s="1509">
        <f t="shared" si="2"/>
        <v>0</v>
      </c>
      <c r="P15" s="1511">
        <f t="shared" si="3"/>
        <v>0</v>
      </c>
      <c r="Q15" s="1509">
        <f t="shared" si="4"/>
        <v>0</v>
      </c>
      <c r="R15" s="1509">
        <f t="shared" si="5"/>
        <v>0</v>
      </c>
      <c r="S15" s="1509">
        <f t="shared" si="6"/>
        <v>0</v>
      </c>
      <c r="T15" s="1509">
        <f t="shared" si="7"/>
        <v>0</v>
      </c>
      <c r="U15" s="1512">
        <f t="shared" si="8"/>
        <v>0</v>
      </c>
      <c r="W15" s="1509"/>
      <c r="X15" s="1509"/>
      <c r="Y15" s="1509"/>
      <c r="Z15" s="1509"/>
      <c r="AA15" s="1485"/>
      <c r="AB15" s="1485"/>
    </row>
    <row r="16" spans="1:28" s="1507" customFormat="1" outlineLevel="1">
      <c r="A16" s="1506" t="s">
        <v>128</v>
      </c>
      <c r="C16" s="1773"/>
      <c r="D16" s="1508"/>
      <c r="E16" s="1485"/>
      <c r="F16" s="1485"/>
      <c r="G16" s="1485"/>
      <c r="H16" s="1485"/>
      <c r="I16" s="1509">
        <f t="shared" si="1"/>
        <v>0</v>
      </c>
      <c r="J16" s="1510"/>
      <c r="K16" s="1485"/>
      <c r="L16" s="1485"/>
      <c r="M16" s="1485"/>
      <c r="N16" s="1485"/>
      <c r="O16" s="1509">
        <f t="shared" si="2"/>
        <v>0</v>
      </c>
      <c r="P16" s="1511">
        <f t="shared" si="3"/>
        <v>0</v>
      </c>
      <c r="Q16" s="1509">
        <f t="shared" si="4"/>
        <v>0</v>
      </c>
      <c r="R16" s="1509">
        <f t="shared" si="5"/>
        <v>0</v>
      </c>
      <c r="S16" s="1509">
        <f t="shared" si="6"/>
        <v>0</v>
      </c>
      <c r="T16" s="1509">
        <f t="shared" si="7"/>
        <v>0</v>
      </c>
      <c r="U16" s="1512">
        <f t="shared" si="8"/>
        <v>0</v>
      </c>
      <c r="W16" s="1509"/>
      <c r="X16" s="1509"/>
      <c r="Y16" s="1509"/>
      <c r="Z16" s="1509"/>
      <c r="AA16" s="1485"/>
      <c r="AB16" s="1485"/>
    </row>
    <row r="17" spans="1:33" s="1507" customFormat="1" ht="3" customHeight="1" outlineLevel="1">
      <c r="B17" s="1506"/>
      <c r="C17" s="1773"/>
      <c r="D17" s="1508"/>
      <c r="E17" s="1485"/>
      <c r="F17" s="1485"/>
      <c r="G17" s="1485"/>
      <c r="H17" s="1485"/>
      <c r="I17" s="1509"/>
      <c r="J17" s="1510"/>
      <c r="K17" s="1774"/>
      <c r="L17" s="1774"/>
      <c r="M17" s="1774"/>
      <c r="N17" s="1774"/>
      <c r="O17" s="1509"/>
      <c r="P17" s="1511"/>
      <c r="Q17" s="1509"/>
      <c r="R17" s="1509"/>
      <c r="S17" s="1509"/>
      <c r="T17" s="1509"/>
      <c r="U17" s="1512"/>
      <c r="W17" s="1509"/>
    </row>
    <row r="18" spans="1:33" s="1519" customFormat="1">
      <c r="A18" s="1501" t="s">
        <v>533</v>
      </c>
      <c r="B18" s="1513"/>
      <c r="C18" s="1514"/>
      <c r="D18" s="1775"/>
      <c r="E18" s="1515"/>
      <c r="F18" s="1515"/>
      <c r="G18" s="1515"/>
      <c r="H18" s="1515"/>
      <c r="I18" s="1516">
        <f t="shared" ref="I18:U18" si="9">SUM(I6:I17)</f>
        <v>0</v>
      </c>
      <c r="J18" s="1776">
        <f t="shared" si="9"/>
        <v>0</v>
      </c>
      <c r="K18" s="1777">
        <f t="shared" si="9"/>
        <v>0</v>
      </c>
      <c r="L18" s="1777">
        <f t="shared" si="9"/>
        <v>0</v>
      </c>
      <c r="M18" s="1777">
        <f t="shared" si="9"/>
        <v>0</v>
      </c>
      <c r="N18" s="1777">
        <f t="shared" si="9"/>
        <v>0</v>
      </c>
      <c r="O18" s="1515">
        <f t="shared" si="9"/>
        <v>0</v>
      </c>
      <c r="P18" s="1517">
        <f t="shared" si="9"/>
        <v>0</v>
      </c>
      <c r="Q18" s="1516">
        <f>SUM(Q6:Q17)</f>
        <v>0</v>
      </c>
      <c r="R18" s="1516">
        <f t="shared" si="9"/>
        <v>0</v>
      </c>
      <c r="S18" s="1516">
        <f t="shared" si="9"/>
        <v>0</v>
      </c>
      <c r="T18" s="1516">
        <f t="shared" si="9"/>
        <v>0</v>
      </c>
      <c r="U18" s="1518">
        <f t="shared" si="9"/>
        <v>0</v>
      </c>
      <c r="W18" s="1328"/>
      <c r="X18" s="1520"/>
      <c r="Y18" s="1520"/>
      <c r="Z18" s="1520"/>
      <c r="AA18" s="1520"/>
      <c r="AB18" s="1520"/>
      <c r="AC18" s="1507"/>
      <c r="AD18" s="1507"/>
      <c r="AE18" s="1507"/>
      <c r="AF18" s="1507"/>
      <c r="AG18" s="1507"/>
    </row>
    <row r="19" spans="1:33" s="1520" customFormat="1">
      <c r="B19" s="1521"/>
      <c r="C19" s="1522"/>
      <c r="D19" s="1508"/>
      <c r="E19" s="1509"/>
      <c r="F19" s="1509"/>
      <c r="G19" s="1509"/>
      <c r="H19" s="1509"/>
      <c r="I19" s="1509"/>
      <c r="J19" s="1510"/>
      <c r="K19" s="1523"/>
      <c r="L19" s="1523"/>
      <c r="M19" s="1523"/>
      <c r="N19" s="1523"/>
      <c r="O19" s="1509"/>
      <c r="P19" s="1511"/>
      <c r="Q19" s="1523"/>
      <c r="R19" s="1523"/>
      <c r="U19" s="1512"/>
      <c r="W19" s="1509"/>
      <c r="AC19" s="1507"/>
      <c r="AD19" s="1507"/>
      <c r="AE19" s="1507"/>
      <c r="AF19" s="1507"/>
      <c r="AG19" s="1507"/>
    </row>
    <row r="20" spans="1:33">
      <c r="A20" s="1501" t="s">
        <v>534</v>
      </c>
      <c r="B20" s="1487"/>
      <c r="D20" s="1510"/>
      <c r="I20" s="1509"/>
      <c r="J20" s="1510"/>
      <c r="O20" s="1509"/>
      <c r="P20" s="1510"/>
      <c r="Q20" s="1509"/>
      <c r="R20" s="1509"/>
      <c r="S20" s="1509"/>
      <c r="T20" s="1509"/>
      <c r="U20" s="1512"/>
    </row>
    <row r="21" spans="1:33">
      <c r="B21" s="1524" t="s">
        <v>174</v>
      </c>
      <c r="D21" s="1510"/>
      <c r="J21" s="1510"/>
      <c r="P21" s="1510"/>
      <c r="Q21" s="1509"/>
      <c r="R21" s="1509"/>
      <c r="S21" s="1509"/>
      <c r="T21" s="1509"/>
      <c r="U21" s="1512"/>
    </row>
    <row r="22" spans="1:33">
      <c r="B22" s="1525" t="s">
        <v>889</v>
      </c>
      <c r="C22" s="1526">
        <v>42552</v>
      </c>
      <c r="D22" s="1510"/>
      <c r="I22" s="1509">
        <f t="shared" ref="I22:I43" si="10">SUM(E22:H22)</f>
        <v>0</v>
      </c>
      <c r="J22" s="1510"/>
      <c r="O22" s="1509">
        <f>SUM(K22:N22)</f>
        <v>0</v>
      </c>
      <c r="P22" s="1510">
        <f t="shared" ref="P22:T23" si="11">D22-J22</f>
        <v>0</v>
      </c>
      <c r="Q22" s="1509">
        <f>E22-K22</f>
        <v>0</v>
      </c>
      <c r="R22" s="1509">
        <f t="shared" si="11"/>
        <v>0</v>
      </c>
      <c r="S22" s="1509">
        <f t="shared" si="11"/>
        <v>0</v>
      </c>
      <c r="T22" s="1509">
        <f t="shared" si="11"/>
        <v>0</v>
      </c>
      <c r="U22" s="1512">
        <f>SUM(Q22:T22)</f>
        <v>0</v>
      </c>
    </row>
    <row r="23" spans="1:33">
      <c r="B23" s="1525" t="s">
        <v>888</v>
      </c>
      <c r="C23" s="1526">
        <v>42583</v>
      </c>
      <c r="D23" s="1510"/>
      <c r="I23" s="1509">
        <f t="shared" si="10"/>
        <v>0</v>
      </c>
      <c r="J23" s="1510"/>
      <c r="O23" s="1509">
        <f t="shared" ref="O23:O82" si="12">SUM(K23:N23)</f>
        <v>0</v>
      </c>
      <c r="P23" s="1510">
        <f t="shared" si="11"/>
        <v>0</v>
      </c>
      <c r="Q23" s="1509">
        <f t="shared" ref="Q23:Q43" si="13">E23-K23</f>
        <v>0</v>
      </c>
      <c r="R23" s="1509">
        <f t="shared" ref="R23:R43" si="14">F23-L23</f>
        <v>0</v>
      </c>
      <c r="S23" s="1509">
        <f t="shared" ref="S23:S43" si="15">G23-M23</f>
        <v>0</v>
      </c>
      <c r="T23" s="1509">
        <f t="shared" ref="T23:T43" si="16">H23-N23</f>
        <v>0</v>
      </c>
      <c r="U23" s="1512">
        <f t="shared" ref="U23:U43" si="17">SUM(Q23:T23)</f>
        <v>0</v>
      </c>
    </row>
    <row r="24" spans="1:33">
      <c r="B24" s="1525" t="s">
        <v>890</v>
      </c>
      <c r="C24" s="1526">
        <v>42491</v>
      </c>
      <c r="D24" s="1510"/>
      <c r="I24" s="1509">
        <f t="shared" si="10"/>
        <v>0</v>
      </c>
      <c r="J24" s="1510"/>
      <c r="O24" s="1509">
        <f t="shared" si="12"/>
        <v>0</v>
      </c>
      <c r="P24" s="1510">
        <f t="shared" ref="P24:P40" si="18">D24-J24</f>
        <v>0</v>
      </c>
      <c r="Q24" s="1509">
        <f t="shared" si="13"/>
        <v>0</v>
      </c>
      <c r="R24" s="1509">
        <f t="shared" si="14"/>
        <v>0</v>
      </c>
      <c r="S24" s="1509">
        <f t="shared" si="15"/>
        <v>0</v>
      </c>
      <c r="T24" s="1509">
        <f t="shared" si="16"/>
        <v>0</v>
      </c>
      <c r="U24" s="1512">
        <f t="shared" si="17"/>
        <v>0</v>
      </c>
    </row>
    <row r="25" spans="1:33">
      <c r="B25" s="1525" t="s">
        <v>891</v>
      </c>
      <c r="C25" s="1526">
        <v>42476</v>
      </c>
      <c r="D25" s="1510"/>
      <c r="I25" s="1509">
        <f t="shared" si="10"/>
        <v>0</v>
      </c>
      <c r="J25" s="1510"/>
      <c r="O25" s="1509">
        <f t="shared" si="12"/>
        <v>0</v>
      </c>
      <c r="P25" s="1510">
        <f t="shared" si="18"/>
        <v>0</v>
      </c>
      <c r="Q25" s="1509">
        <f t="shared" si="13"/>
        <v>0</v>
      </c>
      <c r="R25" s="1509">
        <f t="shared" si="14"/>
        <v>0</v>
      </c>
      <c r="S25" s="1509">
        <f t="shared" si="15"/>
        <v>0</v>
      </c>
      <c r="T25" s="1509">
        <f t="shared" si="16"/>
        <v>0</v>
      </c>
      <c r="U25" s="1512">
        <f t="shared" si="17"/>
        <v>0</v>
      </c>
    </row>
    <row r="26" spans="1:33">
      <c r="B26" s="1525" t="s">
        <v>892</v>
      </c>
      <c r="C26" s="1526">
        <v>42644</v>
      </c>
      <c r="D26" s="1510"/>
      <c r="I26" s="1509">
        <f t="shared" si="10"/>
        <v>0</v>
      </c>
      <c r="J26" s="1510"/>
      <c r="O26" s="1509">
        <f t="shared" si="12"/>
        <v>0</v>
      </c>
      <c r="P26" s="1510">
        <f t="shared" si="18"/>
        <v>0</v>
      </c>
      <c r="Q26" s="1509">
        <f t="shared" si="13"/>
        <v>0</v>
      </c>
      <c r="R26" s="1509">
        <f t="shared" si="14"/>
        <v>0</v>
      </c>
      <c r="S26" s="1509">
        <f t="shared" si="15"/>
        <v>0</v>
      </c>
      <c r="T26" s="1509">
        <f t="shared" si="16"/>
        <v>0</v>
      </c>
      <c r="U26" s="1512">
        <f t="shared" si="17"/>
        <v>0</v>
      </c>
    </row>
    <row r="27" spans="1:33">
      <c r="B27" s="1525" t="s">
        <v>893</v>
      </c>
      <c r="C27" s="1526">
        <v>42644</v>
      </c>
      <c r="D27" s="1510"/>
      <c r="I27" s="1509">
        <f t="shared" si="10"/>
        <v>0</v>
      </c>
      <c r="J27" s="1510"/>
      <c r="O27" s="1509">
        <f t="shared" si="12"/>
        <v>0</v>
      </c>
      <c r="P27" s="1510">
        <f t="shared" si="18"/>
        <v>0</v>
      </c>
      <c r="Q27" s="1509">
        <f t="shared" si="13"/>
        <v>0</v>
      </c>
      <c r="R27" s="1509">
        <f t="shared" si="14"/>
        <v>0</v>
      </c>
      <c r="S27" s="1509">
        <f t="shared" si="15"/>
        <v>0</v>
      </c>
      <c r="T27" s="1509">
        <f t="shared" si="16"/>
        <v>0</v>
      </c>
      <c r="U27" s="1512">
        <f t="shared" si="17"/>
        <v>0</v>
      </c>
    </row>
    <row r="28" spans="1:33">
      <c r="B28" s="1525" t="s">
        <v>1099</v>
      </c>
      <c r="C28" s="1526">
        <v>42491</v>
      </c>
      <c r="D28" s="1510"/>
      <c r="E28" s="1553"/>
      <c r="I28" s="1509">
        <f t="shared" si="10"/>
        <v>0</v>
      </c>
      <c r="J28" s="1510"/>
      <c r="K28" s="1553"/>
      <c r="O28" s="1509">
        <f t="shared" si="12"/>
        <v>0</v>
      </c>
      <c r="P28" s="1510">
        <f t="shared" si="18"/>
        <v>0</v>
      </c>
      <c r="Q28" s="1509">
        <f t="shared" si="13"/>
        <v>0</v>
      </c>
      <c r="R28" s="1509">
        <f t="shared" si="14"/>
        <v>0</v>
      </c>
      <c r="S28" s="1509">
        <f t="shared" si="15"/>
        <v>0</v>
      </c>
      <c r="T28" s="1509">
        <f t="shared" si="16"/>
        <v>0</v>
      </c>
      <c r="U28" s="1512">
        <f t="shared" si="17"/>
        <v>0</v>
      </c>
    </row>
    <row r="29" spans="1:33">
      <c r="B29" s="1525" t="s">
        <v>1100</v>
      </c>
      <c r="C29" s="1526">
        <v>42444</v>
      </c>
      <c r="D29" s="1510"/>
      <c r="I29" s="1509">
        <f t="shared" si="10"/>
        <v>0</v>
      </c>
      <c r="J29" s="1510"/>
      <c r="O29" s="1509">
        <f t="shared" si="12"/>
        <v>0</v>
      </c>
      <c r="P29" s="1510">
        <f t="shared" si="18"/>
        <v>0</v>
      </c>
      <c r="Q29" s="1509">
        <f t="shared" si="13"/>
        <v>0</v>
      </c>
      <c r="R29" s="1509">
        <f t="shared" si="14"/>
        <v>0</v>
      </c>
      <c r="S29" s="1509">
        <f t="shared" si="15"/>
        <v>0</v>
      </c>
      <c r="T29" s="1509">
        <f t="shared" si="16"/>
        <v>0</v>
      </c>
      <c r="U29" s="1512">
        <f t="shared" si="17"/>
        <v>0</v>
      </c>
    </row>
    <row r="30" spans="1:33">
      <c r="B30" s="1525" t="s">
        <v>1101</v>
      </c>
      <c r="C30" s="1526">
        <v>42401</v>
      </c>
      <c r="D30" s="1510"/>
      <c r="I30" s="1509">
        <f t="shared" si="10"/>
        <v>0</v>
      </c>
      <c r="J30" s="1510"/>
      <c r="O30" s="1509">
        <f t="shared" si="12"/>
        <v>0</v>
      </c>
      <c r="P30" s="1510">
        <f t="shared" si="18"/>
        <v>0</v>
      </c>
      <c r="Q30" s="1509">
        <f t="shared" si="13"/>
        <v>0</v>
      </c>
      <c r="R30" s="1509">
        <f t="shared" si="14"/>
        <v>0</v>
      </c>
      <c r="S30" s="1509">
        <f t="shared" si="15"/>
        <v>0</v>
      </c>
      <c r="T30" s="1509">
        <f t="shared" si="16"/>
        <v>0</v>
      </c>
      <c r="U30" s="1512">
        <f t="shared" si="17"/>
        <v>0</v>
      </c>
    </row>
    <row r="31" spans="1:33">
      <c r="B31" s="1525" t="s">
        <v>1138</v>
      </c>
      <c r="C31" s="1526">
        <v>42552</v>
      </c>
      <c r="D31" s="1510"/>
      <c r="I31" s="1509">
        <f t="shared" si="10"/>
        <v>0</v>
      </c>
      <c r="J31" s="1510"/>
      <c r="O31" s="1509">
        <f t="shared" si="12"/>
        <v>0</v>
      </c>
      <c r="P31" s="1510">
        <f t="shared" si="18"/>
        <v>0</v>
      </c>
      <c r="Q31" s="1509">
        <f t="shared" ref="Q31:T32" si="19">E31-K31</f>
        <v>0</v>
      </c>
      <c r="R31" s="1509">
        <f t="shared" si="19"/>
        <v>0</v>
      </c>
      <c r="S31" s="1509">
        <f t="shared" si="19"/>
        <v>0</v>
      </c>
      <c r="T31" s="1509">
        <f t="shared" si="19"/>
        <v>0</v>
      </c>
      <c r="U31" s="1512">
        <f>SUM(Q31:T31)</f>
        <v>0</v>
      </c>
    </row>
    <row r="32" spans="1:33">
      <c r="B32" s="1525" t="s">
        <v>1280</v>
      </c>
      <c r="C32" s="1526"/>
      <c r="D32" s="1510"/>
      <c r="I32" s="1509">
        <f>SUM(E32:H32)</f>
        <v>0</v>
      </c>
      <c r="J32" s="1510"/>
      <c r="O32" s="1509">
        <f t="shared" si="12"/>
        <v>0</v>
      </c>
      <c r="P32" s="1510">
        <f t="shared" si="18"/>
        <v>0</v>
      </c>
      <c r="Q32" s="1509">
        <f t="shared" si="19"/>
        <v>0</v>
      </c>
      <c r="R32" s="1509">
        <f t="shared" si="19"/>
        <v>0</v>
      </c>
      <c r="S32" s="1509">
        <f t="shared" si="19"/>
        <v>0</v>
      </c>
      <c r="T32" s="1509">
        <f t="shared" si="19"/>
        <v>0</v>
      </c>
      <c r="U32" s="1512">
        <f>SUM(Q32:T32)</f>
        <v>0</v>
      </c>
    </row>
    <row r="33" spans="1:21">
      <c r="B33" s="1525" t="s">
        <v>1102</v>
      </c>
      <c r="C33" s="1526"/>
      <c r="D33" s="1693"/>
      <c r="I33" s="1509">
        <f t="shared" si="10"/>
        <v>0</v>
      </c>
      <c r="J33" s="1510"/>
      <c r="O33" s="1509">
        <f t="shared" si="12"/>
        <v>0</v>
      </c>
      <c r="P33" s="1510">
        <f t="shared" si="18"/>
        <v>0</v>
      </c>
      <c r="Q33" s="1509">
        <f t="shared" si="13"/>
        <v>0</v>
      </c>
      <c r="R33" s="1509">
        <f t="shared" si="14"/>
        <v>0</v>
      </c>
      <c r="S33" s="1509">
        <f t="shared" si="15"/>
        <v>0</v>
      </c>
      <c r="T33" s="1509">
        <f t="shared" si="16"/>
        <v>0</v>
      </c>
      <c r="U33" s="1512">
        <f t="shared" si="17"/>
        <v>0</v>
      </c>
    </row>
    <row r="34" spans="1:21">
      <c r="B34" s="1524" t="s">
        <v>1103</v>
      </c>
      <c r="C34" s="1526"/>
      <c r="D34" s="1510"/>
      <c r="E34" s="1778"/>
      <c r="F34" s="1778"/>
      <c r="G34" s="1778"/>
      <c r="H34" s="1778"/>
      <c r="I34" s="1509">
        <f t="shared" si="10"/>
        <v>0</v>
      </c>
      <c r="J34" s="1510"/>
      <c r="K34" s="1778"/>
      <c r="L34" s="1778"/>
      <c r="M34" s="1778"/>
      <c r="N34" s="1778"/>
      <c r="O34" s="1509">
        <f t="shared" si="12"/>
        <v>0</v>
      </c>
      <c r="P34" s="1510">
        <f t="shared" si="18"/>
        <v>0</v>
      </c>
      <c r="Q34" s="1509">
        <f t="shared" si="13"/>
        <v>0</v>
      </c>
      <c r="R34" s="1509">
        <f t="shared" si="14"/>
        <v>0</v>
      </c>
      <c r="S34" s="1509">
        <f t="shared" si="15"/>
        <v>0</v>
      </c>
      <c r="T34" s="1509">
        <f t="shared" si="16"/>
        <v>0</v>
      </c>
      <c r="U34" s="1512">
        <f t="shared" si="17"/>
        <v>0</v>
      </c>
    </row>
    <row r="35" spans="1:21">
      <c r="B35" s="1524" t="s">
        <v>1104</v>
      </c>
      <c r="C35" s="1526"/>
      <c r="D35" s="1510"/>
      <c r="I35" s="1509"/>
      <c r="J35" s="1510"/>
      <c r="O35" s="1509">
        <f t="shared" si="12"/>
        <v>0</v>
      </c>
      <c r="P35" s="1510">
        <f t="shared" si="18"/>
        <v>0</v>
      </c>
      <c r="Q35" s="1509">
        <f t="shared" si="13"/>
        <v>0</v>
      </c>
      <c r="R35" s="1509">
        <f t="shared" si="14"/>
        <v>0</v>
      </c>
      <c r="S35" s="1509">
        <f t="shared" si="15"/>
        <v>0</v>
      </c>
      <c r="T35" s="1509">
        <f t="shared" si="16"/>
        <v>0</v>
      </c>
      <c r="U35" s="1512">
        <f t="shared" si="17"/>
        <v>0</v>
      </c>
    </row>
    <row r="36" spans="1:21">
      <c r="B36" s="1527" t="s">
        <v>1105</v>
      </c>
      <c r="C36" s="1526">
        <v>42370</v>
      </c>
      <c r="D36" s="1510"/>
      <c r="I36" s="1509">
        <f t="shared" si="10"/>
        <v>0</v>
      </c>
      <c r="J36" s="1510"/>
      <c r="O36" s="1509">
        <f t="shared" si="12"/>
        <v>0</v>
      </c>
      <c r="P36" s="1510">
        <f t="shared" si="18"/>
        <v>0</v>
      </c>
      <c r="Q36" s="1509">
        <f t="shared" si="13"/>
        <v>0</v>
      </c>
      <c r="R36" s="1509">
        <f t="shared" si="14"/>
        <v>0</v>
      </c>
      <c r="S36" s="1509">
        <f t="shared" si="15"/>
        <v>0</v>
      </c>
      <c r="T36" s="1509">
        <f t="shared" si="16"/>
        <v>0</v>
      </c>
      <c r="U36" s="1512">
        <f t="shared" si="17"/>
        <v>0</v>
      </c>
    </row>
    <row r="37" spans="1:21">
      <c r="A37" s="1546"/>
      <c r="B37" s="1525" t="s">
        <v>1246</v>
      </c>
      <c r="C37" s="1526"/>
      <c r="D37" s="1510"/>
      <c r="I37" s="1509">
        <f>SUM(E37:H37)</f>
        <v>0</v>
      </c>
      <c r="J37" s="1510"/>
      <c r="O37" s="1509">
        <f t="shared" si="12"/>
        <v>0</v>
      </c>
      <c r="P37" s="1510">
        <f t="shared" si="18"/>
        <v>0</v>
      </c>
      <c r="Q37" s="1509">
        <f>E37-K37</f>
        <v>0</v>
      </c>
      <c r="R37" s="1509">
        <f>F37-L37</f>
        <v>0</v>
      </c>
      <c r="S37" s="1509">
        <f>G37-M37</f>
        <v>0</v>
      </c>
      <c r="T37" s="1509">
        <f>H37-N37</f>
        <v>0</v>
      </c>
      <c r="U37" s="1512">
        <f>SUM(Q37:T37)</f>
        <v>0</v>
      </c>
    </row>
    <row r="38" spans="1:21">
      <c r="B38" s="1525" t="s">
        <v>1247</v>
      </c>
      <c r="C38" s="1526"/>
      <c r="D38" s="1510"/>
      <c r="I38" s="1509">
        <f t="shared" si="10"/>
        <v>0</v>
      </c>
      <c r="J38" s="1510"/>
      <c r="O38" s="1509">
        <f t="shared" si="12"/>
        <v>0</v>
      </c>
      <c r="P38" s="1510">
        <f t="shared" si="18"/>
        <v>0</v>
      </c>
      <c r="Q38" s="1509">
        <f t="shared" si="13"/>
        <v>0</v>
      </c>
      <c r="R38" s="1509">
        <f t="shared" si="14"/>
        <v>0</v>
      </c>
      <c r="S38" s="1509">
        <f t="shared" si="15"/>
        <v>0</v>
      </c>
      <c r="T38" s="1509">
        <f t="shared" si="16"/>
        <v>0</v>
      </c>
      <c r="U38" s="1512">
        <f t="shared" si="17"/>
        <v>0</v>
      </c>
    </row>
    <row r="39" spans="1:21">
      <c r="B39" s="1525" t="s">
        <v>1248</v>
      </c>
      <c r="C39" s="1526"/>
      <c r="D39" s="1510"/>
      <c r="I39" s="1509">
        <f t="shared" si="10"/>
        <v>0</v>
      </c>
      <c r="J39" s="1510"/>
      <c r="O39" s="1509">
        <f t="shared" si="12"/>
        <v>0</v>
      </c>
      <c r="P39" s="1510">
        <f t="shared" si="18"/>
        <v>0</v>
      </c>
      <c r="Q39" s="1509">
        <f t="shared" ref="Q39:T40" si="20">E39-K39</f>
        <v>0</v>
      </c>
      <c r="R39" s="1509">
        <f t="shared" si="20"/>
        <v>0</v>
      </c>
      <c r="S39" s="1509">
        <f t="shared" si="20"/>
        <v>0</v>
      </c>
      <c r="T39" s="1509">
        <f t="shared" si="20"/>
        <v>0</v>
      </c>
      <c r="U39" s="1512">
        <f>SUM(Q39:T39)</f>
        <v>0</v>
      </c>
    </row>
    <row r="40" spans="1:21">
      <c r="B40" s="1525" t="s">
        <v>1249</v>
      </c>
      <c r="C40" s="1526"/>
      <c r="D40" s="1510"/>
      <c r="I40" s="1509">
        <f t="shared" si="10"/>
        <v>0</v>
      </c>
      <c r="J40" s="1510"/>
      <c r="O40" s="1509">
        <f t="shared" si="12"/>
        <v>0</v>
      </c>
      <c r="P40" s="1510">
        <f t="shared" si="18"/>
        <v>0</v>
      </c>
      <c r="Q40" s="1509">
        <f t="shared" si="20"/>
        <v>0</v>
      </c>
      <c r="R40" s="1509">
        <f t="shared" si="20"/>
        <v>0</v>
      </c>
      <c r="S40" s="1509">
        <f t="shared" si="20"/>
        <v>0</v>
      </c>
      <c r="T40" s="1509">
        <f t="shared" si="20"/>
        <v>0</v>
      </c>
      <c r="U40" s="1512">
        <f>SUM(Q40:T40)</f>
        <v>0</v>
      </c>
    </row>
    <row r="41" spans="1:21" hidden="1" outlineLevel="1">
      <c r="B41" s="1525" t="s">
        <v>1106</v>
      </c>
      <c r="C41" s="1526"/>
      <c r="D41" s="1510"/>
      <c r="I41" s="1509">
        <f t="shared" si="10"/>
        <v>0</v>
      </c>
      <c r="J41" s="1510"/>
      <c r="O41" s="1509">
        <f t="shared" si="12"/>
        <v>0</v>
      </c>
      <c r="P41" s="1510">
        <f t="shared" ref="P41:P82" si="21">D41-J41</f>
        <v>0</v>
      </c>
      <c r="Q41" s="1509">
        <f t="shared" si="13"/>
        <v>0</v>
      </c>
      <c r="R41" s="1509">
        <f t="shared" si="14"/>
        <v>0</v>
      </c>
      <c r="S41" s="1509">
        <f t="shared" si="15"/>
        <v>0</v>
      </c>
      <c r="T41" s="1509">
        <f t="shared" si="16"/>
        <v>0</v>
      </c>
      <c r="U41" s="1512">
        <f t="shared" si="17"/>
        <v>0</v>
      </c>
    </row>
    <row r="42" spans="1:21" hidden="1" outlineLevel="1">
      <c r="B42" s="1525" t="s">
        <v>1107</v>
      </c>
      <c r="C42" s="1526"/>
      <c r="D42" s="1510"/>
      <c r="G42" s="1487"/>
      <c r="I42" s="1509">
        <f t="shared" si="10"/>
        <v>0</v>
      </c>
      <c r="J42" s="1510"/>
      <c r="O42" s="1509">
        <f t="shared" si="12"/>
        <v>0</v>
      </c>
      <c r="P42" s="1510">
        <f t="shared" si="21"/>
        <v>0</v>
      </c>
      <c r="Q42" s="1509">
        <f t="shared" si="13"/>
        <v>0</v>
      </c>
      <c r="R42" s="1509">
        <f t="shared" si="14"/>
        <v>0</v>
      </c>
      <c r="S42" s="1509">
        <f t="shared" si="15"/>
        <v>0</v>
      </c>
      <c r="T42" s="1509">
        <f t="shared" si="16"/>
        <v>0</v>
      </c>
      <c r="U42" s="1512">
        <f t="shared" si="17"/>
        <v>0</v>
      </c>
    </row>
    <row r="43" spans="1:21" collapsed="1">
      <c r="B43" s="1524" t="s">
        <v>1108</v>
      </c>
      <c r="C43" s="1526"/>
      <c r="D43" s="1510"/>
      <c r="I43" s="1509">
        <f t="shared" si="10"/>
        <v>0</v>
      </c>
      <c r="J43" s="1510"/>
      <c r="O43" s="1509">
        <f t="shared" si="12"/>
        <v>0</v>
      </c>
      <c r="P43" s="1510">
        <f>D43-J43</f>
        <v>0</v>
      </c>
      <c r="Q43" s="1509">
        <f t="shared" si="13"/>
        <v>0</v>
      </c>
      <c r="R43" s="1509">
        <f t="shared" si="14"/>
        <v>0</v>
      </c>
      <c r="S43" s="1509">
        <f t="shared" si="15"/>
        <v>0</v>
      </c>
      <c r="T43" s="1509">
        <f t="shared" si="16"/>
        <v>0</v>
      </c>
      <c r="U43" s="1512">
        <f t="shared" si="17"/>
        <v>0</v>
      </c>
    </row>
    <row r="44" spans="1:21">
      <c r="B44" s="1524"/>
      <c r="C44" s="1526"/>
      <c r="D44" s="1510"/>
      <c r="I44" s="1509"/>
      <c r="J44" s="1510"/>
      <c r="O44" s="1509">
        <f t="shared" si="12"/>
        <v>0</v>
      </c>
      <c r="P44" s="1510"/>
      <c r="Q44" s="1509"/>
      <c r="R44" s="1509"/>
      <c r="S44" s="1509"/>
      <c r="T44" s="1509"/>
      <c r="U44" s="1512"/>
    </row>
    <row r="45" spans="1:21">
      <c r="A45" s="1528" t="s">
        <v>1109</v>
      </c>
      <c r="B45" s="1529"/>
      <c r="C45" s="1526"/>
      <c r="D45" s="1510"/>
      <c r="I45" s="1509"/>
      <c r="J45" s="1510"/>
      <c r="O45" s="1509">
        <f t="shared" si="12"/>
        <v>0</v>
      </c>
      <c r="P45" s="1510"/>
      <c r="Q45" s="1509"/>
      <c r="R45" s="1509"/>
      <c r="S45" s="1509"/>
      <c r="T45" s="1509"/>
      <c r="U45" s="1512"/>
    </row>
    <row r="46" spans="1:21" outlineLevel="1">
      <c r="A46" s="1528"/>
      <c r="B46" s="1506" t="s">
        <v>1110</v>
      </c>
      <c r="C46" s="1526"/>
      <c r="D46" s="1510"/>
      <c r="I46" s="1509">
        <f t="shared" ref="I46:I63" si="22">SUM(E46:H46)</f>
        <v>0</v>
      </c>
      <c r="J46" s="1510"/>
      <c r="O46" s="1509">
        <f t="shared" si="12"/>
        <v>0</v>
      </c>
      <c r="P46" s="1510">
        <f t="shared" si="21"/>
        <v>0</v>
      </c>
      <c r="Q46" s="1509">
        <f>E46-K46</f>
        <v>0</v>
      </c>
      <c r="R46" s="1509">
        <f t="shared" ref="R46:R62" si="23">F46-L46</f>
        <v>0</v>
      </c>
      <c r="S46" s="1509">
        <f t="shared" ref="S46:S62" si="24">G46-M46</f>
        <v>0</v>
      </c>
      <c r="T46" s="1509">
        <f t="shared" ref="T46:T62" si="25">H46-N46</f>
        <v>0</v>
      </c>
      <c r="U46" s="1512">
        <f>SUM(Q46:T46)</f>
        <v>0</v>
      </c>
    </row>
    <row r="47" spans="1:21" outlineLevel="1">
      <c r="A47" s="1528"/>
      <c r="B47" s="1506" t="s">
        <v>1111</v>
      </c>
      <c r="C47" s="1526"/>
      <c r="D47" s="1510"/>
      <c r="I47" s="1509">
        <f t="shared" si="22"/>
        <v>0</v>
      </c>
      <c r="J47" s="1510"/>
      <c r="O47" s="1509">
        <f t="shared" si="12"/>
        <v>0</v>
      </c>
      <c r="P47" s="1510">
        <f t="shared" si="21"/>
        <v>0</v>
      </c>
      <c r="Q47" s="1509">
        <f t="shared" ref="Q47:Q62" si="26">E47-K47</f>
        <v>0</v>
      </c>
      <c r="R47" s="1509">
        <f t="shared" si="23"/>
        <v>0</v>
      </c>
      <c r="S47" s="1509">
        <f t="shared" si="24"/>
        <v>0</v>
      </c>
      <c r="T47" s="1509">
        <f t="shared" si="25"/>
        <v>0</v>
      </c>
      <c r="U47" s="1512">
        <f t="shared" ref="U47:U62" si="27">SUM(Q47:T47)</f>
        <v>0</v>
      </c>
    </row>
    <row r="48" spans="1:21" outlineLevel="1">
      <c r="A48" s="1528"/>
      <c r="B48" s="1525" t="s">
        <v>1112</v>
      </c>
      <c r="C48" s="1526"/>
      <c r="D48" s="1510"/>
      <c r="I48" s="1509">
        <f t="shared" si="22"/>
        <v>0</v>
      </c>
      <c r="J48" s="1510"/>
      <c r="O48" s="1509">
        <f t="shared" si="12"/>
        <v>0</v>
      </c>
      <c r="P48" s="1510">
        <f t="shared" si="21"/>
        <v>0</v>
      </c>
      <c r="Q48" s="1509">
        <f t="shared" si="26"/>
        <v>0</v>
      </c>
      <c r="R48" s="1509">
        <f t="shared" si="23"/>
        <v>0</v>
      </c>
      <c r="S48" s="1509">
        <f t="shared" si="24"/>
        <v>0</v>
      </c>
      <c r="T48" s="1509">
        <f t="shared" si="25"/>
        <v>0</v>
      </c>
      <c r="U48" s="1512">
        <f t="shared" si="27"/>
        <v>0</v>
      </c>
    </row>
    <row r="49" spans="1:23" outlineLevel="1">
      <c r="A49" s="1528"/>
      <c r="B49" s="1525" t="s">
        <v>1113</v>
      </c>
      <c r="C49" s="1526"/>
      <c r="D49" s="1510"/>
      <c r="I49" s="1509">
        <f t="shared" si="22"/>
        <v>0</v>
      </c>
      <c r="J49" s="1510"/>
      <c r="O49" s="1509">
        <f t="shared" si="12"/>
        <v>0</v>
      </c>
      <c r="P49" s="1510">
        <f t="shared" si="21"/>
        <v>0</v>
      </c>
      <c r="Q49" s="1509">
        <f t="shared" si="26"/>
        <v>0</v>
      </c>
      <c r="R49" s="1509">
        <f t="shared" si="23"/>
        <v>0</v>
      </c>
      <c r="S49" s="1509">
        <f t="shared" si="24"/>
        <v>0</v>
      </c>
      <c r="T49" s="1509">
        <f t="shared" si="25"/>
        <v>0</v>
      </c>
      <c r="U49" s="1512">
        <f t="shared" si="27"/>
        <v>0</v>
      </c>
    </row>
    <row r="50" spans="1:23" outlineLevel="1">
      <c r="A50" s="1528"/>
      <c r="B50" s="1506" t="s">
        <v>1114</v>
      </c>
      <c r="C50" s="1526"/>
      <c r="D50" s="1510"/>
      <c r="I50" s="1509">
        <f t="shared" si="22"/>
        <v>0</v>
      </c>
      <c r="J50" s="1510"/>
      <c r="O50" s="1509">
        <f t="shared" si="12"/>
        <v>0</v>
      </c>
      <c r="P50" s="1510">
        <f t="shared" si="21"/>
        <v>0</v>
      </c>
      <c r="Q50" s="1509">
        <f t="shared" si="26"/>
        <v>0</v>
      </c>
      <c r="R50" s="1509">
        <f t="shared" si="23"/>
        <v>0</v>
      </c>
      <c r="S50" s="1509">
        <f t="shared" si="24"/>
        <v>0</v>
      </c>
      <c r="T50" s="1509">
        <f t="shared" si="25"/>
        <v>0</v>
      </c>
      <c r="U50" s="1512">
        <f t="shared" si="27"/>
        <v>0</v>
      </c>
    </row>
    <row r="51" spans="1:23" outlineLevel="1">
      <c r="A51" s="1528"/>
      <c r="B51" s="1525" t="s">
        <v>1115</v>
      </c>
      <c r="C51" s="1526"/>
      <c r="D51" s="1510"/>
      <c r="I51" s="1509">
        <f t="shared" si="22"/>
        <v>0</v>
      </c>
      <c r="J51" s="1510"/>
      <c r="O51" s="1509">
        <f t="shared" si="12"/>
        <v>0</v>
      </c>
      <c r="P51" s="1510">
        <f t="shared" si="21"/>
        <v>0</v>
      </c>
      <c r="Q51" s="1509">
        <f t="shared" si="26"/>
        <v>0</v>
      </c>
      <c r="R51" s="1509">
        <f t="shared" si="23"/>
        <v>0</v>
      </c>
      <c r="S51" s="1509">
        <f t="shared" si="24"/>
        <v>0</v>
      </c>
      <c r="T51" s="1509">
        <f t="shared" si="25"/>
        <v>0</v>
      </c>
      <c r="U51" s="1512">
        <f t="shared" si="27"/>
        <v>0</v>
      </c>
    </row>
    <row r="52" spans="1:23" outlineLevel="1">
      <c r="A52" s="1528"/>
      <c r="B52" s="1525" t="s">
        <v>1116</v>
      </c>
      <c r="C52" s="1526"/>
      <c r="D52" s="1510"/>
      <c r="I52" s="1509">
        <f t="shared" si="22"/>
        <v>0</v>
      </c>
      <c r="J52" s="1510"/>
      <c r="O52" s="1509">
        <f t="shared" si="12"/>
        <v>0</v>
      </c>
      <c r="P52" s="1510">
        <f t="shared" si="21"/>
        <v>0</v>
      </c>
      <c r="Q52" s="1509">
        <f t="shared" si="26"/>
        <v>0</v>
      </c>
      <c r="R52" s="1509">
        <f t="shared" si="23"/>
        <v>0</v>
      </c>
      <c r="S52" s="1509">
        <f t="shared" si="24"/>
        <v>0</v>
      </c>
      <c r="T52" s="1509">
        <f t="shared" si="25"/>
        <v>0</v>
      </c>
      <c r="U52" s="1512">
        <f t="shared" si="27"/>
        <v>0</v>
      </c>
    </row>
    <row r="53" spans="1:23" outlineLevel="1">
      <c r="A53" s="1528"/>
      <c r="B53" s="1506" t="s">
        <v>1117</v>
      </c>
      <c r="C53" s="1526"/>
      <c r="D53" s="1510"/>
      <c r="I53" s="1509">
        <f t="shared" si="22"/>
        <v>0</v>
      </c>
      <c r="J53" s="1510"/>
      <c r="O53" s="1509">
        <f t="shared" si="12"/>
        <v>0</v>
      </c>
      <c r="P53" s="1510">
        <f t="shared" si="21"/>
        <v>0</v>
      </c>
      <c r="Q53" s="1509">
        <f t="shared" si="26"/>
        <v>0</v>
      </c>
      <c r="R53" s="1509">
        <f t="shared" si="23"/>
        <v>0</v>
      </c>
      <c r="S53" s="1509">
        <f t="shared" si="24"/>
        <v>0</v>
      </c>
      <c r="T53" s="1509">
        <f t="shared" si="25"/>
        <v>0</v>
      </c>
      <c r="U53" s="1512">
        <f t="shared" si="27"/>
        <v>0</v>
      </c>
    </row>
    <row r="54" spans="1:23" outlineLevel="1">
      <c r="A54" s="1528"/>
      <c r="B54" s="1525" t="s">
        <v>1115</v>
      </c>
      <c r="C54" s="1526"/>
      <c r="D54" s="1510"/>
      <c r="I54" s="1509">
        <f t="shared" si="22"/>
        <v>0</v>
      </c>
      <c r="J54" s="1510"/>
      <c r="O54" s="1509">
        <f t="shared" si="12"/>
        <v>0</v>
      </c>
      <c r="P54" s="1510">
        <f>D54-J54</f>
        <v>0</v>
      </c>
      <c r="Q54" s="1509">
        <f t="shared" si="26"/>
        <v>0</v>
      </c>
      <c r="R54" s="1509">
        <f t="shared" si="23"/>
        <v>0</v>
      </c>
      <c r="S54" s="1509">
        <f t="shared" si="24"/>
        <v>0</v>
      </c>
      <c r="T54" s="1509">
        <f t="shared" si="25"/>
        <v>0</v>
      </c>
      <c r="U54" s="1512">
        <f t="shared" si="27"/>
        <v>0</v>
      </c>
    </row>
    <row r="55" spans="1:23" outlineLevel="1">
      <c r="A55" s="1528"/>
      <c r="B55" s="1525" t="s">
        <v>1116</v>
      </c>
      <c r="C55" s="1526"/>
      <c r="D55" s="1510"/>
      <c r="I55" s="1509">
        <f t="shared" si="22"/>
        <v>0</v>
      </c>
      <c r="J55" s="1510"/>
      <c r="O55" s="1509">
        <f t="shared" si="12"/>
        <v>0</v>
      </c>
      <c r="P55" s="1510">
        <f t="shared" si="21"/>
        <v>0</v>
      </c>
      <c r="Q55" s="1509">
        <f t="shared" si="26"/>
        <v>0</v>
      </c>
      <c r="R55" s="1509">
        <f t="shared" si="23"/>
        <v>0</v>
      </c>
      <c r="S55" s="1509">
        <f t="shared" si="24"/>
        <v>0</v>
      </c>
      <c r="T55" s="1509">
        <f t="shared" si="25"/>
        <v>0</v>
      </c>
      <c r="U55" s="1512">
        <f t="shared" si="27"/>
        <v>0</v>
      </c>
    </row>
    <row r="56" spans="1:23" outlineLevel="1">
      <c r="A56" s="1528"/>
      <c r="B56" s="1506" t="s">
        <v>687</v>
      </c>
      <c r="C56" s="1526"/>
      <c r="D56" s="1510"/>
      <c r="I56" s="1509">
        <f t="shared" si="22"/>
        <v>0</v>
      </c>
      <c r="J56" s="1510"/>
      <c r="O56" s="1509">
        <f t="shared" si="12"/>
        <v>0</v>
      </c>
      <c r="P56" s="1510">
        <f t="shared" si="21"/>
        <v>0</v>
      </c>
      <c r="Q56" s="1509">
        <f t="shared" si="26"/>
        <v>0</v>
      </c>
      <c r="R56" s="1509">
        <f t="shared" si="23"/>
        <v>0</v>
      </c>
      <c r="S56" s="1509">
        <f t="shared" si="24"/>
        <v>0</v>
      </c>
      <c r="T56" s="1509">
        <f t="shared" si="25"/>
        <v>0</v>
      </c>
      <c r="U56" s="1512">
        <f t="shared" si="27"/>
        <v>0</v>
      </c>
    </row>
    <row r="57" spans="1:23" outlineLevel="1">
      <c r="A57" s="1528"/>
      <c r="B57" s="1525" t="s">
        <v>1115</v>
      </c>
      <c r="C57" s="1526"/>
      <c r="D57" s="1510"/>
      <c r="I57" s="1509">
        <f t="shared" si="22"/>
        <v>0</v>
      </c>
      <c r="J57" s="1510"/>
      <c r="O57" s="1509">
        <f t="shared" si="12"/>
        <v>0</v>
      </c>
      <c r="P57" s="1510">
        <f t="shared" si="21"/>
        <v>0</v>
      </c>
      <c r="Q57" s="1509">
        <f t="shared" si="26"/>
        <v>0</v>
      </c>
      <c r="R57" s="1509">
        <f t="shared" si="23"/>
        <v>0</v>
      </c>
      <c r="S57" s="1509">
        <f t="shared" si="24"/>
        <v>0</v>
      </c>
      <c r="T57" s="1509">
        <f t="shared" si="25"/>
        <v>0</v>
      </c>
      <c r="U57" s="1512">
        <f t="shared" si="27"/>
        <v>0</v>
      </c>
    </row>
    <row r="58" spans="1:23" outlineLevel="1">
      <c r="A58" s="1528"/>
      <c r="B58" s="1525" t="s">
        <v>1116</v>
      </c>
      <c r="C58" s="1526"/>
      <c r="D58" s="1510"/>
      <c r="I58" s="1509">
        <f t="shared" si="22"/>
        <v>0</v>
      </c>
      <c r="J58" s="1510"/>
      <c r="O58" s="1509">
        <f t="shared" si="12"/>
        <v>0</v>
      </c>
      <c r="P58" s="1510">
        <f t="shared" si="21"/>
        <v>0</v>
      </c>
      <c r="Q58" s="1509">
        <f t="shared" si="26"/>
        <v>0</v>
      </c>
      <c r="R58" s="1509">
        <f t="shared" si="23"/>
        <v>0</v>
      </c>
      <c r="S58" s="1509">
        <f t="shared" si="24"/>
        <v>0</v>
      </c>
      <c r="T58" s="1509">
        <f t="shared" si="25"/>
        <v>0</v>
      </c>
      <c r="U58" s="1512">
        <f t="shared" si="27"/>
        <v>0</v>
      </c>
    </row>
    <row r="59" spans="1:23" outlineLevel="1">
      <c r="A59" s="1528"/>
      <c r="B59" s="1506" t="s">
        <v>688</v>
      </c>
      <c r="C59" s="1526"/>
      <c r="D59" s="1510"/>
      <c r="I59" s="1509">
        <f t="shared" si="22"/>
        <v>0</v>
      </c>
      <c r="J59" s="1510"/>
      <c r="O59" s="1509">
        <f t="shared" si="12"/>
        <v>0</v>
      </c>
      <c r="P59" s="1510">
        <f t="shared" si="21"/>
        <v>0</v>
      </c>
      <c r="Q59" s="1509">
        <f t="shared" si="26"/>
        <v>0</v>
      </c>
      <c r="R59" s="1509">
        <f t="shared" si="23"/>
        <v>0</v>
      </c>
      <c r="S59" s="1509">
        <f t="shared" si="24"/>
        <v>0</v>
      </c>
      <c r="T59" s="1509">
        <f t="shared" si="25"/>
        <v>0</v>
      </c>
      <c r="U59" s="1512">
        <f t="shared" si="27"/>
        <v>0</v>
      </c>
    </row>
    <row r="60" spans="1:23" outlineLevel="1">
      <c r="A60" s="1528"/>
      <c r="B60" s="1525" t="s">
        <v>1118</v>
      </c>
      <c r="C60" s="1526"/>
      <c r="D60" s="1510"/>
      <c r="I60" s="1509">
        <f t="shared" si="22"/>
        <v>0</v>
      </c>
      <c r="J60" s="1510"/>
      <c r="O60" s="1509">
        <f t="shared" si="12"/>
        <v>0</v>
      </c>
      <c r="P60" s="1510">
        <f t="shared" si="21"/>
        <v>0</v>
      </c>
      <c r="Q60" s="1509">
        <f t="shared" si="26"/>
        <v>0</v>
      </c>
      <c r="R60" s="1509">
        <f t="shared" si="23"/>
        <v>0</v>
      </c>
      <c r="S60" s="1509">
        <f t="shared" si="24"/>
        <v>0</v>
      </c>
      <c r="T60" s="1509">
        <f t="shared" si="25"/>
        <v>0</v>
      </c>
      <c r="U60" s="1512">
        <f t="shared" si="27"/>
        <v>0</v>
      </c>
    </row>
    <row r="61" spans="1:23" outlineLevel="1">
      <c r="A61" s="1528"/>
      <c r="B61" s="1525" t="s">
        <v>1119</v>
      </c>
      <c r="C61" s="1526"/>
      <c r="D61" s="1510"/>
      <c r="I61" s="1509">
        <f t="shared" si="22"/>
        <v>0</v>
      </c>
      <c r="J61" s="1510"/>
      <c r="O61" s="1509">
        <f t="shared" si="12"/>
        <v>0</v>
      </c>
      <c r="P61" s="1510">
        <f>D61-J61</f>
        <v>0</v>
      </c>
      <c r="Q61" s="1509">
        <f t="shared" si="26"/>
        <v>0</v>
      </c>
      <c r="R61" s="1509">
        <f t="shared" si="23"/>
        <v>0</v>
      </c>
      <c r="S61" s="1509">
        <f t="shared" si="24"/>
        <v>0</v>
      </c>
      <c r="T61" s="1509">
        <f t="shared" si="25"/>
        <v>0</v>
      </c>
      <c r="U61" s="1512">
        <f t="shared" si="27"/>
        <v>0</v>
      </c>
    </row>
    <row r="62" spans="1:23">
      <c r="A62" s="1528"/>
      <c r="B62" s="1506" t="s">
        <v>1120</v>
      </c>
      <c r="C62" s="1526"/>
      <c r="D62" s="1510"/>
      <c r="I62" s="1509">
        <f t="shared" si="22"/>
        <v>0</v>
      </c>
      <c r="J62" s="1510"/>
      <c r="O62" s="1509">
        <f t="shared" si="12"/>
        <v>0</v>
      </c>
      <c r="P62" s="1510">
        <f t="shared" si="21"/>
        <v>0</v>
      </c>
      <c r="Q62" s="1509">
        <f t="shared" si="26"/>
        <v>0</v>
      </c>
      <c r="R62" s="1509">
        <f t="shared" si="23"/>
        <v>0</v>
      </c>
      <c r="S62" s="1509">
        <f t="shared" si="24"/>
        <v>0</v>
      </c>
      <c r="T62" s="1509">
        <f t="shared" si="25"/>
        <v>0</v>
      </c>
      <c r="U62" s="1512">
        <f t="shared" si="27"/>
        <v>0</v>
      </c>
    </row>
    <row r="63" spans="1:23">
      <c r="A63" s="1528"/>
      <c r="B63" s="1506" t="s">
        <v>1251</v>
      </c>
      <c r="C63" s="1526"/>
      <c r="D63" s="1510"/>
      <c r="I63" s="1509">
        <f t="shared" si="22"/>
        <v>0</v>
      </c>
      <c r="J63" s="1510"/>
      <c r="O63" s="1509">
        <f t="shared" si="12"/>
        <v>0</v>
      </c>
      <c r="P63" s="1510"/>
      <c r="Q63" s="1509">
        <f>E63-K63</f>
        <v>0</v>
      </c>
      <c r="R63" s="1509">
        <f>F63-L63</f>
        <v>0</v>
      </c>
      <c r="S63" s="1509">
        <f>G63-M63</f>
        <v>0</v>
      </c>
      <c r="T63" s="1509">
        <f>H63-N63</f>
        <v>0</v>
      </c>
      <c r="U63" s="1512">
        <f>SUM(Q63:T63)</f>
        <v>0</v>
      </c>
      <c r="W63" s="1485"/>
    </row>
    <row r="64" spans="1:23">
      <c r="A64" s="1528"/>
      <c r="B64" s="1529"/>
      <c r="C64" s="1526"/>
      <c r="D64" s="1510"/>
      <c r="I64" s="1509"/>
      <c r="J64" s="1510"/>
      <c r="O64" s="1509">
        <f t="shared" si="12"/>
        <v>0</v>
      </c>
      <c r="P64" s="1510"/>
      <c r="Q64" s="1509"/>
      <c r="R64" s="1509"/>
      <c r="S64" s="1509"/>
      <c r="T64" s="1509"/>
      <c r="U64" s="1512">
        <f>SUM(Q64:T64)</f>
        <v>0</v>
      </c>
    </row>
    <row r="65" spans="1:21">
      <c r="A65" s="1528" t="s">
        <v>1121</v>
      </c>
      <c r="B65" s="1529"/>
      <c r="C65" s="1526"/>
      <c r="D65" s="1510"/>
      <c r="I65" s="1509"/>
      <c r="J65" s="1510"/>
      <c r="O65" s="1509">
        <f t="shared" si="12"/>
        <v>0</v>
      </c>
      <c r="P65" s="1510">
        <f t="shared" si="21"/>
        <v>0</v>
      </c>
      <c r="Q65" s="1509">
        <f t="shared" ref="Q65:T66" si="28">E65-K65</f>
        <v>0</v>
      </c>
      <c r="R65" s="1509">
        <f t="shared" si="28"/>
        <v>0</v>
      </c>
      <c r="S65" s="1509">
        <f t="shared" si="28"/>
        <v>0</v>
      </c>
      <c r="T65" s="1509">
        <f t="shared" si="28"/>
        <v>0</v>
      </c>
      <c r="U65" s="1512">
        <f>SUM(Q65:T65)</f>
        <v>0</v>
      </c>
    </row>
    <row r="66" spans="1:21">
      <c r="A66" s="1528"/>
      <c r="B66" s="1506" t="s">
        <v>1102</v>
      </c>
      <c r="C66" s="1526" t="s">
        <v>1122</v>
      </c>
      <c r="D66" s="1693"/>
      <c r="I66" s="1509">
        <f>SUM(E66:H66)</f>
        <v>0</v>
      </c>
      <c r="J66" s="1510"/>
      <c r="O66" s="1509">
        <f t="shared" si="12"/>
        <v>0</v>
      </c>
      <c r="P66" s="1510">
        <f t="shared" si="21"/>
        <v>0</v>
      </c>
      <c r="Q66" s="1509">
        <f t="shared" si="28"/>
        <v>0</v>
      </c>
      <c r="R66" s="1509">
        <f t="shared" si="28"/>
        <v>0</v>
      </c>
      <c r="S66" s="1509">
        <f t="shared" si="28"/>
        <v>0</v>
      </c>
      <c r="T66" s="1509">
        <f t="shared" si="28"/>
        <v>0</v>
      </c>
      <c r="U66" s="1512">
        <f>SUM(Q66:T66)</f>
        <v>0</v>
      </c>
    </row>
    <row r="67" spans="1:21">
      <c r="B67" s="1506" t="s">
        <v>1069</v>
      </c>
      <c r="C67" s="1526"/>
      <c r="D67" s="1510"/>
      <c r="I67" s="1509">
        <f>SUM(E67:H67)</f>
        <v>0</v>
      </c>
      <c r="J67" s="1510"/>
      <c r="O67" s="1509">
        <f t="shared" si="12"/>
        <v>0</v>
      </c>
      <c r="P67" s="1510">
        <f t="shared" si="21"/>
        <v>0</v>
      </c>
      <c r="Q67" s="1509">
        <f t="shared" ref="Q67:Q84" si="29">E67-K67</f>
        <v>0</v>
      </c>
      <c r="R67" s="1509">
        <f t="shared" ref="R67:R84" si="30">F67-L67</f>
        <v>0</v>
      </c>
      <c r="S67" s="1509">
        <f t="shared" ref="S67:S84" si="31">G67-M67</f>
        <v>0</v>
      </c>
      <c r="T67" s="1509">
        <f t="shared" ref="T67:T84" si="32">H67-N67</f>
        <v>0</v>
      </c>
      <c r="U67" s="1512">
        <f t="shared" ref="U67:U84" si="33">SUM(Q67:T67)</f>
        <v>0</v>
      </c>
    </row>
    <row r="68" spans="1:21">
      <c r="B68" s="1506" t="s">
        <v>1300</v>
      </c>
      <c r="C68" s="1526"/>
      <c r="D68" s="1510"/>
      <c r="I68" s="1509"/>
      <c r="J68" s="1510"/>
      <c r="O68" s="1509">
        <f t="shared" si="12"/>
        <v>0</v>
      </c>
      <c r="P68" s="1510">
        <f t="shared" ref="P68:P71" si="34">D68-J68</f>
        <v>0</v>
      </c>
      <c r="Q68" s="1509">
        <f t="shared" ref="Q68:Q71" si="35">E68-K68</f>
        <v>0</v>
      </c>
      <c r="R68" s="1509">
        <f t="shared" ref="R68:R71" si="36">F68-L68</f>
        <v>0</v>
      </c>
      <c r="S68" s="1509">
        <f t="shared" ref="S68:S71" si="37">G68-M68</f>
        <v>0</v>
      </c>
      <c r="T68" s="1509">
        <f t="shared" ref="T68:T71" si="38">H68-N68</f>
        <v>0</v>
      </c>
      <c r="U68" s="1512">
        <f t="shared" ref="U68:U71" si="39">SUM(Q68:T68)</f>
        <v>0</v>
      </c>
    </row>
    <row r="69" spans="1:21">
      <c r="B69" s="1506" t="s">
        <v>1301</v>
      </c>
      <c r="C69" s="1526"/>
      <c r="D69" s="1510"/>
      <c r="I69" s="1509"/>
      <c r="J69" s="1510"/>
      <c r="O69" s="1509">
        <f t="shared" si="12"/>
        <v>0</v>
      </c>
      <c r="P69" s="1510">
        <f t="shared" si="34"/>
        <v>0</v>
      </c>
      <c r="Q69" s="1509">
        <f t="shared" si="35"/>
        <v>0</v>
      </c>
      <c r="R69" s="1509">
        <f t="shared" si="36"/>
        <v>0</v>
      </c>
      <c r="S69" s="1509">
        <f t="shared" si="37"/>
        <v>0</v>
      </c>
      <c r="T69" s="1509">
        <f t="shared" si="38"/>
        <v>0</v>
      </c>
      <c r="U69" s="1512">
        <f t="shared" si="39"/>
        <v>0</v>
      </c>
    </row>
    <row r="70" spans="1:21">
      <c r="B70" s="1506" t="s">
        <v>1302</v>
      </c>
      <c r="C70" s="1526"/>
      <c r="D70" s="1510"/>
      <c r="I70" s="1509"/>
      <c r="J70" s="1510"/>
      <c r="O70" s="1509">
        <f t="shared" si="12"/>
        <v>0</v>
      </c>
      <c r="P70" s="1510">
        <f t="shared" si="34"/>
        <v>0</v>
      </c>
      <c r="Q70" s="1509">
        <f t="shared" si="35"/>
        <v>0</v>
      </c>
      <c r="R70" s="1509">
        <f t="shared" si="36"/>
        <v>0</v>
      </c>
      <c r="S70" s="1509">
        <f t="shared" si="37"/>
        <v>0</v>
      </c>
      <c r="T70" s="1509">
        <f t="shared" si="38"/>
        <v>0</v>
      </c>
      <c r="U70" s="1512">
        <f t="shared" si="39"/>
        <v>0</v>
      </c>
    </row>
    <row r="71" spans="1:21">
      <c r="B71" s="1506" t="s">
        <v>1303</v>
      </c>
      <c r="C71" s="1526"/>
      <c r="D71" s="1510"/>
      <c r="I71" s="1509"/>
      <c r="J71" s="1510"/>
      <c r="O71" s="1509">
        <f t="shared" si="12"/>
        <v>0</v>
      </c>
      <c r="P71" s="1510">
        <f t="shared" si="34"/>
        <v>0</v>
      </c>
      <c r="Q71" s="1509">
        <f t="shared" si="35"/>
        <v>0</v>
      </c>
      <c r="R71" s="1509">
        <f t="shared" si="36"/>
        <v>0</v>
      </c>
      <c r="S71" s="1509">
        <f t="shared" si="37"/>
        <v>0</v>
      </c>
      <c r="T71" s="1509">
        <f t="shared" si="38"/>
        <v>0</v>
      </c>
      <c r="U71" s="1512">
        <f t="shared" si="39"/>
        <v>0</v>
      </c>
    </row>
    <row r="72" spans="1:21">
      <c r="B72" s="1506" t="s">
        <v>1123</v>
      </c>
      <c r="C72" s="1526">
        <v>42278</v>
      </c>
      <c r="D72" s="1510"/>
      <c r="I72" s="1509">
        <f>SUM(E72:H72)</f>
        <v>0</v>
      </c>
      <c r="J72" s="1510"/>
      <c r="O72" s="1509">
        <f t="shared" si="12"/>
        <v>0</v>
      </c>
      <c r="P72" s="1510">
        <f>D72-J72</f>
        <v>0</v>
      </c>
      <c r="Q72" s="1509">
        <f t="shared" si="29"/>
        <v>0</v>
      </c>
      <c r="R72" s="1509">
        <f t="shared" si="30"/>
        <v>0</v>
      </c>
      <c r="S72" s="1509">
        <f t="shared" si="31"/>
        <v>0</v>
      </c>
      <c r="T72" s="1509">
        <f t="shared" si="32"/>
        <v>0</v>
      </c>
      <c r="U72" s="1512">
        <f t="shared" si="33"/>
        <v>0</v>
      </c>
    </row>
    <row r="73" spans="1:21">
      <c r="B73" s="1506" t="s">
        <v>1139</v>
      </c>
      <c r="C73" s="1526"/>
      <c r="D73" s="1510"/>
      <c r="I73" s="1509">
        <f>SUM(E73:H73)</f>
        <v>0</v>
      </c>
      <c r="J73" s="1510"/>
      <c r="O73" s="1509">
        <f t="shared" si="12"/>
        <v>0</v>
      </c>
      <c r="P73" s="1510">
        <f>D73-J73</f>
        <v>0</v>
      </c>
      <c r="Q73" s="1509">
        <f t="shared" si="29"/>
        <v>0</v>
      </c>
      <c r="R73" s="1509">
        <f t="shared" si="30"/>
        <v>0</v>
      </c>
      <c r="S73" s="1509">
        <f t="shared" si="31"/>
        <v>0</v>
      </c>
      <c r="T73" s="1509">
        <f t="shared" si="32"/>
        <v>0</v>
      </c>
      <c r="U73" s="1512">
        <f t="shared" si="33"/>
        <v>0</v>
      </c>
    </row>
    <row r="74" spans="1:21" hidden="1" outlineLevel="1">
      <c r="B74" s="1506" t="s">
        <v>1102</v>
      </c>
      <c r="C74" s="1526"/>
      <c r="D74" s="1510"/>
      <c r="I74" s="1509">
        <f>SUM(E74:H74)</f>
        <v>0</v>
      </c>
      <c r="J74" s="1510"/>
      <c r="O74" s="1509">
        <f t="shared" si="12"/>
        <v>0</v>
      </c>
      <c r="P74" s="1510">
        <f t="shared" si="21"/>
        <v>0</v>
      </c>
      <c r="Q74" s="1509">
        <f t="shared" si="29"/>
        <v>0</v>
      </c>
      <c r="R74" s="1509">
        <f t="shared" si="30"/>
        <v>0</v>
      </c>
      <c r="S74" s="1509">
        <f t="shared" si="31"/>
        <v>0</v>
      </c>
      <c r="T74" s="1509">
        <f t="shared" si="32"/>
        <v>0</v>
      </c>
      <c r="U74" s="1512">
        <f t="shared" si="33"/>
        <v>0</v>
      </c>
    </row>
    <row r="75" spans="1:21" collapsed="1">
      <c r="B75" s="1506"/>
      <c r="C75" s="1526"/>
      <c r="D75" s="1510"/>
      <c r="I75" s="1509"/>
      <c r="J75" s="1510"/>
      <c r="O75" s="1509">
        <f t="shared" si="12"/>
        <v>0</v>
      </c>
      <c r="P75" s="1510"/>
      <c r="Q75" s="1509">
        <f t="shared" si="29"/>
        <v>0</v>
      </c>
      <c r="R75" s="1509">
        <f t="shared" si="30"/>
        <v>0</v>
      </c>
      <c r="S75" s="1509">
        <f t="shared" si="31"/>
        <v>0</v>
      </c>
      <c r="T75" s="1509">
        <f t="shared" si="32"/>
        <v>0</v>
      </c>
      <c r="U75" s="1512">
        <f t="shared" si="33"/>
        <v>0</v>
      </c>
    </row>
    <row r="76" spans="1:21">
      <c r="A76" s="1528" t="s">
        <v>1124</v>
      </c>
      <c r="B76" s="1529"/>
      <c r="C76" s="1526"/>
      <c r="D76" s="1510"/>
      <c r="I76" s="1509"/>
      <c r="J76" s="1510"/>
      <c r="O76" s="1509">
        <f t="shared" si="12"/>
        <v>0</v>
      </c>
      <c r="P76" s="1510">
        <f t="shared" si="21"/>
        <v>0</v>
      </c>
      <c r="Q76" s="1509">
        <f t="shared" si="29"/>
        <v>0</v>
      </c>
      <c r="R76" s="1509">
        <f t="shared" si="30"/>
        <v>0</v>
      </c>
      <c r="S76" s="1509">
        <f t="shared" si="31"/>
        <v>0</v>
      </c>
      <c r="T76" s="1509">
        <f t="shared" si="32"/>
        <v>0</v>
      </c>
      <c r="U76" s="1512">
        <f t="shared" si="33"/>
        <v>0</v>
      </c>
    </row>
    <row r="77" spans="1:21">
      <c r="B77" s="1506" t="s">
        <v>1125</v>
      </c>
      <c r="C77" s="1526"/>
      <c r="D77" s="1693"/>
      <c r="I77" s="1509">
        <f t="shared" ref="I77:I82" si="40">SUM(E77:H77)</f>
        <v>0</v>
      </c>
      <c r="J77" s="1510"/>
      <c r="O77" s="1509">
        <f t="shared" si="12"/>
        <v>0</v>
      </c>
      <c r="P77" s="1510">
        <f t="shared" si="21"/>
        <v>0</v>
      </c>
      <c r="Q77" s="1509">
        <f t="shared" si="29"/>
        <v>0</v>
      </c>
      <c r="R77" s="1509">
        <f t="shared" si="30"/>
        <v>0</v>
      </c>
      <c r="S77" s="1509">
        <f t="shared" si="31"/>
        <v>0</v>
      </c>
      <c r="T77" s="1509">
        <f t="shared" si="32"/>
        <v>0</v>
      </c>
      <c r="U77" s="1512">
        <f t="shared" si="33"/>
        <v>0</v>
      </c>
    </row>
    <row r="78" spans="1:21" outlineLevel="1">
      <c r="A78" s="1528" t="s">
        <v>1126</v>
      </c>
      <c r="B78" s="1547"/>
      <c r="C78" s="1526"/>
      <c r="D78" s="1510"/>
      <c r="I78" s="1509">
        <f t="shared" si="40"/>
        <v>0</v>
      </c>
      <c r="J78" s="1510"/>
      <c r="O78" s="1509">
        <f t="shared" si="12"/>
        <v>0</v>
      </c>
      <c r="P78" s="1510">
        <f t="shared" si="21"/>
        <v>0</v>
      </c>
      <c r="Q78" s="1509">
        <f t="shared" si="29"/>
        <v>0</v>
      </c>
      <c r="R78" s="1509">
        <f t="shared" si="30"/>
        <v>0</v>
      </c>
      <c r="S78" s="1509">
        <f t="shared" si="31"/>
        <v>0</v>
      </c>
      <c r="T78" s="1509">
        <f t="shared" si="32"/>
        <v>0</v>
      </c>
      <c r="U78" s="1512">
        <f t="shared" si="33"/>
        <v>0</v>
      </c>
    </row>
    <row r="79" spans="1:21" outlineLevel="1">
      <c r="A79" s="1528" t="s">
        <v>1127</v>
      </c>
      <c r="B79" s="1487"/>
      <c r="C79" s="1526"/>
      <c r="D79" s="1510"/>
      <c r="I79" s="1509">
        <f t="shared" si="40"/>
        <v>0</v>
      </c>
      <c r="J79" s="1510"/>
      <c r="O79" s="1509">
        <f t="shared" si="12"/>
        <v>0</v>
      </c>
      <c r="P79" s="1510">
        <f t="shared" si="21"/>
        <v>0</v>
      </c>
      <c r="Q79" s="1509">
        <f t="shared" si="29"/>
        <v>0</v>
      </c>
      <c r="R79" s="1509">
        <f t="shared" si="30"/>
        <v>0</v>
      </c>
      <c r="S79" s="1509">
        <f t="shared" si="31"/>
        <v>0</v>
      </c>
      <c r="T79" s="1509">
        <f t="shared" si="32"/>
        <v>0</v>
      </c>
      <c r="U79" s="1512">
        <f t="shared" si="33"/>
        <v>0</v>
      </c>
    </row>
    <row r="80" spans="1:21">
      <c r="A80" s="1528" t="s">
        <v>1128</v>
      </c>
      <c r="B80" s="1487"/>
      <c r="C80" s="1526"/>
      <c r="D80" s="1510"/>
      <c r="E80" s="1330"/>
      <c r="F80" s="1330"/>
      <c r="G80" s="1330"/>
      <c r="H80" s="1330"/>
      <c r="I80" s="1509">
        <f t="shared" si="40"/>
        <v>0</v>
      </c>
      <c r="J80" s="1510"/>
      <c r="O80" s="1509">
        <f t="shared" si="12"/>
        <v>0</v>
      </c>
      <c r="P80" s="1510">
        <f t="shared" si="21"/>
        <v>0</v>
      </c>
      <c r="Q80" s="1509">
        <f t="shared" si="29"/>
        <v>0</v>
      </c>
      <c r="R80" s="1509">
        <f t="shared" si="30"/>
        <v>0</v>
      </c>
      <c r="S80" s="1509">
        <f t="shared" si="31"/>
        <v>0</v>
      </c>
      <c r="T80" s="1509">
        <f t="shared" si="32"/>
        <v>0</v>
      </c>
      <c r="U80" s="1512">
        <f t="shared" si="33"/>
        <v>0</v>
      </c>
    </row>
    <row r="81" spans="1:23">
      <c r="A81" s="1528" t="s">
        <v>1129</v>
      </c>
      <c r="B81" s="1487"/>
      <c r="C81" s="1526"/>
      <c r="D81" s="1510"/>
      <c r="F81" s="1330"/>
      <c r="G81" s="1330"/>
      <c r="H81" s="1330"/>
      <c r="I81" s="1509">
        <f t="shared" si="40"/>
        <v>0</v>
      </c>
      <c r="J81" s="1510"/>
      <c r="M81" s="1330"/>
      <c r="O81" s="1509">
        <f t="shared" si="12"/>
        <v>0</v>
      </c>
      <c r="P81" s="1510">
        <f t="shared" si="21"/>
        <v>0</v>
      </c>
      <c r="Q81" s="1509">
        <f t="shared" si="29"/>
        <v>0</v>
      </c>
      <c r="R81" s="1509">
        <f t="shared" si="30"/>
        <v>0</v>
      </c>
      <c r="S81" s="1509">
        <f t="shared" si="31"/>
        <v>0</v>
      </c>
      <c r="T81" s="1509">
        <f t="shared" si="32"/>
        <v>0</v>
      </c>
      <c r="U81" s="1512">
        <f t="shared" si="33"/>
        <v>0</v>
      </c>
    </row>
    <row r="82" spans="1:23">
      <c r="A82" s="1528" t="s">
        <v>1130</v>
      </c>
      <c r="B82" s="1487"/>
      <c r="C82" s="1526"/>
      <c r="D82" s="1510"/>
      <c r="E82" s="1330"/>
      <c r="F82" s="1330"/>
      <c r="G82" s="1330"/>
      <c r="H82" s="1330"/>
      <c r="I82" s="1509">
        <f t="shared" si="40"/>
        <v>0</v>
      </c>
      <c r="J82" s="1510"/>
      <c r="K82" s="1330"/>
      <c r="L82" s="1330"/>
      <c r="M82" s="1330"/>
      <c r="N82" s="1330"/>
      <c r="O82" s="1509">
        <f t="shared" si="12"/>
        <v>0</v>
      </c>
      <c r="P82" s="1510">
        <f t="shared" si="21"/>
        <v>0</v>
      </c>
      <c r="Q82" s="1509">
        <f t="shared" si="29"/>
        <v>0</v>
      </c>
      <c r="R82" s="1509">
        <f t="shared" si="30"/>
        <v>0</v>
      </c>
      <c r="S82" s="1509">
        <f t="shared" si="31"/>
        <v>0</v>
      </c>
      <c r="T82" s="1509">
        <f t="shared" si="32"/>
        <v>0</v>
      </c>
      <c r="U82" s="1512">
        <f t="shared" si="33"/>
        <v>0</v>
      </c>
    </row>
    <row r="83" spans="1:23">
      <c r="A83" s="1528"/>
      <c r="B83" s="1487"/>
      <c r="C83" s="1526"/>
      <c r="D83" s="1510"/>
      <c r="E83" s="1330"/>
      <c r="F83" s="1330"/>
      <c r="G83" s="1330"/>
      <c r="H83" s="1330"/>
      <c r="I83" s="1509"/>
      <c r="J83" s="1510"/>
      <c r="K83" s="1330"/>
      <c r="L83" s="1330"/>
      <c r="M83" s="1330"/>
      <c r="N83" s="1330"/>
      <c r="O83" s="1509"/>
      <c r="P83" s="1510"/>
      <c r="Q83" s="1509">
        <f t="shared" si="29"/>
        <v>0</v>
      </c>
      <c r="R83" s="1509">
        <f t="shared" si="30"/>
        <v>0</v>
      </c>
      <c r="S83" s="1509">
        <f t="shared" si="31"/>
        <v>0</v>
      </c>
      <c r="T83" s="1509">
        <f t="shared" si="32"/>
        <v>0</v>
      </c>
      <c r="U83" s="1512">
        <f t="shared" si="33"/>
        <v>0</v>
      </c>
    </row>
    <row r="84" spans="1:23">
      <c r="A84" s="1530" t="s">
        <v>1131</v>
      </c>
      <c r="B84" s="1487"/>
      <c r="C84" s="1526"/>
      <c r="D84" s="1510"/>
      <c r="E84" s="1330"/>
      <c r="F84" s="1330"/>
      <c r="G84" s="1330"/>
      <c r="H84" s="1330"/>
      <c r="I84" s="1509">
        <f>SUM(E84:H84)</f>
        <v>0</v>
      </c>
      <c r="J84" s="1510"/>
      <c r="K84" s="1330"/>
      <c r="L84" s="1330"/>
      <c r="M84" s="1330"/>
      <c r="N84" s="1330"/>
      <c r="O84" s="1509">
        <f>SUM(K84:N84)</f>
        <v>0</v>
      </c>
      <c r="P84" s="1510">
        <f>D84-J84</f>
        <v>0</v>
      </c>
      <c r="Q84" s="1509">
        <f t="shared" si="29"/>
        <v>0</v>
      </c>
      <c r="R84" s="1509">
        <f t="shared" si="30"/>
        <v>0</v>
      </c>
      <c r="S84" s="1509">
        <f t="shared" si="31"/>
        <v>0</v>
      </c>
      <c r="T84" s="1509">
        <f t="shared" si="32"/>
        <v>0</v>
      </c>
      <c r="U84" s="1512">
        <f t="shared" si="33"/>
        <v>0</v>
      </c>
    </row>
    <row r="85" spans="1:23">
      <c r="B85" s="1524"/>
      <c r="C85" s="1526"/>
      <c r="D85" s="1510"/>
      <c r="I85" s="1509"/>
      <c r="J85" s="1510"/>
      <c r="O85" s="1509"/>
      <c r="P85" s="1510"/>
      <c r="Q85" s="1509"/>
      <c r="R85" s="1509"/>
      <c r="S85" s="1509"/>
      <c r="T85" s="1509"/>
      <c r="U85" s="1512"/>
    </row>
    <row r="86" spans="1:23" s="1519" customFormat="1">
      <c r="A86" s="1513" t="s">
        <v>1132</v>
      </c>
      <c r="C86" s="1514"/>
      <c r="D86" s="1531">
        <f>SUM(D20:D85)</f>
        <v>0</v>
      </c>
      <c r="E86" s="1515">
        <f>SUM(E20:E85)</f>
        <v>0</v>
      </c>
      <c r="F86" s="1515">
        <f t="shared" ref="F86:U86" si="41">SUM(F20:F85)</f>
        <v>0</v>
      </c>
      <c r="G86" s="1515">
        <f t="shared" si="41"/>
        <v>0</v>
      </c>
      <c r="H86" s="1515">
        <f t="shared" si="41"/>
        <v>0</v>
      </c>
      <c r="I86" s="1516">
        <f t="shared" si="41"/>
        <v>0</v>
      </c>
      <c r="J86" s="1776">
        <f t="shared" si="41"/>
        <v>0</v>
      </c>
      <c r="K86" s="1777">
        <f t="shared" si="41"/>
        <v>0</v>
      </c>
      <c r="L86" s="1777">
        <f t="shared" si="41"/>
        <v>0</v>
      </c>
      <c r="M86" s="1777">
        <f t="shared" si="41"/>
        <v>0</v>
      </c>
      <c r="N86" s="1777">
        <f t="shared" si="41"/>
        <v>0</v>
      </c>
      <c r="O86" s="1515">
        <f t="shared" si="41"/>
        <v>0</v>
      </c>
      <c r="P86" s="1517">
        <f t="shared" si="41"/>
        <v>0</v>
      </c>
      <c r="Q86" s="1516">
        <f t="shared" si="41"/>
        <v>0</v>
      </c>
      <c r="R86" s="1516">
        <f t="shared" si="41"/>
        <v>0</v>
      </c>
      <c r="S86" s="1516">
        <f t="shared" si="41"/>
        <v>0</v>
      </c>
      <c r="T86" s="1516">
        <f t="shared" si="41"/>
        <v>0</v>
      </c>
      <c r="U86" s="1518">
        <f t="shared" si="41"/>
        <v>0</v>
      </c>
      <c r="W86" s="1328"/>
    </row>
    <row r="87" spans="1:23">
      <c r="B87" s="1532"/>
      <c r="D87" s="1510"/>
      <c r="I87" s="1509"/>
      <c r="J87" s="1510"/>
      <c r="O87" s="1509"/>
      <c r="P87" s="1510"/>
      <c r="Q87" s="1509"/>
      <c r="R87" s="1509"/>
      <c r="S87" s="1509"/>
      <c r="T87" s="1509"/>
      <c r="U87" s="1512"/>
    </row>
    <row r="88" spans="1:23" s="1519" customFormat="1" ht="13.5" collapsed="1" thickBot="1">
      <c r="A88" s="1533" t="s">
        <v>1133</v>
      </c>
      <c r="C88" s="1534"/>
      <c r="D88" s="1535">
        <f t="shared" ref="D88:U88" si="42">D86+D18</f>
        <v>0</v>
      </c>
      <c r="E88" s="1536">
        <f>E86+E18</f>
        <v>0</v>
      </c>
      <c r="F88" s="1536">
        <f t="shared" si="42"/>
        <v>0</v>
      </c>
      <c r="G88" s="1536">
        <f>G86+G18</f>
        <v>0</v>
      </c>
      <c r="H88" s="1536">
        <f t="shared" si="42"/>
        <v>0</v>
      </c>
      <c r="I88" s="1537">
        <f t="shared" si="42"/>
        <v>0</v>
      </c>
      <c r="J88" s="1535">
        <f t="shared" si="42"/>
        <v>0</v>
      </c>
      <c r="K88" s="1536">
        <f t="shared" si="42"/>
        <v>0</v>
      </c>
      <c r="L88" s="1536">
        <f t="shared" si="42"/>
        <v>0</v>
      </c>
      <c r="M88" s="1536">
        <f t="shared" si="42"/>
        <v>0</v>
      </c>
      <c r="N88" s="1536">
        <f t="shared" si="42"/>
        <v>0</v>
      </c>
      <c r="O88" s="1537">
        <f t="shared" si="42"/>
        <v>0</v>
      </c>
      <c r="P88" s="1535">
        <f t="shared" si="42"/>
        <v>0</v>
      </c>
      <c r="Q88" s="1537">
        <f t="shared" si="42"/>
        <v>0</v>
      </c>
      <c r="R88" s="1537">
        <f t="shared" si="42"/>
        <v>0</v>
      </c>
      <c r="S88" s="1537">
        <f t="shared" si="42"/>
        <v>0</v>
      </c>
      <c r="T88" s="1537">
        <f t="shared" si="42"/>
        <v>0</v>
      </c>
      <c r="U88" s="1538">
        <f t="shared" si="42"/>
        <v>0</v>
      </c>
      <c r="W88" s="1328"/>
    </row>
    <row r="89" spans="1:23" s="1519" customFormat="1" ht="13.5" thickTop="1">
      <c r="B89" s="1513"/>
      <c r="C89" s="1539"/>
      <c r="D89" s="1540"/>
      <c r="E89" s="1328"/>
      <c r="F89" s="1328"/>
      <c r="G89" s="1328"/>
      <c r="H89" s="1328"/>
      <c r="I89" s="1328"/>
      <c r="J89" s="1540"/>
      <c r="K89" s="1328"/>
      <c r="L89" s="1328"/>
      <c r="M89" s="1328"/>
      <c r="N89" s="1328"/>
      <c r="O89" s="1328"/>
      <c r="P89" s="1540"/>
      <c r="Q89" s="1328"/>
      <c r="R89" s="1328"/>
      <c r="S89" s="1328"/>
      <c r="T89" s="1328"/>
      <c r="U89" s="1541"/>
      <c r="W89" s="1328"/>
    </row>
    <row r="90" spans="1:23" s="1552" customFormat="1">
      <c r="A90" s="1548" t="s">
        <v>1134</v>
      </c>
      <c r="B90" s="1548"/>
      <c r="C90" s="1549"/>
      <c r="D90" s="1550"/>
      <c r="E90" s="1550"/>
      <c r="F90" s="1550"/>
      <c r="G90" s="1550"/>
      <c r="H90" s="1550"/>
      <c r="I90" s="1551">
        <f>-损益表!F42*10000-I88</f>
        <v>0</v>
      </c>
      <c r="J90" s="1550"/>
      <c r="K90" s="1550"/>
      <c r="L90" s="1550"/>
      <c r="M90" s="1550"/>
      <c r="N90" s="1550"/>
      <c r="O90" s="1550"/>
      <c r="P90" s="1550">
        <f>P88+J88-D88</f>
        <v>0</v>
      </c>
      <c r="Q90" s="1550"/>
      <c r="R90" s="1550"/>
      <c r="S90" s="1550"/>
      <c r="T90" s="1550"/>
      <c r="U90" s="1550"/>
    </row>
    <row r="91" spans="1:23">
      <c r="B91" s="1542" t="s">
        <v>1135</v>
      </c>
      <c r="D91" s="1543"/>
      <c r="E91" s="1509"/>
      <c r="I91" s="1509">
        <f>SUM(E91:H91)</f>
        <v>0</v>
      </c>
      <c r="J91" s="1543"/>
      <c r="K91" s="1509"/>
      <c r="L91" s="1509"/>
      <c r="M91" s="1509"/>
      <c r="N91" s="1509"/>
      <c r="O91" s="1509">
        <f>SUM(K91:N91)</f>
        <v>0</v>
      </c>
      <c r="P91" s="1543">
        <f>D91-J91</f>
        <v>0</v>
      </c>
      <c r="Q91" s="1485">
        <f>E91-K91</f>
        <v>0</v>
      </c>
      <c r="R91" s="1485">
        <f>F91-L91</f>
        <v>0</v>
      </c>
      <c r="S91" s="1485">
        <f>G91-M91</f>
        <v>0</v>
      </c>
      <c r="T91" s="1485">
        <f>H91-N91</f>
        <v>0</v>
      </c>
      <c r="U91" s="1509">
        <f>SUM(Q91:T91)</f>
        <v>0</v>
      </c>
    </row>
    <row r="92" spans="1:23">
      <c r="B92" s="1544" t="s">
        <v>1136</v>
      </c>
      <c r="D92" s="1509"/>
      <c r="E92" s="1509"/>
      <c r="F92" s="1509"/>
      <c r="G92" s="1509"/>
      <c r="H92" s="1509"/>
      <c r="I92" s="1509">
        <f>SUM(E92:H92)</f>
        <v>0</v>
      </c>
      <c r="J92" s="1509"/>
      <c r="K92" s="1509"/>
      <c r="L92" s="1509"/>
      <c r="M92" s="1509"/>
      <c r="N92" s="1509"/>
      <c r="O92" s="1509">
        <f>SUM(K92:N92)</f>
        <v>0</v>
      </c>
      <c r="P92" s="1509"/>
      <c r="Q92" s="1485">
        <f t="shared" ref="Q92:T93" si="43">E92-K92</f>
        <v>0</v>
      </c>
      <c r="R92" s="1485">
        <f t="shared" si="43"/>
        <v>0</v>
      </c>
      <c r="S92" s="1485">
        <f t="shared" si="43"/>
        <v>0</v>
      </c>
      <c r="T92" s="1485">
        <f t="shared" si="43"/>
        <v>0</v>
      </c>
      <c r="U92" s="1509">
        <f>SUM(Q92:T92)</f>
        <v>0</v>
      </c>
    </row>
    <row r="93" spans="1:23">
      <c r="B93" s="1542" t="s">
        <v>1137</v>
      </c>
      <c r="D93" s="1509"/>
      <c r="E93" s="1509"/>
      <c r="I93" s="1509">
        <f>SUM(E93:H93)</f>
        <v>0</v>
      </c>
      <c r="J93" s="1509"/>
      <c r="K93" s="1509"/>
      <c r="L93" s="1509"/>
      <c r="M93" s="1509"/>
      <c r="N93" s="1509"/>
      <c r="O93" s="1509">
        <f>SUM(K93:N93)</f>
        <v>0</v>
      </c>
      <c r="P93" s="1509"/>
      <c r="Q93" s="1485">
        <f t="shared" si="43"/>
        <v>0</v>
      </c>
      <c r="R93" s="1485">
        <f t="shared" si="43"/>
        <v>0</v>
      </c>
      <c r="S93" s="1485">
        <f t="shared" si="43"/>
        <v>0</v>
      </c>
      <c r="T93" s="1485">
        <f t="shared" si="43"/>
        <v>0</v>
      </c>
      <c r="U93" s="1509">
        <f>SUM(Q93:T93)</f>
        <v>0</v>
      </c>
    </row>
  </sheetData>
  <mergeCells count="3">
    <mergeCell ref="E3:I3"/>
    <mergeCell ref="K3:O3"/>
    <mergeCell ref="Q3:U3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scale="34" fitToHeight="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T70"/>
  <sheetViews>
    <sheetView showGridLines="0" zoomScaleNormal="100" workbookViewId="0">
      <pane xSplit="1" ySplit="3" topLeftCell="D8" activePane="bottomRight" state="frozen"/>
      <selection activeCell="BJ76" sqref="BJ76"/>
      <selection pane="topRight" activeCell="BJ76" sqref="BJ76"/>
      <selection pane="bottomLeft" activeCell="BJ76" sqref="BJ76"/>
      <selection pane="bottomRight" activeCell="D1" sqref="D1"/>
    </sheetView>
  </sheetViews>
  <sheetFormatPr defaultRowHeight="12.75" outlineLevelRow="1" outlineLevelCol="1"/>
  <cols>
    <col min="1" max="1" width="24.42578125" style="109" customWidth="1"/>
    <col min="2" max="2" width="12.7109375" style="2" customWidth="1"/>
    <col min="3" max="3" width="17.42578125" style="54" bestFit="1" customWidth="1"/>
    <col min="4" max="6" width="15.140625" style="54" bestFit="1" customWidth="1"/>
    <col min="7" max="7" width="16.28515625" style="54" bestFit="1" customWidth="1"/>
    <col min="8" max="8" width="13.28515625" style="2" bestFit="1" customWidth="1"/>
    <col min="9" max="9" width="13.28515625" style="54" customWidth="1" outlineLevel="1"/>
    <col min="10" max="12" width="12.28515625" style="54" customWidth="1" outlineLevel="1"/>
    <col min="13" max="13" width="16.28515625" style="54" bestFit="1" customWidth="1"/>
    <col min="14" max="14" width="12.5703125" style="54" customWidth="1"/>
    <col min="15" max="15" width="14" style="54" customWidth="1" outlineLevel="1"/>
    <col min="16" max="16" width="12.28515625" style="54" customWidth="1" outlineLevel="1"/>
    <col min="17" max="17" width="12.28515625" style="2" customWidth="1" outlineLevel="1"/>
    <col min="18" max="18" width="12.85546875" style="2" customWidth="1" outlineLevel="1"/>
    <col min="19" max="19" width="13.85546875" style="54" customWidth="1"/>
    <col min="20" max="20" width="17.85546875" style="865" customWidth="1"/>
    <col min="21" max="16384" width="9.140625" style="54"/>
  </cols>
  <sheetData>
    <row r="1" spans="1:20" ht="15">
      <c r="A1" s="67" t="s">
        <v>190</v>
      </c>
      <c r="B1" s="3"/>
      <c r="C1" s="100"/>
      <c r="D1" s="1489" t="s">
        <v>1338</v>
      </c>
      <c r="E1" s="100"/>
      <c r="F1" s="100"/>
      <c r="G1" s="100"/>
      <c r="H1" s="3"/>
      <c r="I1" s="110"/>
      <c r="J1" s="110"/>
      <c r="K1" s="110"/>
      <c r="L1" s="110"/>
    </row>
    <row r="2" spans="1:20" s="56" customFormat="1">
      <c r="A2" s="180" t="s">
        <v>512</v>
      </c>
      <c r="B2" s="260" t="s">
        <v>896</v>
      </c>
      <c r="C2" s="1712" t="s">
        <v>513</v>
      </c>
      <c r="D2" s="1712"/>
      <c r="E2" s="1712"/>
      <c r="F2" s="1712"/>
      <c r="G2" s="1712"/>
      <c r="H2" s="260" t="s">
        <v>514</v>
      </c>
      <c r="I2" s="1712" t="s">
        <v>515</v>
      </c>
      <c r="J2" s="1712"/>
      <c r="K2" s="1712"/>
      <c r="L2" s="1712"/>
      <c r="M2" s="1713"/>
      <c r="N2" s="261" t="s">
        <v>116</v>
      </c>
      <c r="O2" s="1715" t="s">
        <v>516</v>
      </c>
      <c r="P2" s="1712"/>
      <c r="Q2" s="1712"/>
      <c r="R2" s="1712"/>
      <c r="S2" s="1713"/>
    </row>
    <row r="3" spans="1:20" s="78" customFormat="1">
      <c r="B3" s="70" t="s">
        <v>517</v>
      </c>
      <c r="C3" s="75" t="s">
        <v>874</v>
      </c>
      <c r="D3" s="75" t="s">
        <v>876</v>
      </c>
      <c r="E3" s="75" t="s">
        <v>877</v>
      </c>
      <c r="F3" s="75" t="s">
        <v>878</v>
      </c>
      <c r="G3" s="75" t="s">
        <v>894</v>
      </c>
      <c r="H3" s="70" t="s">
        <v>518</v>
      </c>
      <c r="I3" s="75" t="s">
        <v>874</v>
      </c>
      <c r="J3" s="75" t="s">
        <v>876</v>
      </c>
      <c r="K3" s="75" t="s">
        <v>877</v>
      </c>
      <c r="L3" s="75" t="s">
        <v>878</v>
      </c>
      <c r="M3" s="77" t="s">
        <v>894</v>
      </c>
      <c r="N3" s="70" t="s">
        <v>518</v>
      </c>
      <c r="O3" s="76" t="s">
        <v>874</v>
      </c>
      <c r="P3" s="75" t="s">
        <v>876</v>
      </c>
      <c r="Q3" s="72" t="s">
        <v>877</v>
      </c>
      <c r="R3" s="72" t="s">
        <v>878</v>
      </c>
      <c r="S3" s="77" t="s">
        <v>894</v>
      </c>
    </row>
    <row r="4" spans="1:20">
      <c r="A4" s="61" t="s">
        <v>519</v>
      </c>
      <c r="B4" s="98"/>
      <c r="C4" s="57"/>
      <c r="D4" s="57"/>
      <c r="E4" s="57"/>
      <c r="F4" s="57"/>
      <c r="G4" s="8"/>
      <c r="H4" s="98"/>
      <c r="I4" s="100"/>
      <c r="J4" s="101"/>
      <c r="K4" s="101"/>
      <c r="L4" s="101"/>
      <c r="M4" s="132"/>
      <c r="N4" s="98"/>
      <c r="O4" s="185"/>
      <c r="P4" s="100"/>
      <c r="Q4" s="3"/>
      <c r="R4" s="3"/>
      <c r="S4" s="186"/>
    </row>
    <row r="5" spans="1:20" s="101" customFormat="1" outlineLevel="1">
      <c r="A5" s="233" t="s">
        <v>908</v>
      </c>
      <c r="B5" s="129"/>
      <c r="C5" s="100"/>
      <c r="D5" s="100"/>
      <c r="E5" s="100"/>
      <c r="F5" s="100"/>
      <c r="G5" s="3">
        <f>SUM(C5:F5)</f>
        <v>0</v>
      </c>
      <c r="H5" s="129"/>
      <c r="I5" s="100"/>
      <c r="J5" s="100"/>
      <c r="K5" s="100"/>
      <c r="L5" s="100"/>
      <c r="M5" s="3">
        <f>SUM(I5:L5)</f>
        <v>0</v>
      </c>
      <c r="N5" s="129">
        <f>B5-H5</f>
        <v>0</v>
      </c>
      <c r="O5" s="126">
        <f>C5-I5</f>
        <v>0</v>
      </c>
      <c r="P5" s="127">
        <f>D5-J5</f>
        <v>0</v>
      </c>
      <c r="Q5" s="3">
        <f>E5-K5</f>
        <v>0</v>
      </c>
      <c r="R5" s="3">
        <f>F5-L5</f>
        <v>0</v>
      </c>
      <c r="S5" s="186">
        <f t="shared" ref="S5:S12" si="0">SUM(O5:R5)</f>
        <v>0</v>
      </c>
    </row>
    <row r="6" spans="1:20" s="101" customFormat="1" outlineLevel="1">
      <c r="A6" s="233" t="s">
        <v>909</v>
      </c>
      <c r="B6" s="129"/>
      <c r="C6" s="100"/>
      <c r="D6" s="100"/>
      <c r="E6" s="100"/>
      <c r="F6" s="100"/>
      <c r="G6" s="3">
        <f t="shared" ref="G6:G11" si="1">SUM(C6:F6)</f>
        <v>0</v>
      </c>
      <c r="H6" s="129"/>
      <c r="I6" s="127"/>
      <c r="J6" s="100"/>
      <c r="K6" s="100"/>
      <c r="L6" s="100"/>
      <c r="M6" s="3">
        <f t="shared" ref="M6:M12" si="2">SUM(I6:L6)</f>
        <v>0</v>
      </c>
      <c r="N6" s="947">
        <f>B6-H6</f>
        <v>0</v>
      </c>
      <c r="O6" s="126">
        <f t="shared" ref="O6:O12" si="3">C6-I6</f>
        <v>0</v>
      </c>
      <c r="P6" s="127">
        <f t="shared" ref="P6:P12" si="4">D6-J6</f>
        <v>0</v>
      </c>
      <c r="Q6" s="3">
        <f t="shared" ref="Q6:Q12" si="5">E6-K6</f>
        <v>0</v>
      </c>
      <c r="R6" s="3">
        <f t="shared" ref="R6:R12" si="6">F6-L6</f>
        <v>0</v>
      </c>
      <c r="S6" s="186">
        <f t="shared" si="0"/>
        <v>0</v>
      </c>
    </row>
    <row r="7" spans="1:20" s="101" customFormat="1" outlineLevel="1">
      <c r="A7" s="233" t="s">
        <v>834</v>
      </c>
      <c r="B7" s="129"/>
      <c r="C7" s="100"/>
      <c r="D7" s="100"/>
      <c r="E7" s="100"/>
      <c r="F7" s="100"/>
      <c r="G7" s="3">
        <f t="shared" si="1"/>
        <v>0</v>
      </c>
      <c r="H7" s="129"/>
      <c r="I7" s="127"/>
      <c r="J7" s="100"/>
      <c r="K7" s="100"/>
      <c r="L7" s="100"/>
      <c r="M7" s="3">
        <f t="shared" si="2"/>
        <v>0</v>
      </c>
      <c r="N7" s="947"/>
      <c r="O7" s="126">
        <f t="shared" si="3"/>
        <v>0</v>
      </c>
      <c r="P7" s="127">
        <f t="shared" si="4"/>
        <v>0</v>
      </c>
      <c r="Q7" s="3">
        <f t="shared" si="5"/>
        <v>0</v>
      </c>
      <c r="R7" s="3">
        <f t="shared" si="6"/>
        <v>0</v>
      </c>
      <c r="S7" s="186">
        <f t="shared" si="0"/>
        <v>0</v>
      </c>
    </row>
    <row r="8" spans="1:20" s="101" customFormat="1" outlineLevel="1">
      <c r="A8" s="1182" t="s">
        <v>910</v>
      </c>
      <c r="B8" s="129"/>
      <c r="C8" s="100"/>
      <c r="D8" s="100"/>
      <c r="E8" s="100"/>
      <c r="F8" s="100"/>
      <c r="G8" s="3">
        <f t="shared" si="1"/>
        <v>0</v>
      </c>
      <c r="H8" s="129"/>
      <c r="I8" s="127"/>
      <c r="J8" s="100"/>
      <c r="K8" s="100"/>
      <c r="L8" s="100"/>
      <c r="M8" s="3">
        <f t="shared" si="2"/>
        <v>0</v>
      </c>
      <c r="N8" s="947"/>
      <c r="O8" s="126">
        <f t="shared" si="3"/>
        <v>0</v>
      </c>
      <c r="P8" s="127">
        <f t="shared" si="4"/>
        <v>0</v>
      </c>
      <c r="Q8" s="3">
        <f t="shared" si="5"/>
        <v>0</v>
      </c>
      <c r="R8" s="3">
        <f t="shared" si="6"/>
        <v>0</v>
      </c>
      <c r="S8" s="186">
        <f t="shared" si="0"/>
        <v>0</v>
      </c>
    </row>
    <row r="9" spans="1:20" s="101" customFormat="1" outlineLevel="1">
      <c r="A9" s="1182" t="s">
        <v>911</v>
      </c>
      <c r="B9" s="129"/>
      <c r="C9" s="100"/>
      <c r="D9" s="100"/>
      <c r="E9" s="100"/>
      <c r="F9" s="100"/>
      <c r="G9" s="3">
        <f t="shared" si="1"/>
        <v>0</v>
      </c>
      <c r="H9" s="129"/>
      <c r="I9" s="127"/>
      <c r="J9" s="100"/>
      <c r="K9" s="100"/>
      <c r="L9" s="100"/>
      <c r="M9" s="3">
        <f t="shared" si="2"/>
        <v>0</v>
      </c>
      <c r="N9" s="947"/>
      <c r="O9" s="126">
        <f t="shared" si="3"/>
        <v>0</v>
      </c>
      <c r="P9" s="127">
        <f t="shared" si="4"/>
        <v>0</v>
      </c>
      <c r="Q9" s="3">
        <f t="shared" si="5"/>
        <v>0</v>
      </c>
      <c r="R9" s="3">
        <f t="shared" si="6"/>
        <v>0</v>
      </c>
      <c r="S9" s="186">
        <f t="shared" si="0"/>
        <v>0</v>
      </c>
    </row>
    <row r="10" spans="1:20" s="101" customFormat="1" outlineLevel="1">
      <c r="A10" s="1182" t="s">
        <v>398</v>
      </c>
      <c r="B10" s="129"/>
      <c r="C10" s="100"/>
      <c r="D10" s="100"/>
      <c r="E10" s="100"/>
      <c r="F10" s="100"/>
      <c r="G10" s="3">
        <f t="shared" si="1"/>
        <v>0</v>
      </c>
      <c r="H10" s="129"/>
      <c r="I10" s="127"/>
      <c r="J10" s="100"/>
      <c r="K10" s="100"/>
      <c r="L10" s="100"/>
      <c r="M10" s="3">
        <f t="shared" si="2"/>
        <v>0</v>
      </c>
      <c r="N10" s="947"/>
      <c r="O10" s="126">
        <f t="shared" si="3"/>
        <v>0</v>
      </c>
      <c r="P10" s="127">
        <f t="shared" si="4"/>
        <v>0</v>
      </c>
      <c r="Q10" s="3">
        <f t="shared" si="5"/>
        <v>0</v>
      </c>
      <c r="R10" s="3">
        <f t="shared" si="6"/>
        <v>0</v>
      </c>
      <c r="S10" s="186">
        <f t="shared" si="0"/>
        <v>0</v>
      </c>
    </row>
    <row r="11" spans="1:20" s="101" customFormat="1" outlineLevel="1">
      <c r="A11" s="1182" t="s">
        <v>912</v>
      </c>
      <c r="B11" s="129"/>
      <c r="C11" s="100"/>
      <c r="D11" s="100"/>
      <c r="E11" s="100"/>
      <c r="F11" s="100"/>
      <c r="G11" s="3">
        <f t="shared" si="1"/>
        <v>0</v>
      </c>
      <c r="H11" s="129"/>
      <c r="I11" s="127"/>
      <c r="J11" s="100"/>
      <c r="K11" s="100"/>
      <c r="L11" s="100"/>
      <c r="M11" s="3">
        <f t="shared" si="2"/>
        <v>0</v>
      </c>
      <c r="N11" s="947"/>
      <c r="O11" s="126">
        <f t="shared" si="3"/>
        <v>0</v>
      </c>
      <c r="P11" s="127">
        <f t="shared" si="4"/>
        <v>0</v>
      </c>
      <c r="Q11" s="3">
        <f t="shared" si="5"/>
        <v>0</v>
      </c>
      <c r="R11" s="3">
        <f t="shared" si="6"/>
        <v>0</v>
      </c>
      <c r="S11" s="186">
        <f t="shared" si="0"/>
        <v>0</v>
      </c>
    </row>
    <row r="12" spans="1:20" s="101" customFormat="1" outlineLevel="1">
      <c r="A12" s="233" t="s">
        <v>913</v>
      </c>
      <c r="B12" s="129"/>
      <c r="C12" s="100"/>
      <c r="D12" s="100"/>
      <c r="E12" s="100"/>
      <c r="F12" s="100"/>
      <c r="G12" s="3">
        <f>SUM(C12:F12)</f>
        <v>0</v>
      </c>
      <c r="H12" s="129"/>
      <c r="I12" s="127"/>
      <c r="J12" s="100"/>
      <c r="K12" s="100"/>
      <c r="L12" s="100"/>
      <c r="M12" s="3">
        <f t="shared" si="2"/>
        <v>0</v>
      </c>
      <c r="N12" s="947">
        <f>B12-H12</f>
        <v>0</v>
      </c>
      <c r="O12" s="126">
        <f t="shared" si="3"/>
        <v>0</v>
      </c>
      <c r="P12" s="127">
        <f t="shared" si="4"/>
        <v>0</v>
      </c>
      <c r="Q12" s="3">
        <f t="shared" si="5"/>
        <v>0</v>
      </c>
      <c r="R12" s="3">
        <f t="shared" si="6"/>
        <v>0</v>
      </c>
      <c r="S12" s="186">
        <f t="shared" si="0"/>
        <v>0</v>
      </c>
    </row>
    <row r="13" spans="1:20" s="237" customFormat="1">
      <c r="A13" s="233"/>
      <c r="B13" s="129"/>
      <c r="C13" s="100"/>
      <c r="D13" s="100"/>
      <c r="E13" s="100"/>
      <c r="F13" s="100"/>
      <c r="G13" s="3"/>
      <c r="H13" s="129"/>
      <c r="I13" s="127"/>
      <c r="J13" s="127"/>
      <c r="K13" s="127"/>
      <c r="L13" s="127"/>
      <c r="M13" s="127"/>
      <c r="N13" s="129"/>
      <c r="O13" s="126"/>
      <c r="P13" s="127"/>
      <c r="Q13" s="3"/>
      <c r="R13" s="3"/>
      <c r="S13" s="186"/>
      <c r="T13" s="101"/>
    </row>
    <row r="14" spans="1:20" s="237" customFormat="1">
      <c r="A14" s="79" t="s">
        <v>520</v>
      </c>
      <c r="B14" s="129"/>
      <c r="C14" s="100"/>
      <c r="D14" s="100"/>
      <c r="E14" s="100"/>
      <c r="F14" s="100"/>
      <c r="G14" s="3"/>
      <c r="H14" s="129"/>
      <c r="I14" s="127"/>
      <c r="J14" s="127"/>
      <c r="K14" s="127"/>
      <c r="L14" s="127"/>
      <c r="M14" s="186"/>
      <c r="N14" s="129"/>
      <c r="O14" s="126"/>
      <c r="P14" s="127"/>
      <c r="Q14" s="3"/>
      <c r="R14" s="3"/>
      <c r="S14" s="186"/>
      <c r="T14" s="101"/>
    </row>
    <row r="15" spans="1:20" s="101" customFormat="1">
      <c r="A15" s="233" t="s">
        <v>1061</v>
      </c>
      <c r="B15" s="129"/>
      <c r="C15" s="127"/>
      <c r="D15" s="100"/>
      <c r="E15" s="100"/>
      <c r="F15" s="100"/>
      <c r="G15" s="3">
        <f t="shared" ref="G15:G22" si="7">SUM(C15:F15)</f>
        <v>0</v>
      </c>
      <c r="H15" s="129"/>
      <c r="I15" s="127"/>
      <c r="J15" s="100"/>
      <c r="K15" s="100"/>
      <c r="L15" s="100"/>
      <c r="M15" s="186">
        <f t="shared" ref="M15:M59" si="8">SUM(I15:L15)</f>
        <v>0</v>
      </c>
      <c r="N15" s="129">
        <f t="shared" ref="N15:N22" si="9">B15-H15</f>
        <v>0</v>
      </c>
      <c r="O15" s="126">
        <f t="shared" ref="O15:R20" si="10">C15-I15</f>
        <v>0</v>
      </c>
      <c r="P15" s="127">
        <f t="shared" si="10"/>
        <v>0</v>
      </c>
      <c r="Q15" s="3">
        <f t="shared" si="10"/>
        <v>0</v>
      </c>
      <c r="R15" s="3">
        <f t="shared" si="10"/>
        <v>0</v>
      </c>
      <c r="S15" s="186">
        <f t="shared" ref="S15:S20" si="11">SUM(O15:R15)</f>
        <v>0</v>
      </c>
      <c r="T15" s="946"/>
    </row>
    <row r="16" spans="1:20" s="101" customFormat="1">
      <c r="A16" s="233" t="s">
        <v>1063</v>
      </c>
      <c r="B16" s="129"/>
      <c r="C16" s="127"/>
      <c r="D16" s="100"/>
      <c r="E16" s="100"/>
      <c r="F16" s="100"/>
      <c r="G16" s="3">
        <f t="shared" si="7"/>
        <v>0</v>
      </c>
      <c r="H16" s="129"/>
      <c r="I16" s="127"/>
      <c r="J16" s="100"/>
      <c r="K16" s="100"/>
      <c r="L16" s="100"/>
      <c r="M16" s="186">
        <f t="shared" si="8"/>
        <v>0</v>
      </c>
      <c r="N16" s="129">
        <f t="shared" si="9"/>
        <v>0</v>
      </c>
      <c r="O16" s="126">
        <f t="shared" si="10"/>
        <v>0</v>
      </c>
      <c r="P16" s="127">
        <f t="shared" si="10"/>
        <v>0</v>
      </c>
      <c r="Q16" s="3">
        <f t="shared" si="10"/>
        <v>0</v>
      </c>
      <c r="R16" s="3">
        <f t="shared" si="10"/>
        <v>0</v>
      </c>
      <c r="S16" s="186">
        <f t="shared" si="11"/>
        <v>0</v>
      </c>
      <c r="T16" s="946"/>
    </row>
    <row r="17" spans="1:20" s="101" customFormat="1">
      <c r="A17" s="233" t="s">
        <v>151</v>
      </c>
      <c r="B17" s="129"/>
      <c r="C17" s="127"/>
      <c r="D17" s="100"/>
      <c r="E17" s="100"/>
      <c r="F17" s="100"/>
      <c r="G17" s="3">
        <f t="shared" si="7"/>
        <v>0</v>
      </c>
      <c r="H17" s="129"/>
      <c r="I17" s="127"/>
      <c r="J17" s="100"/>
      <c r="K17" s="100"/>
      <c r="L17" s="100"/>
      <c r="M17" s="186">
        <f t="shared" si="8"/>
        <v>0</v>
      </c>
      <c r="N17" s="129">
        <f t="shared" si="9"/>
        <v>0</v>
      </c>
      <c r="O17" s="126">
        <f t="shared" si="10"/>
        <v>0</v>
      </c>
      <c r="P17" s="127">
        <f t="shared" si="10"/>
        <v>0</v>
      </c>
      <c r="Q17" s="3">
        <f t="shared" si="10"/>
        <v>0</v>
      </c>
      <c r="R17" s="3">
        <f t="shared" si="10"/>
        <v>0</v>
      </c>
      <c r="S17" s="186">
        <f t="shared" si="11"/>
        <v>0</v>
      </c>
      <c r="T17" s="946"/>
    </row>
    <row r="18" spans="1:20" s="101" customFormat="1">
      <c r="A18" s="233" t="s">
        <v>1067</v>
      </c>
      <c r="B18" s="129"/>
      <c r="C18" s="127"/>
      <c r="D18" s="100"/>
      <c r="E18" s="100"/>
      <c r="F18" s="100"/>
      <c r="G18" s="3">
        <f t="shared" si="7"/>
        <v>0</v>
      </c>
      <c r="H18" s="129"/>
      <c r="I18" s="127"/>
      <c r="J18" s="100"/>
      <c r="K18" s="100"/>
      <c r="L18" s="100"/>
      <c r="M18" s="186">
        <f t="shared" si="8"/>
        <v>0</v>
      </c>
      <c r="N18" s="129">
        <f t="shared" si="9"/>
        <v>0</v>
      </c>
      <c r="O18" s="126">
        <f t="shared" si="10"/>
        <v>0</v>
      </c>
      <c r="P18" s="127">
        <f t="shared" si="10"/>
        <v>0</v>
      </c>
      <c r="Q18" s="3">
        <f t="shared" si="10"/>
        <v>0</v>
      </c>
      <c r="R18" s="3">
        <f t="shared" si="10"/>
        <v>0</v>
      </c>
      <c r="S18" s="186">
        <f t="shared" si="11"/>
        <v>0</v>
      </c>
      <c r="T18" s="946"/>
    </row>
    <row r="19" spans="1:20" s="101" customFormat="1">
      <c r="A19" s="233" t="s">
        <v>1096</v>
      </c>
      <c r="B19" s="129"/>
      <c r="C19" s="127"/>
      <c r="D19" s="100"/>
      <c r="E19" s="100"/>
      <c r="F19" s="100"/>
      <c r="G19" s="3">
        <f t="shared" si="7"/>
        <v>0</v>
      </c>
      <c r="H19" s="129"/>
      <c r="I19" s="127"/>
      <c r="J19" s="100"/>
      <c r="K19" s="100"/>
      <c r="L19" s="100"/>
      <c r="M19" s="186">
        <f t="shared" si="8"/>
        <v>0</v>
      </c>
      <c r="N19" s="129">
        <f t="shared" si="9"/>
        <v>0</v>
      </c>
      <c r="O19" s="126">
        <f t="shared" si="10"/>
        <v>0</v>
      </c>
      <c r="P19" s="127">
        <f t="shared" si="10"/>
        <v>0</v>
      </c>
      <c r="Q19" s="3">
        <f t="shared" si="10"/>
        <v>0</v>
      </c>
      <c r="R19" s="3">
        <f t="shared" si="10"/>
        <v>0</v>
      </c>
      <c r="S19" s="186">
        <f t="shared" si="11"/>
        <v>0</v>
      </c>
      <c r="T19" s="946"/>
    </row>
    <row r="20" spans="1:20" s="101" customFormat="1">
      <c r="A20" s="233" t="s">
        <v>1281</v>
      </c>
      <c r="B20" s="129"/>
      <c r="C20" s="127"/>
      <c r="D20" s="100"/>
      <c r="E20" s="100"/>
      <c r="F20" s="100"/>
      <c r="G20" s="3">
        <f t="shared" si="7"/>
        <v>0</v>
      </c>
      <c r="H20" s="129"/>
      <c r="I20" s="127"/>
      <c r="J20" s="100"/>
      <c r="K20" s="100"/>
      <c r="L20" s="100"/>
      <c r="M20" s="186">
        <f>SUM(I20:L20)</f>
        <v>0</v>
      </c>
      <c r="N20" s="129">
        <f>B20-H20</f>
        <v>0</v>
      </c>
      <c r="O20" s="126">
        <f t="shared" si="10"/>
        <v>0</v>
      </c>
      <c r="P20" s="127">
        <f t="shared" si="10"/>
        <v>0</v>
      </c>
      <c r="Q20" s="3">
        <f t="shared" si="10"/>
        <v>0</v>
      </c>
      <c r="R20" s="3">
        <f t="shared" si="10"/>
        <v>0</v>
      </c>
      <c r="S20" s="186">
        <f t="shared" si="11"/>
        <v>0</v>
      </c>
      <c r="T20" s="946"/>
    </row>
    <row r="21" spans="1:20" s="101" customFormat="1" hidden="1" outlineLevel="1">
      <c r="A21" s="1182" t="s">
        <v>807</v>
      </c>
      <c r="B21" s="129"/>
      <c r="C21" s="100"/>
      <c r="D21" s="100"/>
      <c r="E21" s="100"/>
      <c r="F21" s="100"/>
      <c r="G21" s="3">
        <f t="shared" si="7"/>
        <v>0</v>
      </c>
      <c r="H21" s="129"/>
      <c r="I21" s="127"/>
      <c r="J21" s="100"/>
      <c r="K21" s="100"/>
      <c r="L21" s="100"/>
      <c r="M21" s="186"/>
      <c r="N21" s="129"/>
      <c r="O21" s="126"/>
      <c r="P21" s="127"/>
      <c r="Q21" s="3"/>
      <c r="R21" s="3"/>
      <c r="S21" s="186"/>
      <c r="T21" s="946"/>
    </row>
    <row r="22" spans="1:20" s="101" customFormat="1" hidden="1" outlineLevel="1">
      <c r="A22" s="1182" t="s">
        <v>807</v>
      </c>
      <c r="B22" s="129"/>
      <c r="C22" s="100"/>
      <c r="D22" s="100"/>
      <c r="E22" s="100"/>
      <c r="F22" s="100"/>
      <c r="G22" s="3">
        <f t="shared" si="7"/>
        <v>0</v>
      </c>
      <c r="H22" s="129"/>
      <c r="I22" s="127"/>
      <c r="J22" s="100"/>
      <c r="K22" s="100"/>
      <c r="L22" s="100"/>
      <c r="M22" s="186">
        <f t="shared" si="8"/>
        <v>0</v>
      </c>
      <c r="N22" s="129">
        <f t="shared" si="9"/>
        <v>0</v>
      </c>
      <c r="O22" s="126">
        <f>C22-I22</f>
        <v>0</v>
      </c>
      <c r="P22" s="127">
        <f>D22-J22</f>
        <v>0</v>
      </c>
      <c r="Q22" s="3">
        <f>E22-K22</f>
        <v>0</v>
      </c>
      <c r="R22" s="3">
        <f>F22-L22</f>
        <v>0</v>
      </c>
      <c r="S22" s="186">
        <f>SUM(O22:R22)</f>
        <v>0</v>
      </c>
      <c r="T22" s="946"/>
    </row>
    <row r="23" spans="1:20" s="237" customFormat="1" collapsed="1">
      <c r="A23" s="238"/>
      <c r="B23" s="234"/>
      <c r="C23" s="235"/>
      <c r="D23" s="235"/>
      <c r="E23" s="235"/>
      <c r="F23" s="235"/>
      <c r="G23" s="3"/>
      <c r="H23" s="234"/>
      <c r="I23" s="236"/>
      <c r="J23" s="236"/>
      <c r="K23" s="236"/>
      <c r="L23" s="236"/>
      <c r="M23" s="236"/>
      <c r="N23" s="234"/>
      <c r="O23" s="126"/>
      <c r="P23" s="127"/>
      <c r="Q23" s="3"/>
      <c r="R23" s="3"/>
      <c r="S23" s="186"/>
      <c r="T23" s="946"/>
    </row>
    <row r="24" spans="1:20" s="101" customFormat="1">
      <c r="A24" s="239" t="s">
        <v>521</v>
      </c>
      <c r="B24" s="129"/>
      <c r="C24" s="100"/>
      <c r="D24" s="100"/>
      <c r="E24" s="100"/>
      <c r="F24" s="100"/>
      <c r="G24" s="3"/>
      <c r="H24" s="129"/>
      <c r="I24" s="127"/>
      <c r="J24" s="127"/>
      <c r="K24" s="127"/>
      <c r="L24" s="127"/>
      <c r="M24" s="186"/>
      <c r="N24" s="129"/>
      <c r="O24" s="126"/>
      <c r="P24" s="127"/>
      <c r="Q24" s="3"/>
      <c r="R24" s="3"/>
      <c r="S24" s="186"/>
      <c r="T24" s="946"/>
    </row>
    <row r="25" spans="1:20" s="101" customFormat="1">
      <c r="A25" s="241" t="s">
        <v>522</v>
      </c>
      <c r="B25" s="129"/>
      <c r="C25" s="100"/>
      <c r="D25" s="100"/>
      <c r="E25" s="100"/>
      <c r="F25" s="100"/>
      <c r="G25" s="3"/>
      <c r="H25" s="129"/>
      <c r="I25" s="127"/>
      <c r="J25" s="100"/>
      <c r="K25" s="100"/>
      <c r="L25" s="100"/>
      <c r="M25" s="186"/>
      <c r="N25" s="129"/>
      <c r="O25" s="126"/>
      <c r="P25" s="127"/>
      <c r="Q25" s="3"/>
      <c r="R25" s="3"/>
      <c r="S25" s="186"/>
      <c r="T25" s="946"/>
    </row>
    <row r="26" spans="1:20" s="101" customFormat="1" outlineLevel="1">
      <c r="A26" s="242" t="s">
        <v>897</v>
      </c>
      <c r="B26" s="129"/>
      <c r="C26" s="100"/>
      <c r="D26" s="100"/>
      <c r="E26" s="100"/>
      <c r="F26" s="100"/>
      <c r="G26" s="3">
        <f t="shared" ref="G26:G47" si="12">SUM(C26:F26)</f>
        <v>0</v>
      </c>
      <c r="H26" s="129"/>
      <c r="I26" s="127"/>
      <c r="J26" s="100"/>
      <c r="K26" s="100"/>
      <c r="L26" s="100"/>
      <c r="M26" s="186">
        <f>SUM(I26:L26)</f>
        <v>0</v>
      </c>
      <c r="N26" s="129">
        <f t="shared" ref="N26:R29" si="13">B26-H26</f>
        <v>0</v>
      </c>
      <c r="O26" s="126">
        <f t="shared" si="13"/>
        <v>0</v>
      </c>
      <c r="P26" s="127">
        <f t="shared" si="13"/>
        <v>0</v>
      </c>
      <c r="Q26" s="3">
        <f t="shared" si="13"/>
        <v>0</v>
      </c>
      <c r="R26" s="3">
        <f t="shared" si="13"/>
        <v>0</v>
      </c>
      <c r="S26" s="186">
        <f>SUM(O26:R26)</f>
        <v>0</v>
      </c>
      <c r="T26" s="946"/>
    </row>
    <row r="27" spans="1:20" s="101" customFormat="1" outlineLevel="1">
      <c r="A27" s="242" t="s">
        <v>898</v>
      </c>
      <c r="B27" s="129"/>
      <c r="C27" s="100"/>
      <c r="D27" s="100"/>
      <c r="E27" s="100"/>
      <c r="F27" s="100"/>
      <c r="G27" s="3">
        <f t="shared" si="12"/>
        <v>0</v>
      </c>
      <c r="H27" s="129"/>
      <c r="I27" s="100"/>
      <c r="J27" s="100"/>
      <c r="K27" s="100"/>
      <c r="L27" s="100"/>
      <c r="M27" s="186">
        <f t="shared" si="8"/>
        <v>0</v>
      </c>
      <c r="N27" s="129">
        <f t="shared" si="13"/>
        <v>0</v>
      </c>
      <c r="O27" s="126">
        <f t="shared" si="13"/>
        <v>0</v>
      </c>
      <c r="P27" s="127">
        <f t="shared" si="13"/>
        <v>0</v>
      </c>
      <c r="Q27" s="3">
        <f t="shared" si="13"/>
        <v>0</v>
      </c>
      <c r="R27" s="3">
        <f t="shared" si="13"/>
        <v>0</v>
      </c>
      <c r="S27" s="186">
        <f>SUM(O27:R27)</f>
        <v>0</v>
      </c>
      <c r="T27" s="946"/>
    </row>
    <row r="28" spans="1:20" s="101" customFormat="1" outlineLevel="1">
      <c r="A28" s="242" t="s">
        <v>899</v>
      </c>
      <c r="B28" s="1692"/>
      <c r="C28" s="100"/>
      <c r="D28" s="100"/>
      <c r="E28" s="100"/>
      <c r="F28" s="100"/>
      <c r="G28" s="3">
        <f t="shared" si="12"/>
        <v>0</v>
      </c>
      <c r="H28" s="129"/>
      <c r="I28" s="127"/>
      <c r="J28" s="100"/>
      <c r="K28" s="100"/>
      <c r="L28" s="100"/>
      <c r="M28" s="186">
        <f t="shared" si="8"/>
        <v>0</v>
      </c>
      <c r="N28" s="129">
        <f t="shared" si="13"/>
        <v>0</v>
      </c>
      <c r="O28" s="126">
        <f t="shared" si="13"/>
        <v>0</v>
      </c>
      <c r="P28" s="127">
        <f t="shared" si="13"/>
        <v>0</v>
      </c>
      <c r="Q28" s="3">
        <f t="shared" si="13"/>
        <v>0</v>
      </c>
      <c r="R28" s="3">
        <f t="shared" si="13"/>
        <v>0</v>
      </c>
      <c r="S28" s="186">
        <f>SUM(O28:R28)</f>
        <v>0</v>
      </c>
      <c r="T28" s="946"/>
    </row>
    <row r="29" spans="1:20" s="101" customFormat="1" outlineLevel="1">
      <c r="A29" s="242" t="s">
        <v>900</v>
      </c>
      <c r="B29" s="1692"/>
      <c r="C29" s="100"/>
      <c r="D29" s="100"/>
      <c r="E29" s="100"/>
      <c r="F29" s="100"/>
      <c r="G29" s="3">
        <f t="shared" si="12"/>
        <v>0</v>
      </c>
      <c r="H29" s="129"/>
      <c r="I29" s="160"/>
      <c r="J29" s="3"/>
      <c r="K29" s="3"/>
      <c r="L29" s="3"/>
      <c r="M29" s="186">
        <f t="shared" si="8"/>
        <v>0</v>
      </c>
      <c r="N29" s="129">
        <f t="shared" si="13"/>
        <v>0</v>
      </c>
      <c r="O29" s="126">
        <f t="shared" si="13"/>
        <v>0</v>
      </c>
      <c r="P29" s="127">
        <f t="shared" si="13"/>
        <v>0</v>
      </c>
      <c r="Q29" s="3">
        <f t="shared" si="13"/>
        <v>0</v>
      </c>
      <c r="R29" s="3">
        <f t="shared" si="13"/>
        <v>0</v>
      </c>
      <c r="S29" s="186">
        <f>SUM(O29:R29)</f>
        <v>0</v>
      </c>
      <c r="T29" s="946"/>
    </row>
    <row r="30" spans="1:20" s="101" customFormat="1">
      <c r="A30" s="242" t="s">
        <v>997</v>
      </c>
      <c r="B30" s="129"/>
      <c r="C30" s="100"/>
      <c r="D30" s="100"/>
      <c r="E30" s="100"/>
      <c r="F30" s="100"/>
      <c r="G30" s="3">
        <f t="shared" si="12"/>
        <v>0</v>
      </c>
      <c r="H30" s="129"/>
      <c r="I30" s="100"/>
      <c r="J30" s="100"/>
      <c r="K30" s="100"/>
      <c r="L30" s="100"/>
      <c r="M30" s="186">
        <f t="shared" si="8"/>
        <v>0</v>
      </c>
      <c r="N30" s="129">
        <f t="shared" ref="N30:N43" si="14">B30-H30</f>
        <v>0</v>
      </c>
      <c r="O30" s="126">
        <f t="shared" ref="O30:O43" si="15">C30-I30</f>
        <v>0</v>
      </c>
      <c r="P30" s="127">
        <f t="shared" ref="P30:P43" si="16">D30-J30</f>
        <v>0</v>
      </c>
      <c r="Q30" s="3">
        <f t="shared" ref="Q30:Q43" si="17">E30-K30</f>
        <v>0</v>
      </c>
      <c r="R30" s="3">
        <f t="shared" ref="R30:R43" si="18">F30-L30</f>
        <v>0</v>
      </c>
      <c r="S30" s="186">
        <f t="shared" ref="S30:S43" si="19">SUM(O30:R30)</f>
        <v>0</v>
      </c>
      <c r="T30" s="946"/>
    </row>
    <row r="31" spans="1:20" s="101" customFormat="1">
      <c r="A31" s="242" t="s">
        <v>1062</v>
      </c>
      <c r="B31" s="129"/>
      <c r="C31" s="127"/>
      <c r="D31" s="100"/>
      <c r="E31" s="100"/>
      <c r="F31" s="100"/>
      <c r="G31" s="3">
        <f t="shared" si="12"/>
        <v>0</v>
      </c>
      <c r="H31" s="129"/>
      <c r="I31" s="127"/>
      <c r="J31" s="100"/>
      <c r="K31" s="100"/>
      <c r="L31" s="100"/>
      <c r="M31" s="186">
        <f t="shared" si="8"/>
        <v>0</v>
      </c>
      <c r="N31" s="129">
        <f t="shared" si="14"/>
        <v>0</v>
      </c>
      <c r="O31" s="126">
        <f t="shared" si="15"/>
        <v>0</v>
      </c>
      <c r="P31" s="127">
        <f t="shared" si="16"/>
        <v>0</v>
      </c>
      <c r="Q31" s="3">
        <f t="shared" si="17"/>
        <v>0</v>
      </c>
      <c r="R31" s="3">
        <f t="shared" si="18"/>
        <v>0</v>
      </c>
      <c r="S31" s="186">
        <f t="shared" si="19"/>
        <v>0</v>
      </c>
      <c r="T31" s="946"/>
    </row>
    <row r="32" spans="1:20" s="101" customFormat="1">
      <c r="A32" s="242" t="s">
        <v>1064</v>
      </c>
      <c r="B32" s="129"/>
      <c r="C32" s="100"/>
      <c r="D32" s="100"/>
      <c r="E32" s="100"/>
      <c r="F32" s="100"/>
      <c r="G32" s="3">
        <f t="shared" si="12"/>
        <v>0</v>
      </c>
      <c r="H32" s="129"/>
      <c r="I32" s="100"/>
      <c r="J32" s="100"/>
      <c r="K32" s="100"/>
      <c r="L32" s="100"/>
      <c r="M32" s="186">
        <f t="shared" si="8"/>
        <v>0</v>
      </c>
      <c r="N32" s="129">
        <f t="shared" si="14"/>
        <v>0</v>
      </c>
      <c r="O32" s="126">
        <f t="shared" si="15"/>
        <v>0</v>
      </c>
      <c r="P32" s="127">
        <f t="shared" si="16"/>
        <v>0</v>
      </c>
      <c r="Q32" s="3">
        <f t="shared" si="17"/>
        <v>0</v>
      </c>
      <c r="R32" s="3">
        <f t="shared" si="18"/>
        <v>0</v>
      </c>
      <c r="S32" s="186">
        <f t="shared" si="19"/>
        <v>0</v>
      </c>
      <c r="T32" s="946"/>
    </row>
    <row r="33" spans="1:20" s="101" customFormat="1">
      <c r="A33" s="242" t="s">
        <v>1065</v>
      </c>
      <c r="B33" s="129"/>
      <c r="C33" s="127"/>
      <c r="D33" s="100"/>
      <c r="E33" s="100"/>
      <c r="F33" s="100"/>
      <c r="G33" s="3">
        <f>SUM(C33:F33)</f>
        <v>0</v>
      </c>
      <c r="H33" s="129"/>
      <c r="I33" s="127"/>
      <c r="J33" s="100"/>
      <c r="K33" s="100"/>
      <c r="L33" s="100"/>
      <c r="M33" s="186">
        <f t="shared" si="8"/>
        <v>0</v>
      </c>
      <c r="N33" s="129">
        <f t="shared" si="14"/>
        <v>0</v>
      </c>
      <c r="O33" s="126">
        <f t="shared" si="15"/>
        <v>0</v>
      </c>
      <c r="P33" s="127">
        <f t="shared" si="16"/>
        <v>0</v>
      </c>
      <c r="Q33" s="3">
        <f t="shared" si="17"/>
        <v>0</v>
      </c>
      <c r="R33" s="3">
        <f t="shared" si="18"/>
        <v>0</v>
      </c>
      <c r="S33" s="186">
        <f t="shared" si="19"/>
        <v>0</v>
      </c>
      <c r="T33" s="946"/>
    </row>
    <row r="34" spans="1:20" s="101" customFormat="1">
      <c r="A34" s="242" t="s">
        <v>1254</v>
      </c>
      <c r="B34" s="129"/>
      <c r="C34" s="100"/>
      <c r="D34" s="100"/>
      <c r="E34" s="100"/>
      <c r="F34" s="100"/>
      <c r="G34" s="3">
        <f t="shared" si="12"/>
        <v>0</v>
      </c>
      <c r="H34" s="129"/>
      <c r="I34" s="127"/>
      <c r="J34" s="100"/>
      <c r="K34" s="100"/>
      <c r="L34" s="100"/>
      <c r="M34" s="186">
        <f>SUM(I34:L34)</f>
        <v>0</v>
      </c>
      <c r="N34" s="129">
        <f>B34-H34</f>
        <v>0</v>
      </c>
      <c r="O34" s="126">
        <f t="shared" si="15"/>
        <v>0</v>
      </c>
      <c r="P34" s="127">
        <f t="shared" si="16"/>
        <v>0</v>
      </c>
      <c r="Q34" s="3">
        <f t="shared" si="17"/>
        <v>0</v>
      </c>
      <c r="R34" s="3">
        <f t="shared" si="18"/>
        <v>0</v>
      </c>
      <c r="S34" s="186">
        <f t="shared" si="19"/>
        <v>0</v>
      </c>
      <c r="T34" s="946"/>
    </row>
    <row r="35" spans="1:20" s="101" customFormat="1">
      <c r="A35" s="242" t="s">
        <v>1258</v>
      </c>
      <c r="B35" s="129"/>
      <c r="C35" s="100"/>
      <c r="D35" s="100"/>
      <c r="E35" s="100"/>
      <c r="F35" s="100"/>
      <c r="G35" s="3">
        <f t="shared" si="12"/>
        <v>0</v>
      </c>
      <c r="H35" s="129"/>
      <c r="I35" s="127"/>
      <c r="J35" s="100"/>
      <c r="K35" s="100"/>
      <c r="L35" s="100"/>
      <c r="M35" s="186">
        <f>SUM(I35:L35)</f>
        <v>0</v>
      </c>
      <c r="N35" s="129">
        <f>B35-H35</f>
        <v>0</v>
      </c>
      <c r="O35" s="126">
        <f>C35-I35</f>
        <v>0</v>
      </c>
      <c r="P35" s="127">
        <f>D35-J35</f>
        <v>0</v>
      </c>
      <c r="Q35" s="3">
        <f>E35-K35</f>
        <v>0</v>
      </c>
      <c r="R35" s="3">
        <f>F35-L35</f>
        <v>0</v>
      </c>
      <c r="S35" s="186">
        <f>SUM(O35:R35)</f>
        <v>0</v>
      </c>
      <c r="T35" s="946"/>
    </row>
    <row r="36" spans="1:20" s="101" customFormat="1">
      <c r="A36" s="242" t="s">
        <v>1066</v>
      </c>
      <c r="B36" s="129"/>
      <c r="C36" s="100"/>
      <c r="D36" s="100"/>
      <c r="E36" s="100"/>
      <c r="F36" s="100"/>
      <c r="G36" s="3">
        <f t="shared" si="12"/>
        <v>0</v>
      </c>
      <c r="H36" s="129"/>
      <c r="I36" s="127"/>
      <c r="J36" s="100"/>
      <c r="K36" s="100"/>
      <c r="L36" s="100"/>
      <c r="M36" s="186">
        <f t="shared" si="8"/>
        <v>0</v>
      </c>
      <c r="N36" s="129">
        <f t="shared" si="14"/>
        <v>0</v>
      </c>
      <c r="O36" s="126">
        <f t="shared" si="15"/>
        <v>0</v>
      </c>
      <c r="P36" s="127">
        <f t="shared" si="16"/>
        <v>0</v>
      </c>
      <c r="Q36" s="3">
        <f t="shared" si="17"/>
        <v>0</v>
      </c>
      <c r="R36" s="3">
        <f t="shared" si="18"/>
        <v>0</v>
      </c>
      <c r="S36" s="186">
        <f t="shared" si="19"/>
        <v>0</v>
      </c>
      <c r="T36" s="946"/>
    </row>
    <row r="37" spans="1:20" s="101" customFormat="1">
      <c r="A37" s="242" t="s">
        <v>1255</v>
      </c>
      <c r="B37" s="129"/>
      <c r="C37" s="1664"/>
      <c r="D37" s="100"/>
      <c r="E37" s="100"/>
      <c r="F37" s="100"/>
      <c r="G37" s="3">
        <f>SUM(C37:F37)</f>
        <v>0</v>
      </c>
      <c r="H37" s="129"/>
      <c r="I37" s="127"/>
      <c r="J37" s="100"/>
      <c r="K37" s="100"/>
      <c r="L37" s="100"/>
      <c r="M37" s="186">
        <f t="shared" si="8"/>
        <v>0</v>
      </c>
      <c r="N37" s="129">
        <f t="shared" si="14"/>
        <v>0</v>
      </c>
      <c r="O37" s="126">
        <f t="shared" ref="O37:R38" si="20">C37-I37</f>
        <v>0</v>
      </c>
      <c r="P37" s="127">
        <f t="shared" si="20"/>
        <v>0</v>
      </c>
      <c r="Q37" s="3">
        <f t="shared" si="20"/>
        <v>0</v>
      </c>
      <c r="R37" s="3">
        <f t="shared" si="20"/>
        <v>0</v>
      </c>
      <c r="S37" s="186">
        <f>SUM(O37:R37)</f>
        <v>0</v>
      </c>
      <c r="T37" s="946"/>
    </row>
    <row r="38" spans="1:20" s="101" customFormat="1">
      <c r="A38" s="242" t="s">
        <v>1274</v>
      </c>
      <c r="B38" s="129"/>
      <c r="C38" s="100"/>
      <c r="D38" s="100"/>
      <c r="E38" s="100"/>
      <c r="F38" s="100"/>
      <c r="G38" s="3">
        <f>SUM(C38:F38)</f>
        <v>0</v>
      </c>
      <c r="H38" s="129"/>
      <c r="I38" s="127"/>
      <c r="J38" s="100"/>
      <c r="K38" s="100"/>
      <c r="L38" s="100"/>
      <c r="M38" s="186">
        <f t="shared" si="8"/>
        <v>0</v>
      </c>
      <c r="N38" s="129">
        <f>B38-H38</f>
        <v>0</v>
      </c>
      <c r="O38" s="126">
        <f t="shared" si="20"/>
        <v>0</v>
      </c>
      <c r="P38" s="127">
        <f t="shared" si="20"/>
        <v>0</v>
      </c>
      <c r="Q38" s="3">
        <f t="shared" si="20"/>
        <v>0</v>
      </c>
      <c r="R38" s="3">
        <f t="shared" si="20"/>
        <v>0</v>
      </c>
      <c r="S38" s="186">
        <f>SUM(O38:R38)</f>
        <v>0</v>
      </c>
      <c r="T38" s="946"/>
    </row>
    <row r="39" spans="1:20" s="101" customFormat="1">
      <c r="A39" s="242" t="s">
        <v>1297</v>
      </c>
      <c r="B39" s="129"/>
      <c r="C39" s="100"/>
      <c r="D39" s="100"/>
      <c r="E39" s="100"/>
      <c r="F39" s="100"/>
      <c r="G39" s="3">
        <f t="shared" si="12"/>
        <v>0</v>
      </c>
      <c r="H39" s="129"/>
      <c r="I39" s="127"/>
      <c r="J39" s="100"/>
      <c r="K39" s="100"/>
      <c r="L39" s="100"/>
      <c r="M39" s="186">
        <f t="shared" si="8"/>
        <v>0</v>
      </c>
      <c r="N39" s="129">
        <f t="shared" si="14"/>
        <v>0</v>
      </c>
      <c r="O39" s="126">
        <f t="shared" si="15"/>
        <v>0</v>
      </c>
      <c r="P39" s="127">
        <f t="shared" si="16"/>
        <v>0</v>
      </c>
      <c r="Q39" s="3">
        <f t="shared" si="17"/>
        <v>0</v>
      </c>
      <c r="R39" s="3">
        <f t="shared" si="18"/>
        <v>0</v>
      </c>
      <c r="S39" s="186">
        <f t="shared" si="19"/>
        <v>0</v>
      </c>
      <c r="T39" s="946"/>
    </row>
    <row r="40" spans="1:20" s="101" customFormat="1">
      <c r="A40" s="242" t="s">
        <v>1296</v>
      </c>
      <c r="B40" s="129"/>
      <c r="C40" s="100"/>
      <c r="D40" s="100"/>
      <c r="E40" s="100"/>
      <c r="F40" s="100"/>
      <c r="G40" s="3">
        <f t="shared" si="12"/>
        <v>0</v>
      </c>
      <c r="H40" s="129"/>
      <c r="I40" s="100"/>
      <c r="J40" s="100"/>
      <c r="K40" s="100"/>
      <c r="L40" s="100"/>
      <c r="M40" s="186">
        <f t="shared" si="8"/>
        <v>0</v>
      </c>
      <c r="N40" s="129">
        <f t="shared" si="14"/>
        <v>0</v>
      </c>
      <c r="O40" s="126">
        <f t="shared" si="15"/>
        <v>0</v>
      </c>
      <c r="P40" s="127">
        <f t="shared" si="16"/>
        <v>0</v>
      </c>
      <c r="Q40" s="3">
        <f t="shared" si="17"/>
        <v>0</v>
      </c>
      <c r="R40" s="3">
        <f t="shared" si="18"/>
        <v>0</v>
      </c>
      <c r="S40" s="186">
        <f t="shared" si="19"/>
        <v>0</v>
      </c>
      <c r="T40" s="946"/>
    </row>
    <row r="41" spans="1:20" s="101" customFormat="1">
      <c r="A41" s="242" t="s">
        <v>1059</v>
      </c>
      <c r="B41" s="129"/>
      <c r="C41" s="100"/>
      <c r="D41" s="100"/>
      <c r="E41" s="100"/>
      <c r="F41" s="100"/>
      <c r="G41" s="3">
        <f t="shared" si="12"/>
        <v>0</v>
      </c>
      <c r="H41" s="129"/>
      <c r="I41" s="100"/>
      <c r="J41" s="100"/>
      <c r="K41" s="100"/>
      <c r="L41" s="100"/>
      <c r="M41" s="186">
        <f t="shared" si="8"/>
        <v>0</v>
      </c>
      <c r="N41" s="129">
        <f t="shared" si="14"/>
        <v>0</v>
      </c>
      <c r="O41" s="126">
        <f t="shared" si="15"/>
        <v>0</v>
      </c>
      <c r="P41" s="127">
        <f t="shared" si="16"/>
        <v>0</v>
      </c>
      <c r="Q41" s="3">
        <f t="shared" si="17"/>
        <v>0</v>
      </c>
      <c r="R41" s="3">
        <f t="shared" si="18"/>
        <v>0</v>
      </c>
      <c r="S41" s="186">
        <f t="shared" si="19"/>
        <v>0</v>
      </c>
      <c r="T41" s="946"/>
    </row>
    <row r="42" spans="1:20" s="101" customFormat="1">
      <c r="A42" s="242" t="s">
        <v>1060</v>
      </c>
      <c r="B42" s="129"/>
      <c r="C42" s="100"/>
      <c r="D42" s="100"/>
      <c r="E42" s="100"/>
      <c r="F42" s="100"/>
      <c r="G42" s="3">
        <f t="shared" si="12"/>
        <v>0</v>
      </c>
      <c r="H42" s="129"/>
      <c r="I42" s="100"/>
      <c r="J42" s="100"/>
      <c r="K42" s="100"/>
      <c r="L42" s="100"/>
      <c r="M42" s="186">
        <f>SUM(I42:L42)</f>
        <v>0</v>
      </c>
      <c r="N42" s="129">
        <f>B42-H42</f>
        <v>0</v>
      </c>
      <c r="O42" s="126">
        <f t="shared" si="15"/>
        <v>0</v>
      </c>
      <c r="P42" s="127">
        <f t="shared" si="16"/>
        <v>0</v>
      </c>
      <c r="Q42" s="3">
        <f t="shared" si="17"/>
        <v>0</v>
      </c>
      <c r="R42" s="3">
        <f t="shared" si="18"/>
        <v>0</v>
      </c>
      <c r="S42" s="186">
        <f t="shared" si="19"/>
        <v>0</v>
      </c>
      <c r="T42" s="946"/>
    </row>
    <row r="43" spans="1:20" s="101" customFormat="1">
      <c r="A43" s="242" t="s">
        <v>983</v>
      </c>
      <c r="B43" s="129"/>
      <c r="C43" s="100"/>
      <c r="D43" s="100"/>
      <c r="E43" s="100"/>
      <c r="F43" s="100"/>
      <c r="G43" s="3">
        <f t="shared" si="12"/>
        <v>0</v>
      </c>
      <c r="H43" s="129"/>
      <c r="I43" s="127"/>
      <c r="J43" s="100"/>
      <c r="K43" s="100"/>
      <c r="L43" s="100"/>
      <c r="M43" s="186">
        <f t="shared" si="8"/>
        <v>0</v>
      </c>
      <c r="N43" s="129">
        <f t="shared" si="14"/>
        <v>0</v>
      </c>
      <c r="O43" s="126">
        <f t="shared" si="15"/>
        <v>0</v>
      </c>
      <c r="P43" s="127">
        <f t="shared" si="16"/>
        <v>0</v>
      </c>
      <c r="Q43" s="3">
        <f t="shared" si="17"/>
        <v>0</v>
      </c>
      <c r="R43" s="3">
        <f t="shared" si="18"/>
        <v>0</v>
      </c>
      <c r="S43" s="186">
        <f t="shared" si="19"/>
        <v>0</v>
      </c>
      <c r="T43" s="946"/>
    </row>
    <row r="44" spans="1:20" s="101" customFormat="1">
      <c r="A44" s="242" t="s">
        <v>1285</v>
      </c>
      <c r="B44" s="129"/>
      <c r="C44" s="100"/>
      <c r="D44" s="100"/>
      <c r="E44" s="100"/>
      <c r="F44" s="100"/>
      <c r="G44" s="3">
        <f t="shared" si="12"/>
        <v>0</v>
      </c>
      <c r="H44" s="129"/>
      <c r="I44" s="127"/>
      <c r="J44" s="100"/>
      <c r="K44" s="100"/>
      <c r="L44" s="100"/>
      <c r="M44" s="186">
        <f>SUM(I44:L44)</f>
        <v>0</v>
      </c>
      <c r="N44" s="129">
        <f t="shared" ref="N44:R47" si="21">B44-H44</f>
        <v>0</v>
      </c>
      <c r="O44" s="126">
        <f t="shared" si="21"/>
        <v>0</v>
      </c>
      <c r="P44" s="127">
        <f t="shared" si="21"/>
        <v>0</v>
      </c>
      <c r="Q44" s="3">
        <f t="shared" si="21"/>
        <v>0</v>
      </c>
      <c r="R44" s="3">
        <f t="shared" si="21"/>
        <v>0</v>
      </c>
      <c r="S44" s="186">
        <f>SUM(O44:R44)</f>
        <v>0</v>
      </c>
      <c r="T44" s="946"/>
    </row>
    <row r="45" spans="1:20" s="101" customFormat="1">
      <c r="A45" s="242" t="s">
        <v>1282</v>
      </c>
      <c r="B45" s="129"/>
      <c r="C45" s="100"/>
      <c r="D45" s="100"/>
      <c r="E45" s="100"/>
      <c r="F45" s="100"/>
      <c r="G45" s="3">
        <f t="shared" si="12"/>
        <v>0</v>
      </c>
      <c r="H45" s="129"/>
      <c r="I45" s="127"/>
      <c r="J45" s="100"/>
      <c r="K45" s="100"/>
      <c r="L45" s="100"/>
      <c r="M45" s="186">
        <f>SUM(I45:L45)</f>
        <v>0</v>
      </c>
      <c r="N45" s="129">
        <f t="shared" si="21"/>
        <v>0</v>
      </c>
      <c r="O45" s="126">
        <f t="shared" si="21"/>
        <v>0</v>
      </c>
      <c r="P45" s="127">
        <f t="shared" si="21"/>
        <v>0</v>
      </c>
      <c r="Q45" s="3">
        <f t="shared" si="21"/>
        <v>0</v>
      </c>
      <c r="R45" s="3">
        <f t="shared" si="21"/>
        <v>0</v>
      </c>
      <c r="S45" s="186">
        <f>SUM(O45:R45)</f>
        <v>0</v>
      </c>
      <c r="T45" s="946"/>
    </row>
    <row r="46" spans="1:20" s="101" customFormat="1">
      <c r="A46" s="242" t="s">
        <v>1283</v>
      </c>
      <c r="B46" s="129"/>
      <c r="C46" s="100"/>
      <c r="D46" s="100"/>
      <c r="E46" s="100"/>
      <c r="F46" s="100"/>
      <c r="G46" s="3">
        <f t="shared" si="12"/>
        <v>0</v>
      </c>
      <c r="H46" s="129"/>
      <c r="I46" s="127"/>
      <c r="J46" s="100"/>
      <c r="K46" s="100"/>
      <c r="L46" s="100"/>
      <c r="M46" s="186">
        <f>SUM(I46:L46)</f>
        <v>0</v>
      </c>
      <c r="N46" s="129">
        <f t="shared" si="21"/>
        <v>0</v>
      </c>
      <c r="O46" s="126">
        <f t="shared" si="21"/>
        <v>0</v>
      </c>
      <c r="P46" s="127">
        <f t="shared" si="21"/>
        <v>0</v>
      </c>
      <c r="Q46" s="3">
        <f t="shared" si="21"/>
        <v>0</v>
      </c>
      <c r="R46" s="3">
        <f t="shared" si="21"/>
        <v>0</v>
      </c>
      <c r="S46" s="186">
        <f>SUM(O46:R46)</f>
        <v>0</v>
      </c>
      <c r="T46" s="946"/>
    </row>
    <row r="47" spans="1:20" s="101" customFormat="1">
      <c r="A47" s="242" t="s">
        <v>1284</v>
      </c>
      <c r="B47" s="129"/>
      <c r="C47" s="100"/>
      <c r="D47" s="100"/>
      <c r="E47" s="100"/>
      <c r="F47" s="100"/>
      <c r="G47" s="3">
        <f t="shared" si="12"/>
        <v>0</v>
      </c>
      <c r="H47" s="129"/>
      <c r="I47" s="127"/>
      <c r="J47" s="100"/>
      <c r="K47" s="100"/>
      <c r="L47" s="100"/>
      <c r="M47" s="186">
        <f>SUM(I47:L47)</f>
        <v>0</v>
      </c>
      <c r="N47" s="129">
        <f t="shared" si="21"/>
        <v>0</v>
      </c>
      <c r="O47" s="126">
        <f t="shared" si="21"/>
        <v>0</v>
      </c>
      <c r="P47" s="127">
        <f t="shared" si="21"/>
        <v>0</v>
      </c>
      <c r="Q47" s="3">
        <f t="shared" si="21"/>
        <v>0</v>
      </c>
      <c r="R47" s="3">
        <f t="shared" si="21"/>
        <v>0</v>
      </c>
      <c r="S47" s="186">
        <f>SUM(O47:R47)</f>
        <v>0</v>
      </c>
      <c r="T47" s="946"/>
    </row>
    <row r="48" spans="1:20" s="101" customFormat="1">
      <c r="A48" s="242" t="s">
        <v>1095</v>
      </c>
      <c r="B48" s="129"/>
      <c r="C48" s="100"/>
      <c r="D48" s="100"/>
      <c r="E48" s="100"/>
      <c r="F48" s="100"/>
      <c r="G48" s="3">
        <f t="shared" ref="G48:G57" si="22">SUM(C48:F48)</f>
        <v>0</v>
      </c>
      <c r="H48" s="129"/>
      <c r="I48" s="127"/>
      <c r="J48" s="100"/>
      <c r="K48" s="100"/>
      <c r="L48" s="100"/>
      <c r="M48" s="186">
        <f t="shared" si="8"/>
        <v>0</v>
      </c>
      <c r="N48" s="129">
        <f t="shared" ref="N48:R58" si="23">B48-H48</f>
        <v>0</v>
      </c>
      <c r="O48" s="126">
        <f t="shared" si="23"/>
        <v>0</v>
      </c>
      <c r="P48" s="127">
        <f t="shared" si="23"/>
        <v>0</v>
      </c>
      <c r="Q48" s="3">
        <f t="shared" si="23"/>
        <v>0</v>
      </c>
      <c r="R48" s="3">
        <f t="shared" si="23"/>
        <v>0</v>
      </c>
      <c r="S48" s="186">
        <f t="shared" ref="S48:S55" si="24">SUM(O48:R48)</f>
        <v>0</v>
      </c>
      <c r="T48" s="946"/>
    </row>
    <row r="49" spans="1:20" s="101" customFormat="1">
      <c r="A49" s="242" t="s">
        <v>1097</v>
      </c>
      <c r="B49" s="129"/>
      <c r="C49" s="100"/>
      <c r="D49" s="100"/>
      <c r="E49" s="100"/>
      <c r="F49" s="100"/>
      <c r="G49" s="3">
        <f t="shared" si="22"/>
        <v>0</v>
      </c>
      <c r="H49" s="129"/>
      <c r="I49" s="127"/>
      <c r="J49" s="100"/>
      <c r="K49" s="100"/>
      <c r="L49" s="100"/>
      <c r="M49" s="186">
        <f t="shared" si="8"/>
        <v>0</v>
      </c>
      <c r="N49" s="129">
        <f t="shared" si="23"/>
        <v>0</v>
      </c>
      <c r="O49" s="126">
        <f t="shared" si="23"/>
        <v>0</v>
      </c>
      <c r="P49" s="127">
        <f t="shared" si="23"/>
        <v>0</v>
      </c>
      <c r="Q49" s="3">
        <f t="shared" si="23"/>
        <v>0</v>
      </c>
      <c r="R49" s="3">
        <f t="shared" si="23"/>
        <v>0</v>
      </c>
      <c r="S49" s="186">
        <f t="shared" si="24"/>
        <v>0</v>
      </c>
      <c r="T49" s="946"/>
    </row>
    <row r="50" spans="1:20" s="101" customFormat="1">
      <c r="A50" s="242" t="s">
        <v>1098</v>
      </c>
      <c r="B50" s="129"/>
      <c r="C50" s="100"/>
      <c r="D50" s="100"/>
      <c r="E50" s="100"/>
      <c r="F50" s="100"/>
      <c r="G50" s="3">
        <f t="shared" si="22"/>
        <v>0</v>
      </c>
      <c r="H50" s="129"/>
      <c r="I50" s="127"/>
      <c r="J50" s="100"/>
      <c r="K50" s="100"/>
      <c r="L50" s="100"/>
      <c r="M50" s="186">
        <f t="shared" si="8"/>
        <v>0</v>
      </c>
      <c r="N50" s="129">
        <f t="shared" si="23"/>
        <v>0</v>
      </c>
      <c r="O50" s="126">
        <f t="shared" si="23"/>
        <v>0</v>
      </c>
      <c r="P50" s="127">
        <f t="shared" si="23"/>
        <v>0</v>
      </c>
      <c r="Q50" s="3">
        <f t="shared" si="23"/>
        <v>0</v>
      </c>
      <c r="R50" s="3">
        <f t="shared" si="23"/>
        <v>0</v>
      </c>
      <c r="S50" s="186">
        <f t="shared" si="24"/>
        <v>0</v>
      </c>
      <c r="T50" s="946"/>
    </row>
    <row r="51" spans="1:20" s="101" customFormat="1">
      <c r="A51" s="242" t="s">
        <v>1298</v>
      </c>
      <c r="B51" s="129"/>
      <c r="C51" s="100"/>
      <c r="D51" s="100"/>
      <c r="E51" s="100"/>
      <c r="F51" s="100"/>
      <c r="G51" s="3">
        <f t="shared" si="22"/>
        <v>0</v>
      </c>
      <c r="H51" s="129"/>
      <c r="I51" s="127"/>
      <c r="J51" s="100"/>
      <c r="K51" s="100"/>
      <c r="L51" s="100"/>
      <c r="M51" s="186">
        <f t="shared" si="8"/>
        <v>0</v>
      </c>
      <c r="N51" s="129">
        <f t="shared" ref="N51" si="25">B51-H51</f>
        <v>0</v>
      </c>
      <c r="O51" s="126">
        <f t="shared" ref="O51" si="26">C51-I51</f>
        <v>0</v>
      </c>
      <c r="P51" s="127">
        <f t="shared" ref="P51" si="27">D51-J51</f>
        <v>0</v>
      </c>
      <c r="Q51" s="3">
        <f t="shared" ref="Q51" si="28">E51-K51</f>
        <v>0</v>
      </c>
      <c r="R51" s="3">
        <f t="shared" ref="R51" si="29">F51-L51</f>
        <v>0</v>
      </c>
      <c r="S51" s="186">
        <f t="shared" ref="S51" si="30">SUM(O51:R51)</f>
        <v>0</v>
      </c>
      <c r="T51" s="946"/>
    </row>
    <row r="52" spans="1:20" s="101" customFormat="1">
      <c r="A52" s="242" t="s">
        <v>1299</v>
      </c>
      <c r="B52" s="129"/>
      <c r="C52" s="100"/>
      <c r="D52" s="100"/>
      <c r="E52" s="100"/>
      <c r="F52" s="100"/>
      <c r="G52" s="3">
        <f t="shared" si="22"/>
        <v>0</v>
      </c>
      <c r="H52" s="129"/>
      <c r="I52" s="127"/>
      <c r="J52" s="100"/>
      <c r="K52" s="100"/>
      <c r="L52" s="100"/>
      <c r="M52" s="186">
        <f t="shared" si="8"/>
        <v>0</v>
      </c>
      <c r="N52" s="129">
        <f t="shared" ref="N52" si="31">B52-H52</f>
        <v>0</v>
      </c>
      <c r="O52" s="126">
        <f t="shared" ref="O52" si="32">C52-I52</f>
        <v>0</v>
      </c>
      <c r="P52" s="127">
        <f t="shared" ref="P52" si="33">D52-J52</f>
        <v>0</v>
      </c>
      <c r="Q52" s="3">
        <f t="shared" ref="Q52" si="34">E52-K52</f>
        <v>0</v>
      </c>
      <c r="R52" s="3">
        <f t="shared" ref="R52" si="35">F52-L52</f>
        <v>0</v>
      </c>
      <c r="S52" s="186">
        <f t="shared" ref="S52" si="36">SUM(O52:R52)</f>
        <v>0</v>
      </c>
      <c r="T52" s="946"/>
    </row>
    <row r="53" spans="1:20" s="101" customFormat="1" hidden="1" outlineLevel="1">
      <c r="A53" s="242" t="s">
        <v>895</v>
      </c>
      <c r="B53" s="129"/>
      <c r="C53" s="100"/>
      <c r="D53" s="100"/>
      <c r="E53" s="100"/>
      <c r="F53" s="100"/>
      <c r="G53" s="3">
        <f t="shared" si="22"/>
        <v>0</v>
      </c>
      <c r="H53" s="129"/>
      <c r="I53" s="127"/>
      <c r="J53" s="100"/>
      <c r="K53" s="100"/>
      <c r="L53" s="100"/>
      <c r="M53" s="186">
        <f t="shared" si="8"/>
        <v>0</v>
      </c>
      <c r="N53" s="129">
        <f>B53-H53</f>
        <v>0</v>
      </c>
      <c r="O53" s="126">
        <f>C53-I53</f>
        <v>0</v>
      </c>
      <c r="P53" s="127">
        <f>D53-J53</f>
        <v>0</v>
      </c>
      <c r="Q53" s="3">
        <f>E53-K53</f>
        <v>0</v>
      </c>
      <c r="R53" s="3">
        <f>F53-L53</f>
        <v>0</v>
      </c>
      <c r="S53" s="186">
        <f t="shared" si="24"/>
        <v>0</v>
      </c>
      <c r="T53" s="946"/>
    </row>
    <row r="54" spans="1:20" s="101" customFormat="1" hidden="1" outlineLevel="1">
      <c r="A54" s="242" t="s">
        <v>895</v>
      </c>
      <c r="B54" s="129"/>
      <c r="C54" s="100"/>
      <c r="D54" s="100"/>
      <c r="E54" s="100"/>
      <c r="F54" s="100"/>
      <c r="G54" s="186">
        <f>SUM(C54:F54)</f>
        <v>0</v>
      </c>
      <c r="H54" s="129"/>
      <c r="I54" s="127"/>
      <c r="J54" s="100"/>
      <c r="K54" s="100"/>
      <c r="L54" s="100"/>
      <c r="M54" s="186">
        <f t="shared" si="8"/>
        <v>0</v>
      </c>
      <c r="N54" s="129">
        <f t="shared" si="23"/>
        <v>0</v>
      </c>
      <c r="O54" s="126">
        <f t="shared" si="23"/>
        <v>0</v>
      </c>
      <c r="P54" s="127">
        <f t="shared" si="23"/>
        <v>0</v>
      </c>
      <c r="Q54" s="3">
        <f t="shared" si="23"/>
        <v>0</v>
      </c>
      <c r="R54" s="3">
        <f t="shared" si="23"/>
        <v>0</v>
      </c>
      <c r="S54" s="186">
        <f t="shared" si="24"/>
        <v>0</v>
      </c>
      <c r="T54" s="946"/>
    </row>
    <row r="55" spans="1:20" s="101" customFormat="1" hidden="1" outlineLevel="1">
      <c r="A55" s="242" t="s">
        <v>895</v>
      </c>
      <c r="B55" s="129"/>
      <c r="C55" s="100"/>
      <c r="D55" s="100"/>
      <c r="E55" s="100"/>
      <c r="F55" s="100"/>
      <c r="G55" s="3">
        <f t="shared" si="22"/>
        <v>0</v>
      </c>
      <c r="H55" s="129"/>
      <c r="I55" s="127"/>
      <c r="J55" s="100"/>
      <c r="K55" s="100"/>
      <c r="L55" s="100"/>
      <c r="M55" s="186">
        <f t="shared" si="8"/>
        <v>0</v>
      </c>
      <c r="N55" s="129">
        <f t="shared" si="23"/>
        <v>0</v>
      </c>
      <c r="O55" s="126">
        <f t="shared" si="23"/>
        <v>0</v>
      </c>
      <c r="P55" s="127">
        <f t="shared" si="23"/>
        <v>0</v>
      </c>
      <c r="Q55" s="3">
        <f t="shared" si="23"/>
        <v>0</v>
      </c>
      <c r="R55" s="3">
        <f t="shared" si="23"/>
        <v>0</v>
      </c>
      <c r="S55" s="186">
        <f t="shared" si="24"/>
        <v>0</v>
      </c>
      <c r="T55" s="946"/>
    </row>
    <row r="56" spans="1:20" s="247" customFormat="1" ht="10.5" customHeight="1" collapsed="1">
      <c r="A56" s="243"/>
      <c r="B56" s="244"/>
      <c r="C56" s="245"/>
      <c r="D56" s="245"/>
      <c r="E56" s="245"/>
      <c r="F56" s="245"/>
      <c r="G56" s="3"/>
      <c r="H56" s="244"/>
      <c r="I56" s="246"/>
      <c r="J56" s="246"/>
      <c r="K56" s="246"/>
      <c r="L56" s="246"/>
      <c r="M56" s="186"/>
      <c r="N56" s="244"/>
      <c r="O56" s="126"/>
      <c r="P56" s="127"/>
      <c r="Q56" s="3"/>
      <c r="R56" s="3"/>
      <c r="S56" s="186"/>
      <c r="T56" s="946"/>
    </row>
    <row r="57" spans="1:20" s="247" customFormat="1" ht="11.25" customHeight="1">
      <c r="A57" s="240" t="s">
        <v>1295</v>
      </c>
      <c r="B57" s="129"/>
      <c r="C57" s="127"/>
      <c r="D57" s="127"/>
      <c r="E57" s="127"/>
      <c r="F57" s="127"/>
      <c r="G57" s="3">
        <f t="shared" si="22"/>
        <v>0</v>
      </c>
      <c r="H57" s="129"/>
      <c r="I57" s="127"/>
      <c r="J57" s="127"/>
      <c r="K57" s="127"/>
      <c r="L57" s="127"/>
      <c r="M57" s="186">
        <f t="shared" si="8"/>
        <v>0</v>
      </c>
      <c r="N57" s="129">
        <f t="shared" ref="N57" si="37">B57-H57</f>
        <v>0</v>
      </c>
      <c r="O57" s="126">
        <f t="shared" ref="O57" si="38">C57-I57</f>
        <v>0</v>
      </c>
      <c r="P57" s="127">
        <f t="shared" ref="P57" si="39">D57-J57</f>
        <v>0</v>
      </c>
      <c r="Q57" s="3">
        <f t="shared" ref="Q57" si="40">E57-K57</f>
        <v>0</v>
      </c>
      <c r="R57" s="3">
        <f t="shared" ref="R57" si="41">F57-L57</f>
        <v>0</v>
      </c>
      <c r="S57" s="186">
        <f t="shared" ref="S57" si="42">SUM(O57:R57)</f>
        <v>0</v>
      </c>
      <c r="T57" s="946"/>
    </row>
    <row r="58" spans="1:20" s="101" customFormat="1">
      <c r="A58" s="240" t="s">
        <v>523</v>
      </c>
      <c r="B58" s="129"/>
      <c r="C58" s="160"/>
      <c r="D58" s="100"/>
      <c r="E58" s="100"/>
      <c r="F58" s="100"/>
      <c r="G58" s="3">
        <f>SUM(C58:F58)</f>
        <v>0</v>
      </c>
      <c r="H58" s="129"/>
      <c r="I58" s="160"/>
      <c r="J58" s="160"/>
      <c r="K58" s="160"/>
      <c r="L58" s="160"/>
      <c r="M58" s="186">
        <f t="shared" si="8"/>
        <v>0</v>
      </c>
      <c r="N58" s="129">
        <f t="shared" si="23"/>
        <v>0</v>
      </c>
      <c r="O58" s="126">
        <f t="shared" ref="O58:R59" si="43">C58-I58</f>
        <v>0</v>
      </c>
      <c r="P58" s="127">
        <f t="shared" si="43"/>
        <v>0</v>
      </c>
      <c r="Q58" s="3">
        <f t="shared" si="43"/>
        <v>0</v>
      </c>
      <c r="R58" s="3">
        <f t="shared" si="43"/>
        <v>0</v>
      </c>
      <c r="S58" s="186">
        <f>SUM(O58:R58)</f>
        <v>0</v>
      </c>
      <c r="T58" s="946"/>
    </row>
    <row r="59" spans="1:20" s="101" customFormat="1">
      <c r="A59" s="240" t="s">
        <v>647</v>
      </c>
      <c r="B59" s="129"/>
      <c r="C59" s="864"/>
      <c r="D59" s="864"/>
      <c r="E59" s="864"/>
      <c r="F59" s="864"/>
      <c r="G59" s="3">
        <f>SUM(C59:F59)</f>
        <v>0</v>
      </c>
      <c r="H59" s="129"/>
      <c r="I59" s="864"/>
      <c r="J59" s="864"/>
      <c r="K59" s="864"/>
      <c r="L59" s="864"/>
      <c r="M59" s="186">
        <f t="shared" si="8"/>
        <v>0</v>
      </c>
      <c r="N59" s="129"/>
      <c r="O59" s="126">
        <f t="shared" si="43"/>
        <v>0</v>
      </c>
      <c r="P59" s="127">
        <f t="shared" si="43"/>
        <v>0</v>
      </c>
      <c r="Q59" s="3">
        <f t="shared" si="43"/>
        <v>0</v>
      </c>
      <c r="R59" s="3">
        <f t="shared" si="43"/>
        <v>0</v>
      </c>
      <c r="S59" s="186">
        <f>SUM(O59:R59)</f>
        <v>0</v>
      </c>
      <c r="T59" s="946"/>
    </row>
    <row r="60" spans="1:20" s="101" customFormat="1">
      <c r="A60" s="248"/>
      <c r="B60" s="164"/>
      <c r="C60" s="249"/>
      <c r="D60" s="249"/>
      <c r="E60" s="249"/>
      <c r="F60" s="249"/>
      <c r="G60" s="249"/>
      <c r="H60" s="164"/>
      <c r="I60" s="250"/>
      <c r="J60" s="249"/>
      <c r="K60" s="249"/>
      <c r="L60" s="249"/>
      <c r="M60" s="186"/>
      <c r="N60" s="164"/>
      <c r="O60" s="251"/>
      <c r="P60" s="250"/>
      <c r="Q60" s="168"/>
      <c r="R60" s="168"/>
      <c r="S60" s="252"/>
      <c r="T60" s="946"/>
    </row>
    <row r="61" spans="1:20" s="102" customFormat="1" ht="13.5" thickBot="1">
      <c r="A61" s="158" t="s">
        <v>524</v>
      </c>
      <c r="B61" s="104">
        <f>SUM(B4:B60)</f>
        <v>0</v>
      </c>
      <c r="C61" s="253">
        <f t="shared" ref="C61:S61" si="44">SUM(C4:C60)</f>
        <v>0</v>
      </c>
      <c r="D61" s="190">
        <f t="shared" si="44"/>
        <v>0</v>
      </c>
      <c r="E61" s="190">
        <f t="shared" si="44"/>
        <v>0</v>
      </c>
      <c r="F61" s="190">
        <f>SUM(F4:F60)</f>
        <v>0</v>
      </c>
      <c r="G61" s="190">
        <f>SUM(G4:G60)</f>
        <v>0</v>
      </c>
      <c r="H61" s="104">
        <f t="shared" si="44"/>
        <v>0</v>
      </c>
      <c r="I61" s="254">
        <f>SUM(I4:I60)</f>
        <v>0</v>
      </c>
      <c r="J61" s="190">
        <f t="shared" si="44"/>
        <v>0</v>
      </c>
      <c r="K61" s="190">
        <f t="shared" si="44"/>
        <v>0</v>
      </c>
      <c r="L61" s="190">
        <f t="shared" si="44"/>
        <v>0</v>
      </c>
      <c r="M61" s="191">
        <f>SUM(M4:M60)</f>
        <v>0</v>
      </c>
      <c r="N61" s="104">
        <f t="shared" si="44"/>
        <v>0</v>
      </c>
      <c r="O61" s="255">
        <f t="shared" si="44"/>
        <v>0</v>
      </c>
      <c r="P61" s="254">
        <f t="shared" si="44"/>
        <v>0</v>
      </c>
      <c r="Q61" s="256">
        <f t="shared" si="44"/>
        <v>0</v>
      </c>
      <c r="R61" s="256">
        <f t="shared" si="44"/>
        <v>0</v>
      </c>
      <c r="S61" s="257">
        <f t="shared" si="44"/>
        <v>0</v>
      </c>
      <c r="T61" s="946"/>
    </row>
    <row r="62" spans="1:20" s="123" customFormat="1" ht="13.5" thickTop="1">
      <c r="A62" s="895" t="s">
        <v>568</v>
      </c>
      <c r="B62" s="22"/>
      <c r="C62" s="896"/>
      <c r="D62" s="896"/>
      <c r="E62" s="896"/>
      <c r="F62" s="896"/>
      <c r="G62" s="1649"/>
      <c r="H62" s="22"/>
      <c r="I62" s="898"/>
      <c r="J62" s="897"/>
      <c r="K62" s="897"/>
      <c r="L62" s="897"/>
      <c r="M62" s="897"/>
      <c r="N62" s="22"/>
      <c r="O62" s="898"/>
      <c r="P62" s="898"/>
      <c r="Q62" s="899"/>
      <c r="R62" s="899"/>
      <c r="S62" s="898"/>
    </row>
    <row r="63" spans="1:20" s="102" customFormat="1">
      <c r="A63" s="158"/>
      <c r="B63" s="26"/>
      <c r="C63" s="258"/>
      <c r="D63" s="258"/>
      <c r="E63" s="258"/>
      <c r="F63" s="258"/>
      <c r="G63" s="245"/>
      <c r="H63" s="100"/>
      <c r="I63" s="127"/>
      <c r="J63" s="127"/>
      <c r="K63" s="127"/>
      <c r="L63" s="127"/>
      <c r="M63" s="245"/>
      <c r="N63" s="245"/>
      <c r="O63" s="246"/>
      <c r="P63" s="246"/>
      <c r="Q63" s="259"/>
      <c r="R63" s="259"/>
      <c r="S63" s="246"/>
    </row>
    <row r="64" spans="1:20">
      <c r="C64" s="936">
        <f>C61-I61-O61</f>
        <v>0</v>
      </c>
      <c r="D64" s="2">
        <f>D61-J61-P61</f>
        <v>0</v>
      </c>
      <c r="E64" s="2">
        <f>E61-K61-Q61</f>
        <v>0</v>
      </c>
      <c r="F64" s="2">
        <f>F61-L61-R61</f>
        <v>0</v>
      </c>
      <c r="G64" s="2">
        <f>G61-M61-S61</f>
        <v>0</v>
      </c>
      <c r="I64" s="2"/>
      <c r="J64" s="2"/>
      <c r="K64" s="2"/>
      <c r="L64" s="2"/>
    </row>
    <row r="65" spans="3:12">
      <c r="C65" s="936"/>
      <c r="I65" s="2"/>
    </row>
    <row r="66" spans="3:12">
      <c r="C66" s="936"/>
      <c r="I66" s="2"/>
      <c r="J66" s="2"/>
      <c r="K66" s="2"/>
      <c r="L66" s="2"/>
    </row>
    <row r="67" spans="3:12">
      <c r="I67" s="2"/>
    </row>
    <row r="68" spans="3:12">
      <c r="I68" s="2"/>
    </row>
    <row r="69" spans="3:12">
      <c r="I69" s="2"/>
    </row>
    <row r="70" spans="3:12">
      <c r="I70" s="2"/>
    </row>
  </sheetData>
  <mergeCells count="3">
    <mergeCell ref="C2:G2"/>
    <mergeCell ref="I2:M2"/>
    <mergeCell ref="O2:S2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Z77"/>
  <sheetViews>
    <sheetView showGridLines="0" zoomScaleNormal="100" workbookViewId="0">
      <pane xSplit="3" ySplit="4" topLeftCell="D57" activePane="bottomRight" state="frozen"/>
      <selection activeCell="BJ76" sqref="BJ76"/>
      <selection pane="topRight" activeCell="BJ76" sqref="BJ76"/>
      <selection pane="bottomLeft" activeCell="BJ76" sqref="BJ76"/>
      <selection pane="bottomRight" activeCell="D1" sqref="D1"/>
    </sheetView>
  </sheetViews>
  <sheetFormatPr defaultRowHeight="12.75" outlineLevelRow="1" outlineLevelCol="1"/>
  <cols>
    <col min="1" max="1" width="26.85546875" style="109" customWidth="1"/>
    <col min="2" max="2" width="11.85546875" style="109" hidden="1" customWidth="1" outlineLevel="1"/>
    <col min="3" max="3" width="12.5703125" style="2" hidden="1" customWidth="1" outlineLevel="1"/>
    <col min="4" max="4" width="13.28515625" style="2" bestFit="1" customWidth="1" collapsed="1"/>
    <col min="5" max="5" width="15.140625" style="2" bestFit="1" customWidth="1"/>
    <col min="6" max="6" width="12.85546875" style="2" bestFit="1" customWidth="1"/>
    <col min="7" max="7" width="12.28515625" style="2" bestFit="1" customWidth="1"/>
    <col min="8" max="8" width="13.28515625" style="2" bestFit="1" customWidth="1"/>
    <col min="9" max="9" width="14" style="2" bestFit="1" customWidth="1"/>
    <col min="10" max="10" width="12.42578125" style="2" customWidth="1"/>
    <col min="11" max="11" width="11.140625" style="54" customWidth="1" outlineLevel="1"/>
    <col min="12" max="12" width="12.28515625" style="54" customWidth="1" outlineLevel="1"/>
    <col min="13" max="13" width="14" style="54" customWidth="1" outlineLevel="1"/>
    <col min="14" max="14" width="13.42578125" style="54" customWidth="1" outlineLevel="1"/>
    <col min="15" max="15" width="12.85546875" style="54" bestFit="1" customWidth="1"/>
    <col min="16" max="16" width="13.28515625" style="2" bestFit="1" customWidth="1"/>
    <col min="17" max="17" width="11.140625" style="54" hidden="1" customWidth="1" outlineLevel="1"/>
    <col min="18" max="19" width="12.28515625" style="54" hidden="1" customWidth="1" outlineLevel="1"/>
    <col min="20" max="20" width="13.28515625" style="54" hidden="1" customWidth="1" outlineLevel="1"/>
    <col min="21" max="21" width="13.28515625" style="54" bestFit="1" customWidth="1" collapsed="1"/>
    <col min="22" max="22" width="15" style="54" customWidth="1"/>
    <col min="23" max="25" width="9.140625" style="278"/>
    <col min="26" max="16384" width="9.140625" style="54"/>
  </cols>
  <sheetData>
    <row r="1" spans="1:22" ht="15">
      <c r="A1" s="67" t="s">
        <v>105</v>
      </c>
      <c r="B1" s="67"/>
      <c r="D1" s="1489" t="s">
        <v>1338</v>
      </c>
      <c r="E1" s="936"/>
      <c r="M1" s="2"/>
      <c r="N1" s="2"/>
    </row>
    <row r="2" spans="1:22">
      <c r="A2" s="68" t="s">
        <v>86</v>
      </c>
      <c r="B2" s="68"/>
      <c r="F2" s="41"/>
      <c r="M2" s="2"/>
      <c r="N2" s="2"/>
    </row>
    <row r="3" spans="1:22" s="56" customFormat="1">
      <c r="D3" s="112" t="s">
        <v>896</v>
      </c>
      <c r="E3" s="1716" t="s">
        <v>87</v>
      </c>
      <c r="F3" s="1717"/>
      <c r="G3" s="1717"/>
      <c r="H3" s="1717"/>
      <c r="I3" s="1718"/>
      <c r="J3" s="112" t="s">
        <v>111</v>
      </c>
      <c r="K3" s="1719" t="s">
        <v>106</v>
      </c>
      <c r="L3" s="1719"/>
      <c r="M3" s="1719"/>
      <c r="N3" s="1719"/>
      <c r="O3" s="1719"/>
      <c r="P3" s="112" t="s">
        <v>117</v>
      </c>
      <c r="Q3" s="1720" t="s">
        <v>107</v>
      </c>
      <c r="R3" s="1721"/>
      <c r="S3" s="1721"/>
      <c r="T3" s="1721"/>
      <c r="U3" s="1722"/>
    </row>
    <row r="4" spans="1:22" s="78" customFormat="1">
      <c r="A4" s="69"/>
      <c r="B4" s="1042" t="s">
        <v>786</v>
      </c>
      <c r="C4" s="72" t="s">
        <v>115</v>
      </c>
      <c r="D4" s="70" t="s">
        <v>1309</v>
      </c>
      <c r="E4" s="71" t="s">
        <v>874</v>
      </c>
      <c r="F4" s="72" t="s">
        <v>876</v>
      </c>
      <c r="G4" s="72" t="s">
        <v>877</v>
      </c>
      <c r="H4" s="72" t="s">
        <v>878</v>
      </c>
      <c r="I4" s="73" t="s">
        <v>894</v>
      </c>
      <c r="J4" s="74" t="s">
        <v>110</v>
      </c>
      <c r="K4" s="75" t="s">
        <v>874</v>
      </c>
      <c r="L4" s="75" t="s">
        <v>876</v>
      </c>
      <c r="M4" s="75" t="s">
        <v>877</v>
      </c>
      <c r="N4" s="75" t="s">
        <v>878</v>
      </c>
      <c r="O4" s="75" t="s">
        <v>894</v>
      </c>
      <c r="P4" s="74" t="s">
        <v>110</v>
      </c>
      <c r="Q4" s="76" t="s">
        <v>874</v>
      </c>
      <c r="R4" s="75" t="s">
        <v>876</v>
      </c>
      <c r="S4" s="75" t="s">
        <v>877</v>
      </c>
      <c r="T4" s="75" t="s">
        <v>878</v>
      </c>
      <c r="U4" s="77" t="s">
        <v>894</v>
      </c>
    </row>
    <row r="5" spans="1:22">
      <c r="A5" s="79" t="s">
        <v>1149</v>
      </c>
      <c r="B5" s="79"/>
      <c r="C5" s="81"/>
      <c r="D5" s="52"/>
      <c r="E5" s="80"/>
      <c r="F5" s="81"/>
      <c r="G5" s="81"/>
      <c r="H5" s="81"/>
      <c r="I5" s="82"/>
      <c r="J5" s="52"/>
      <c r="K5" s="83"/>
      <c r="L5" s="83"/>
      <c r="M5" s="83"/>
      <c r="N5" s="83"/>
      <c r="O5" s="84"/>
      <c r="P5" s="52"/>
      <c r="Q5" s="85"/>
      <c r="R5" s="83"/>
      <c r="S5" s="83"/>
      <c r="T5" s="83"/>
      <c r="U5" s="86"/>
    </row>
    <row r="6" spans="1:22">
      <c r="A6" s="89" t="s">
        <v>807</v>
      </c>
      <c r="B6" s="931"/>
      <c r="C6" s="931"/>
      <c r="D6" s="52"/>
      <c r="E6" s="80"/>
      <c r="F6" s="81"/>
      <c r="G6" s="81"/>
      <c r="H6" s="81"/>
      <c r="I6" s="82">
        <f t="shared" ref="I6:I73" si="0">SUM(E6:H6)</f>
        <v>0</v>
      </c>
      <c r="J6" s="52"/>
      <c r="K6" s="80"/>
      <c r="L6" s="81"/>
      <c r="M6" s="83"/>
      <c r="N6" s="83"/>
      <c r="O6" s="84">
        <f t="shared" ref="O6:O16" si="1">SUM(K6:N6)</f>
        <v>0</v>
      </c>
      <c r="P6" s="52">
        <f t="shared" ref="P6:T12" si="2">D6-J6</f>
        <v>0</v>
      </c>
      <c r="Q6" s="85">
        <f t="shared" si="2"/>
        <v>0</v>
      </c>
      <c r="R6" s="83">
        <f t="shared" si="2"/>
        <v>0</v>
      </c>
      <c r="S6" s="83">
        <f t="shared" si="2"/>
        <v>0</v>
      </c>
      <c r="T6" s="83">
        <f t="shared" si="2"/>
        <v>0</v>
      </c>
      <c r="U6" s="86">
        <f t="shared" ref="U6:U20" si="3">SUM(Q6:T6)</f>
        <v>0</v>
      </c>
      <c r="V6" s="936"/>
    </row>
    <row r="7" spans="1:22">
      <c r="A7" s="89" t="s">
        <v>1306</v>
      </c>
      <c r="B7" s="931"/>
      <c r="C7" s="931"/>
      <c r="D7" s="52"/>
      <c r="E7" s="83"/>
      <c r="F7" s="83"/>
      <c r="G7" s="83"/>
      <c r="H7" s="81"/>
      <c r="I7" s="82">
        <f t="shared" si="0"/>
        <v>0</v>
      </c>
      <c r="J7" s="52"/>
      <c r="K7" s="83"/>
      <c r="L7" s="83"/>
      <c r="M7" s="83"/>
      <c r="N7" s="81"/>
      <c r="O7" s="84">
        <f t="shared" si="1"/>
        <v>0</v>
      </c>
      <c r="P7" s="52">
        <f t="shared" si="2"/>
        <v>0</v>
      </c>
      <c r="Q7" s="85">
        <f t="shared" si="2"/>
        <v>0</v>
      </c>
      <c r="R7" s="83">
        <f t="shared" si="2"/>
        <v>0</v>
      </c>
      <c r="S7" s="83">
        <f t="shared" si="2"/>
        <v>0</v>
      </c>
      <c r="T7" s="83">
        <f t="shared" si="2"/>
        <v>0</v>
      </c>
      <c r="U7" s="86">
        <f t="shared" si="3"/>
        <v>0</v>
      </c>
      <c r="V7" s="936"/>
    </row>
    <row r="8" spans="1:22">
      <c r="A8" s="89" t="s">
        <v>1250</v>
      </c>
      <c r="B8" s="931"/>
      <c r="C8" s="931"/>
      <c r="D8" s="52"/>
      <c r="E8" s="80"/>
      <c r="F8" s="81"/>
      <c r="G8" s="81"/>
      <c r="H8" s="81"/>
      <c r="I8" s="82">
        <f>SUM(E8:H8)</f>
        <v>0</v>
      </c>
      <c r="J8" s="52"/>
      <c r="K8" s="83"/>
      <c r="L8" s="81"/>
      <c r="M8" s="81"/>
      <c r="N8" s="83"/>
      <c r="O8" s="84">
        <f>SUM(K8:N8)</f>
        <v>0</v>
      </c>
      <c r="P8" s="52">
        <f>D8-J8</f>
        <v>0</v>
      </c>
      <c r="Q8" s="85">
        <f>E8-K8</f>
        <v>0</v>
      </c>
      <c r="R8" s="83">
        <f>F8-L8</f>
        <v>0</v>
      </c>
      <c r="S8" s="83">
        <f>G8-M8</f>
        <v>0</v>
      </c>
      <c r="T8" s="83">
        <f>H8-N8</f>
        <v>0</v>
      </c>
      <c r="U8" s="86">
        <f>SUM(Q8:T8)</f>
        <v>0</v>
      </c>
      <c r="V8" s="936"/>
    </row>
    <row r="9" spans="1:22">
      <c r="A9" s="89" t="s">
        <v>1140</v>
      </c>
      <c r="B9" s="931"/>
      <c r="C9" s="931"/>
      <c r="D9" s="52"/>
      <c r="E9" s="80"/>
      <c r="F9" s="81"/>
      <c r="G9" s="81"/>
      <c r="H9" s="81"/>
      <c r="I9" s="82">
        <f t="shared" si="0"/>
        <v>0</v>
      </c>
      <c r="J9" s="52"/>
      <c r="K9" s="80"/>
      <c r="L9" s="81"/>
      <c r="M9" s="81"/>
      <c r="N9" s="81"/>
      <c r="O9" s="84">
        <f t="shared" si="1"/>
        <v>0</v>
      </c>
      <c r="P9" s="52">
        <f t="shared" si="2"/>
        <v>0</v>
      </c>
      <c r="Q9" s="85">
        <f t="shared" si="2"/>
        <v>0</v>
      </c>
      <c r="R9" s="83">
        <f t="shared" si="2"/>
        <v>0</v>
      </c>
      <c r="S9" s="83">
        <f t="shared" si="2"/>
        <v>0</v>
      </c>
      <c r="T9" s="83">
        <f t="shared" si="2"/>
        <v>0</v>
      </c>
      <c r="U9" s="86">
        <f t="shared" si="3"/>
        <v>0</v>
      </c>
      <c r="V9" s="936"/>
    </row>
    <row r="10" spans="1:22">
      <c r="A10" s="89" t="s">
        <v>1147</v>
      </c>
      <c r="B10" s="931"/>
      <c r="C10" s="931"/>
      <c r="D10" s="52"/>
      <c r="E10" s="80"/>
      <c r="F10" s="81"/>
      <c r="G10" s="81"/>
      <c r="H10" s="81"/>
      <c r="I10" s="82">
        <f>SUM(E10:H10)</f>
        <v>0</v>
      </c>
      <c r="J10" s="52"/>
      <c r="K10" s="80"/>
      <c r="L10" s="83"/>
      <c r="M10" s="83"/>
      <c r="N10" s="83"/>
      <c r="O10" s="84">
        <f t="shared" si="1"/>
        <v>0</v>
      </c>
      <c r="P10" s="52">
        <f t="shared" si="2"/>
        <v>0</v>
      </c>
      <c r="Q10" s="85">
        <f t="shared" si="2"/>
        <v>0</v>
      </c>
      <c r="R10" s="83">
        <f t="shared" si="2"/>
        <v>0</v>
      </c>
      <c r="S10" s="83">
        <f t="shared" si="2"/>
        <v>0</v>
      </c>
      <c r="T10" s="83">
        <f t="shared" si="2"/>
        <v>0</v>
      </c>
      <c r="U10" s="86">
        <f t="shared" si="3"/>
        <v>0</v>
      </c>
      <c r="V10" s="936"/>
    </row>
    <row r="11" spans="1:22">
      <c r="A11" s="89" t="s">
        <v>1148</v>
      </c>
      <c r="B11" s="931"/>
      <c r="C11" s="931"/>
      <c r="D11" s="52"/>
      <c r="E11" s="80"/>
      <c r="F11" s="81"/>
      <c r="G11" s="81"/>
      <c r="H11" s="81"/>
      <c r="I11" s="82">
        <f>SUM(E11:H11)</f>
        <v>0</v>
      </c>
      <c r="J11" s="52"/>
      <c r="K11" s="81"/>
      <c r="L11" s="83"/>
      <c r="M11" s="83"/>
      <c r="N11" s="83"/>
      <c r="O11" s="84">
        <f t="shared" si="1"/>
        <v>0</v>
      </c>
      <c r="P11" s="52">
        <f t="shared" si="2"/>
        <v>0</v>
      </c>
      <c r="Q11" s="85">
        <f t="shared" si="2"/>
        <v>0</v>
      </c>
      <c r="R11" s="83">
        <f t="shared" si="2"/>
        <v>0</v>
      </c>
      <c r="S11" s="83">
        <f t="shared" si="2"/>
        <v>0</v>
      </c>
      <c r="T11" s="83">
        <f t="shared" si="2"/>
        <v>0</v>
      </c>
      <c r="U11" s="86">
        <f t="shared" si="3"/>
        <v>0</v>
      </c>
      <c r="V11" s="936"/>
    </row>
    <row r="12" spans="1:22">
      <c r="A12" s="89" t="s">
        <v>1235</v>
      </c>
      <c r="B12" s="931"/>
      <c r="C12" s="931"/>
      <c r="D12" s="52"/>
      <c r="E12" s="80"/>
      <c r="F12" s="81"/>
      <c r="G12" s="81"/>
      <c r="H12" s="81"/>
      <c r="I12" s="82">
        <f>SUM(E12:H12)</f>
        <v>0</v>
      </c>
      <c r="J12" s="52"/>
      <c r="K12" s="80"/>
      <c r="L12" s="81"/>
      <c r="M12" s="83"/>
      <c r="N12" s="83"/>
      <c r="O12" s="84">
        <f t="shared" si="1"/>
        <v>0</v>
      </c>
      <c r="P12" s="52">
        <f t="shared" si="2"/>
        <v>0</v>
      </c>
      <c r="Q12" s="85">
        <f t="shared" si="2"/>
        <v>0</v>
      </c>
      <c r="R12" s="83">
        <f t="shared" si="2"/>
        <v>0</v>
      </c>
      <c r="S12" s="83">
        <f t="shared" si="2"/>
        <v>0</v>
      </c>
      <c r="T12" s="83">
        <f t="shared" si="2"/>
        <v>0</v>
      </c>
      <c r="U12" s="86">
        <f t="shared" si="3"/>
        <v>0</v>
      </c>
      <c r="V12" s="936"/>
    </row>
    <row r="13" spans="1:22">
      <c r="A13" s="89" t="s">
        <v>1237</v>
      </c>
      <c r="B13" s="931"/>
      <c r="C13" s="931"/>
      <c r="D13" s="52"/>
      <c r="E13" s="80"/>
      <c r="F13" s="81"/>
      <c r="G13" s="81"/>
      <c r="H13" s="81"/>
      <c r="I13" s="82">
        <f t="shared" si="0"/>
        <v>0</v>
      </c>
      <c r="J13" s="52"/>
      <c r="K13" s="80"/>
      <c r="L13" s="81"/>
      <c r="M13" s="81"/>
      <c r="N13" s="83"/>
      <c r="O13" s="84">
        <f t="shared" si="1"/>
        <v>0</v>
      </c>
      <c r="P13" s="52">
        <f t="shared" ref="P13:R20" si="4">D13-J13</f>
        <v>0</v>
      </c>
      <c r="Q13" s="85">
        <f t="shared" si="4"/>
        <v>0</v>
      </c>
      <c r="R13" s="83">
        <f t="shared" si="4"/>
        <v>0</v>
      </c>
      <c r="S13" s="83">
        <f t="shared" ref="S13:S19" si="5">G13-M13</f>
        <v>0</v>
      </c>
      <c r="T13" s="83">
        <f t="shared" ref="T13:T20" si="6">H13-N13</f>
        <v>0</v>
      </c>
      <c r="U13" s="86">
        <f t="shared" si="3"/>
        <v>0</v>
      </c>
      <c r="V13" s="936"/>
    </row>
    <row r="14" spans="1:22">
      <c r="A14" s="89" t="s">
        <v>1238</v>
      </c>
      <c r="B14" s="931"/>
      <c r="C14" s="931"/>
      <c r="D14" s="52"/>
      <c r="E14" s="80"/>
      <c r="F14" s="81"/>
      <c r="G14" s="81"/>
      <c r="H14" s="81"/>
      <c r="I14" s="82">
        <f t="shared" si="0"/>
        <v>0</v>
      </c>
      <c r="J14" s="52"/>
      <c r="K14" s="80"/>
      <c r="L14" s="81"/>
      <c r="M14" s="81"/>
      <c r="N14" s="83"/>
      <c r="O14" s="84">
        <f t="shared" si="1"/>
        <v>0</v>
      </c>
      <c r="P14" s="52">
        <f t="shared" si="4"/>
        <v>0</v>
      </c>
      <c r="Q14" s="85">
        <f t="shared" si="4"/>
        <v>0</v>
      </c>
      <c r="R14" s="83">
        <f t="shared" si="4"/>
        <v>0</v>
      </c>
      <c r="S14" s="83">
        <f t="shared" si="5"/>
        <v>0</v>
      </c>
      <c r="T14" s="83">
        <f t="shared" si="6"/>
        <v>0</v>
      </c>
      <c r="U14" s="86">
        <f t="shared" si="3"/>
        <v>0</v>
      </c>
      <c r="V14" s="936"/>
    </row>
    <row r="15" spans="1:22">
      <c r="A15" s="89" t="s">
        <v>1268</v>
      </c>
      <c r="B15" s="931"/>
      <c r="C15" s="931"/>
      <c r="D15" s="52"/>
      <c r="E15" s="80"/>
      <c r="F15" s="81"/>
      <c r="G15" s="81"/>
      <c r="H15" s="81"/>
      <c r="I15" s="82">
        <f t="shared" si="0"/>
        <v>0</v>
      </c>
      <c r="J15" s="52"/>
      <c r="K15" s="80"/>
      <c r="L15" s="81"/>
      <c r="M15" s="81"/>
      <c r="N15" s="83"/>
      <c r="O15" s="84">
        <f t="shared" si="1"/>
        <v>0</v>
      </c>
      <c r="P15" s="52">
        <f t="shared" si="4"/>
        <v>0</v>
      </c>
      <c r="Q15" s="85">
        <f t="shared" si="4"/>
        <v>0</v>
      </c>
      <c r="R15" s="83">
        <f t="shared" si="4"/>
        <v>0</v>
      </c>
      <c r="S15" s="83">
        <f t="shared" si="5"/>
        <v>0</v>
      </c>
      <c r="T15" s="83">
        <f t="shared" si="6"/>
        <v>0</v>
      </c>
      <c r="U15" s="86">
        <f t="shared" si="3"/>
        <v>0</v>
      </c>
      <c r="V15" s="936"/>
    </row>
    <row r="16" spans="1:22">
      <c r="A16" s="89" t="s">
        <v>1307</v>
      </c>
      <c r="B16" s="931"/>
      <c r="C16" s="931"/>
      <c r="D16" s="52"/>
      <c r="E16" s="80"/>
      <c r="F16" s="81"/>
      <c r="G16" s="81"/>
      <c r="H16" s="81"/>
      <c r="I16" s="82">
        <f t="shared" si="0"/>
        <v>0</v>
      </c>
      <c r="J16" s="52"/>
      <c r="K16" s="81"/>
      <c r="L16" s="81"/>
      <c r="M16" s="81"/>
      <c r="N16" s="83"/>
      <c r="O16" s="84">
        <f t="shared" si="1"/>
        <v>0</v>
      </c>
      <c r="P16" s="52">
        <f t="shared" ref="P16" si="7">D16-J16</f>
        <v>0</v>
      </c>
      <c r="Q16" s="85">
        <f t="shared" ref="Q16" si="8">E16-K16</f>
        <v>0</v>
      </c>
      <c r="R16" s="83">
        <f t="shared" ref="R16" si="9">F16-L16</f>
        <v>0</v>
      </c>
      <c r="S16" s="83">
        <f t="shared" ref="S16" si="10">G16-M16</f>
        <v>0</v>
      </c>
      <c r="T16" s="83">
        <f t="shared" ref="T16" si="11">H16-N16</f>
        <v>0</v>
      </c>
      <c r="U16" s="86">
        <f t="shared" ref="U16" si="12">SUM(Q16:T16)</f>
        <v>0</v>
      </c>
      <c r="V16" s="936"/>
    </row>
    <row r="17" spans="1:25">
      <c r="A17" s="89" t="s">
        <v>1308</v>
      </c>
      <c r="B17" s="931"/>
      <c r="C17" s="931"/>
      <c r="D17" s="52"/>
      <c r="E17" s="80"/>
      <c r="F17" s="81"/>
      <c r="G17" s="81"/>
      <c r="H17" s="81"/>
      <c r="I17" s="82">
        <f t="shared" si="0"/>
        <v>0</v>
      </c>
      <c r="J17" s="52"/>
      <c r="K17" s="81"/>
      <c r="L17" s="81"/>
      <c r="M17" s="81"/>
      <c r="N17" s="83"/>
      <c r="O17" s="84">
        <f t="shared" ref="O17" si="13">SUM(K17:N17)</f>
        <v>0</v>
      </c>
      <c r="P17" s="52">
        <f t="shared" ref="P17" si="14">D17-J17</f>
        <v>0</v>
      </c>
      <c r="Q17" s="85">
        <f t="shared" ref="Q17" si="15">E17-K17</f>
        <v>0</v>
      </c>
      <c r="R17" s="83">
        <f t="shared" ref="R17" si="16">F17-L17</f>
        <v>0</v>
      </c>
      <c r="S17" s="83">
        <f t="shared" ref="S17" si="17">G17-M17</f>
        <v>0</v>
      </c>
      <c r="T17" s="83">
        <f t="shared" ref="T17" si="18">H17-N17</f>
        <v>0</v>
      </c>
      <c r="U17" s="86">
        <f t="shared" ref="U17" si="19">SUM(Q17:T17)</f>
        <v>0</v>
      </c>
      <c r="V17" s="936"/>
    </row>
    <row r="18" spans="1:25" hidden="1" outlineLevel="1">
      <c r="A18" s="89" t="s">
        <v>807</v>
      </c>
      <c r="B18" s="931"/>
      <c r="C18" s="931"/>
      <c r="D18" s="52"/>
      <c r="E18" s="80"/>
      <c r="F18" s="81"/>
      <c r="G18" s="81"/>
      <c r="H18" s="81"/>
      <c r="I18" s="82">
        <f t="shared" si="0"/>
        <v>0</v>
      </c>
      <c r="J18" s="52"/>
      <c r="K18" s="83"/>
      <c r="L18" s="81"/>
      <c r="M18" s="81"/>
      <c r="N18" s="83"/>
      <c r="O18" s="84"/>
      <c r="P18" s="52">
        <f t="shared" si="4"/>
        <v>0</v>
      </c>
      <c r="Q18" s="85">
        <f t="shared" si="4"/>
        <v>0</v>
      </c>
      <c r="R18" s="83">
        <f t="shared" si="4"/>
        <v>0</v>
      </c>
      <c r="S18" s="83">
        <f t="shared" si="5"/>
        <v>0</v>
      </c>
      <c r="T18" s="83">
        <f t="shared" si="6"/>
        <v>0</v>
      </c>
      <c r="U18" s="86">
        <f t="shared" si="3"/>
        <v>0</v>
      </c>
      <c r="V18" s="936"/>
    </row>
    <row r="19" spans="1:25" hidden="1" outlineLevel="1">
      <c r="A19" s="89" t="s">
        <v>807</v>
      </c>
      <c r="B19" s="931"/>
      <c r="C19" s="931"/>
      <c r="D19" s="52"/>
      <c r="E19" s="80"/>
      <c r="F19" s="81"/>
      <c r="G19" s="81"/>
      <c r="H19" s="81"/>
      <c r="I19" s="82">
        <f t="shared" si="0"/>
        <v>0</v>
      </c>
      <c r="J19" s="52"/>
      <c r="K19" s="83"/>
      <c r="L19" s="81"/>
      <c r="M19" s="81"/>
      <c r="N19" s="83"/>
      <c r="O19" s="84"/>
      <c r="P19" s="52">
        <f t="shared" si="4"/>
        <v>0</v>
      </c>
      <c r="Q19" s="85">
        <f t="shared" si="4"/>
        <v>0</v>
      </c>
      <c r="R19" s="83">
        <f t="shared" si="4"/>
        <v>0</v>
      </c>
      <c r="S19" s="83">
        <f t="shared" si="5"/>
        <v>0</v>
      </c>
      <c r="T19" s="83">
        <f t="shared" si="6"/>
        <v>0</v>
      </c>
      <c r="U19" s="86">
        <f t="shared" si="3"/>
        <v>0</v>
      </c>
      <c r="V19" s="936"/>
    </row>
    <row r="20" spans="1:25" hidden="1" outlineLevel="1">
      <c r="A20" s="89" t="s">
        <v>807</v>
      </c>
      <c r="B20" s="931"/>
      <c r="C20" s="931"/>
      <c r="D20" s="52"/>
      <c r="E20" s="80"/>
      <c r="F20" s="81"/>
      <c r="G20" s="81"/>
      <c r="H20" s="81"/>
      <c r="I20" s="82">
        <f t="shared" si="0"/>
        <v>0</v>
      </c>
      <c r="J20" s="52"/>
      <c r="K20" s="83"/>
      <c r="L20" s="83"/>
      <c r="M20" s="81"/>
      <c r="N20" s="81"/>
      <c r="O20" s="84">
        <f>SUM(K20:N20)</f>
        <v>0</v>
      </c>
      <c r="P20" s="52">
        <f t="shared" si="4"/>
        <v>0</v>
      </c>
      <c r="Q20" s="85">
        <f t="shared" si="4"/>
        <v>0</v>
      </c>
      <c r="R20" s="83">
        <f t="shared" si="4"/>
        <v>0</v>
      </c>
      <c r="S20" s="83">
        <f>G20-M20</f>
        <v>0</v>
      </c>
      <c r="T20" s="83">
        <f t="shared" si="6"/>
        <v>0</v>
      </c>
      <c r="U20" s="86">
        <f t="shared" si="3"/>
        <v>0</v>
      </c>
      <c r="V20" s="936"/>
    </row>
    <row r="21" spans="1:25" collapsed="1">
      <c r="A21" s="87"/>
      <c r="B21" s="931"/>
      <c r="C21" s="931"/>
      <c r="D21" s="52"/>
      <c r="E21" s="80"/>
      <c r="F21" s="81"/>
      <c r="G21" s="81"/>
      <c r="H21" s="81"/>
      <c r="I21" s="82"/>
      <c r="J21" s="52"/>
      <c r="K21" s="83"/>
      <c r="L21" s="83"/>
      <c r="M21" s="83"/>
      <c r="N21" s="83"/>
      <c r="O21" s="83"/>
      <c r="P21" s="52"/>
      <c r="Q21" s="85"/>
      <c r="R21" s="83"/>
      <c r="S21" s="83"/>
      <c r="T21" s="83"/>
      <c r="U21" s="86"/>
      <c r="V21" s="936"/>
    </row>
    <row r="22" spans="1:25">
      <c r="A22" s="79" t="s">
        <v>112</v>
      </c>
      <c r="B22" s="931"/>
      <c r="C22" s="931"/>
      <c r="D22" s="52"/>
      <c r="E22" s="80"/>
      <c r="F22" s="81"/>
      <c r="G22" s="81"/>
      <c r="H22" s="81"/>
      <c r="I22" s="82"/>
      <c r="J22" s="52"/>
      <c r="K22" s="83"/>
      <c r="L22" s="83"/>
      <c r="M22" s="83"/>
      <c r="N22" s="83"/>
      <c r="O22" s="84"/>
      <c r="P22" s="52"/>
      <c r="Q22" s="85">
        <f t="shared" ref="Q22:T27" si="20">E22-K22</f>
        <v>0</v>
      </c>
      <c r="R22" s="83">
        <f t="shared" si="20"/>
        <v>0</v>
      </c>
      <c r="S22" s="83">
        <f t="shared" si="20"/>
        <v>0</v>
      </c>
      <c r="T22" s="83">
        <f t="shared" si="20"/>
        <v>0</v>
      </c>
      <c r="U22" s="86">
        <f>SUM(Q22:T22)</f>
        <v>0</v>
      </c>
      <c r="V22" s="936"/>
    </row>
    <row r="23" spans="1:25">
      <c r="A23" s="1422" t="s">
        <v>1286</v>
      </c>
      <c r="B23" s="931"/>
      <c r="C23" s="931"/>
      <c r="D23" s="52"/>
      <c r="E23" s="83"/>
      <c r="F23" s="83"/>
      <c r="G23" s="83"/>
      <c r="H23" s="83"/>
      <c r="I23" s="82">
        <f t="shared" si="0"/>
        <v>0</v>
      </c>
      <c r="J23" s="52"/>
      <c r="K23" s="83"/>
      <c r="L23" s="83"/>
      <c r="M23" s="83"/>
      <c r="N23" s="83"/>
      <c r="O23" s="84">
        <f>SUM(K23:N23)</f>
        <v>0</v>
      </c>
      <c r="P23" s="52">
        <f>D23-J23</f>
        <v>0</v>
      </c>
      <c r="Q23" s="85">
        <f t="shared" si="20"/>
        <v>0</v>
      </c>
      <c r="R23" s="83">
        <f t="shared" si="20"/>
        <v>0</v>
      </c>
      <c r="S23" s="83">
        <f t="shared" si="20"/>
        <v>0</v>
      </c>
      <c r="T23" s="83">
        <f t="shared" si="20"/>
        <v>0</v>
      </c>
      <c r="U23" s="86">
        <f>SUM(Q23:T23)</f>
        <v>0</v>
      </c>
      <c r="V23" s="936"/>
    </row>
    <row r="24" spans="1:25">
      <c r="A24" s="1422" t="s">
        <v>1003</v>
      </c>
      <c r="B24" s="931"/>
      <c r="C24" s="931"/>
      <c r="D24" s="52"/>
      <c r="E24" s="80"/>
      <c r="F24" s="81"/>
      <c r="G24" s="81"/>
      <c r="H24" s="81"/>
      <c r="I24" s="82">
        <f t="shared" si="0"/>
        <v>0</v>
      </c>
      <c r="J24" s="52"/>
      <c r="K24" s="83"/>
      <c r="L24" s="83"/>
      <c r="M24" s="83"/>
      <c r="N24" s="83"/>
      <c r="O24" s="84">
        <f>SUM(K24:N24)</f>
        <v>0</v>
      </c>
      <c r="P24" s="52">
        <f>D24-J24</f>
        <v>0</v>
      </c>
      <c r="Q24" s="85">
        <f t="shared" si="20"/>
        <v>0</v>
      </c>
      <c r="R24" s="83">
        <f t="shared" si="20"/>
        <v>0</v>
      </c>
      <c r="S24" s="83">
        <f t="shared" si="20"/>
        <v>0</v>
      </c>
      <c r="T24" s="83">
        <f t="shared" si="20"/>
        <v>0</v>
      </c>
      <c r="U24" s="86">
        <f>SUM(Q24:T24)</f>
        <v>0</v>
      </c>
      <c r="V24" s="936"/>
    </row>
    <row r="25" spans="1:25">
      <c r="A25" s="89" t="s">
        <v>1289</v>
      </c>
      <c r="B25" s="931"/>
      <c r="C25" s="931"/>
      <c r="D25" s="52"/>
      <c r="E25" s="80"/>
      <c r="F25" s="81"/>
      <c r="G25" s="81"/>
      <c r="H25" s="81"/>
      <c r="I25" s="82">
        <f>SUM(E25:H25)</f>
        <v>0</v>
      </c>
      <c r="J25" s="52"/>
      <c r="K25" s="83"/>
      <c r="L25" s="81"/>
      <c r="M25" s="81"/>
      <c r="N25" s="81"/>
      <c r="O25" s="84">
        <f>SUM(K25:N25)</f>
        <v>0</v>
      </c>
      <c r="P25" s="52">
        <f>D25-J25</f>
        <v>0</v>
      </c>
      <c r="Q25" s="85">
        <f>E25-K25</f>
        <v>0</v>
      </c>
      <c r="R25" s="83">
        <f>F25-L25</f>
        <v>0</v>
      </c>
      <c r="S25" s="83">
        <f>G25-M25</f>
        <v>0</v>
      </c>
      <c r="T25" s="83">
        <f>H25-N25</f>
        <v>0</v>
      </c>
      <c r="U25" s="86">
        <f>SUM(Q25:T25)</f>
        <v>0</v>
      </c>
      <c r="V25" s="936"/>
    </row>
    <row r="26" spans="1:25">
      <c r="A26" s="89" t="s">
        <v>1259</v>
      </c>
      <c r="B26" s="931"/>
      <c r="C26" s="931"/>
      <c r="D26" s="52"/>
      <c r="E26" s="80"/>
      <c r="F26" s="81"/>
      <c r="G26" s="81"/>
      <c r="H26" s="81"/>
      <c r="I26" s="82">
        <f>SUM(E26:H26)</f>
        <v>0</v>
      </c>
      <c r="J26" s="52"/>
      <c r="K26" s="83"/>
      <c r="L26" s="83"/>
      <c r="M26" s="83"/>
      <c r="N26" s="83"/>
      <c r="O26" s="84">
        <f>SUM(K26:N26)</f>
        <v>0</v>
      </c>
      <c r="P26" s="52">
        <f t="shared" ref="P26" si="21">D26-J26</f>
        <v>0</v>
      </c>
      <c r="Q26" s="85">
        <f t="shared" ref="Q26" si="22">E26-K26</f>
        <v>0</v>
      </c>
      <c r="R26" s="83">
        <f t="shared" ref="R26" si="23">F26-L26</f>
        <v>0</v>
      </c>
      <c r="S26" s="83">
        <f t="shared" ref="S26" si="24">G26-M26</f>
        <v>0</v>
      </c>
      <c r="T26" s="83">
        <f t="shared" ref="T26" si="25">H26-N26</f>
        <v>0</v>
      </c>
      <c r="U26" s="86">
        <f t="shared" ref="U26" si="26">SUM(Q26:T26)</f>
        <v>0</v>
      </c>
      <c r="V26" s="936"/>
    </row>
    <row r="27" spans="1:25">
      <c r="A27" s="89" t="s">
        <v>1236</v>
      </c>
      <c r="B27" s="931"/>
      <c r="C27" s="931"/>
      <c r="D27" s="52"/>
      <c r="E27" s="80"/>
      <c r="F27" s="81"/>
      <c r="G27" s="81"/>
      <c r="H27" s="81"/>
      <c r="I27" s="82">
        <f t="shared" ref="I27:I32" si="27">SUM(E27:H27)</f>
        <v>0</v>
      </c>
      <c r="J27" s="52"/>
      <c r="K27" s="83"/>
      <c r="L27" s="81"/>
      <c r="M27" s="81"/>
      <c r="N27" s="83"/>
      <c r="O27" s="84">
        <f t="shared" ref="O27:O32" si="28">SUM(K27:N27)</f>
        <v>0</v>
      </c>
      <c r="P27" s="52">
        <f>D27-J27</f>
        <v>0</v>
      </c>
      <c r="Q27" s="85">
        <f t="shared" si="20"/>
        <v>0</v>
      </c>
      <c r="R27" s="83">
        <f t="shared" si="20"/>
        <v>0</v>
      </c>
      <c r="S27" s="83">
        <f t="shared" si="20"/>
        <v>0</v>
      </c>
      <c r="T27" s="83">
        <f t="shared" si="20"/>
        <v>0</v>
      </c>
      <c r="U27" s="86">
        <f t="shared" ref="U27:U32" si="29">SUM(Q27:T27)</f>
        <v>0</v>
      </c>
      <c r="V27" s="936"/>
    </row>
    <row r="28" spans="1:25" hidden="1" outlineLevel="1">
      <c r="A28" s="89" t="s">
        <v>807</v>
      </c>
      <c r="B28" s="931"/>
      <c r="C28" s="931"/>
      <c r="D28" s="52"/>
      <c r="E28" s="80"/>
      <c r="F28" s="81"/>
      <c r="G28" s="81"/>
      <c r="H28" s="81"/>
      <c r="I28" s="82">
        <f t="shared" si="27"/>
        <v>0</v>
      </c>
      <c r="J28" s="52"/>
      <c r="K28" s="83"/>
      <c r="L28" s="81"/>
      <c r="M28" s="81"/>
      <c r="N28" s="81"/>
      <c r="O28" s="84">
        <f t="shared" si="28"/>
        <v>0</v>
      </c>
      <c r="P28" s="52">
        <f t="shared" ref="P28:T32" si="30">D28-J28</f>
        <v>0</v>
      </c>
      <c r="Q28" s="85">
        <f t="shared" si="30"/>
        <v>0</v>
      </c>
      <c r="R28" s="83">
        <f t="shared" si="30"/>
        <v>0</v>
      </c>
      <c r="S28" s="83">
        <f t="shared" si="30"/>
        <v>0</v>
      </c>
      <c r="T28" s="83">
        <f t="shared" si="30"/>
        <v>0</v>
      </c>
      <c r="U28" s="86">
        <f t="shared" si="29"/>
        <v>0</v>
      </c>
      <c r="V28" s="936"/>
    </row>
    <row r="29" spans="1:25" hidden="1" outlineLevel="1">
      <c r="A29" s="89" t="s">
        <v>807</v>
      </c>
      <c r="B29" s="931"/>
      <c r="C29" s="931"/>
      <c r="D29" s="52"/>
      <c r="E29" s="80"/>
      <c r="F29" s="83"/>
      <c r="G29" s="83"/>
      <c r="H29" s="81"/>
      <c r="I29" s="82">
        <f t="shared" si="27"/>
        <v>0</v>
      </c>
      <c r="J29" s="52"/>
      <c r="K29" s="83"/>
      <c r="L29" s="81"/>
      <c r="M29" s="83"/>
      <c r="N29" s="83"/>
      <c r="O29" s="84">
        <f t="shared" si="28"/>
        <v>0</v>
      </c>
      <c r="P29" s="52">
        <f t="shared" si="30"/>
        <v>0</v>
      </c>
      <c r="Q29" s="85">
        <f t="shared" si="30"/>
        <v>0</v>
      </c>
      <c r="R29" s="83">
        <f t="shared" si="30"/>
        <v>0</v>
      </c>
      <c r="S29" s="83">
        <f t="shared" si="30"/>
        <v>0</v>
      </c>
      <c r="T29" s="83">
        <f t="shared" si="30"/>
        <v>0</v>
      </c>
      <c r="U29" s="86">
        <f t="shared" si="29"/>
        <v>0</v>
      </c>
      <c r="V29" s="936"/>
    </row>
    <row r="30" spans="1:25" s="1306" customFormat="1" hidden="1" outlineLevel="1">
      <c r="A30" s="89" t="s">
        <v>807</v>
      </c>
      <c r="B30" s="1299"/>
      <c r="C30" s="1299"/>
      <c r="D30" s="1300"/>
      <c r="E30" s="80"/>
      <c r="F30" s="83"/>
      <c r="G30" s="83"/>
      <c r="H30" s="81"/>
      <c r="I30" s="82">
        <f t="shared" si="27"/>
        <v>0</v>
      </c>
      <c r="J30" s="52"/>
      <c r="K30" s="83"/>
      <c r="L30" s="1301"/>
      <c r="M30" s="1302"/>
      <c r="N30" s="1302"/>
      <c r="O30" s="1303">
        <f t="shared" si="28"/>
        <v>0</v>
      </c>
      <c r="P30" s="1300">
        <f>D30-J30</f>
        <v>0</v>
      </c>
      <c r="Q30" s="1304">
        <f>E30-K30</f>
        <v>0</v>
      </c>
      <c r="R30" s="1302">
        <f>F30-L30</f>
        <v>0</v>
      </c>
      <c r="S30" s="1302">
        <f>G30-M30</f>
        <v>0</v>
      </c>
      <c r="T30" s="1302">
        <f>H30-N30</f>
        <v>0</v>
      </c>
      <c r="U30" s="1305">
        <f t="shared" si="29"/>
        <v>0</v>
      </c>
      <c r="V30" s="1311"/>
      <c r="W30" s="1298"/>
      <c r="X30" s="1298"/>
      <c r="Y30" s="1298"/>
    </row>
    <row r="31" spans="1:25" hidden="1" outlineLevel="1">
      <c r="A31" s="89" t="s">
        <v>807</v>
      </c>
      <c r="B31" s="931"/>
      <c r="C31" s="931"/>
      <c r="D31" s="52"/>
      <c r="E31" s="80"/>
      <c r="F31" s="83"/>
      <c r="G31" s="83"/>
      <c r="H31" s="81"/>
      <c r="I31" s="82">
        <f t="shared" si="27"/>
        <v>0</v>
      </c>
      <c r="J31" s="52"/>
      <c r="K31" s="83"/>
      <c r="L31" s="81"/>
      <c r="M31" s="83"/>
      <c r="N31" s="83"/>
      <c r="O31" s="84">
        <f t="shared" si="28"/>
        <v>0</v>
      </c>
      <c r="P31" s="52">
        <f t="shared" si="30"/>
        <v>0</v>
      </c>
      <c r="Q31" s="85">
        <f t="shared" si="30"/>
        <v>0</v>
      </c>
      <c r="R31" s="83">
        <f t="shared" si="30"/>
        <v>0</v>
      </c>
      <c r="S31" s="83">
        <f t="shared" si="30"/>
        <v>0</v>
      </c>
      <c r="T31" s="83">
        <f t="shared" si="30"/>
        <v>0</v>
      </c>
      <c r="U31" s="86">
        <f t="shared" si="29"/>
        <v>0</v>
      </c>
      <c r="V31" s="936"/>
    </row>
    <row r="32" spans="1:25" hidden="1" outlineLevel="1">
      <c r="A32" s="89" t="s">
        <v>807</v>
      </c>
      <c r="B32" s="931"/>
      <c r="C32" s="931"/>
      <c r="D32" s="52"/>
      <c r="E32" s="80"/>
      <c r="F32" s="81"/>
      <c r="G32" s="81"/>
      <c r="H32" s="81"/>
      <c r="I32" s="84">
        <f t="shared" si="27"/>
        <v>0</v>
      </c>
      <c r="J32" s="52"/>
      <c r="K32" s="83"/>
      <c r="L32" s="81"/>
      <c r="M32" s="81"/>
      <c r="N32" s="83"/>
      <c r="O32" s="84">
        <f t="shared" si="28"/>
        <v>0</v>
      </c>
      <c r="P32" s="52">
        <f t="shared" si="30"/>
        <v>0</v>
      </c>
      <c r="Q32" s="85">
        <f t="shared" si="30"/>
        <v>0</v>
      </c>
      <c r="R32" s="83">
        <f t="shared" si="30"/>
        <v>0</v>
      </c>
      <c r="S32" s="83">
        <f t="shared" si="30"/>
        <v>0</v>
      </c>
      <c r="T32" s="83">
        <f t="shared" si="30"/>
        <v>0</v>
      </c>
      <c r="U32" s="86">
        <f t="shared" si="29"/>
        <v>0</v>
      </c>
      <c r="V32" s="936"/>
    </row>
    <row r="33" spans="1:25" collapsed="1">
      <c r="A33" s="89"/>
      <c r="B33" s="931"/>
      <c r="C33" s="931"/>
      <c r="D33" s="52"/>
      <c r="E33" s="80"/>
      <c r="F33" s="81"/>
      <c r="G33" s="81"/>
      <c r="H33" s="81"/>
      <c r="I33" s="82"/>
      <c r="J33" s="52"/>
      <c r="K33" s="83"/>
      <c r="L33" s="83"/>
      <c r="M33" s="83"/>
      <c r="N33" s="83"/>
      <c r="O33" s="84"/>
      <c r="P33" s="52"/>
      <c r="Q33" s="85"/>
      <c r="R33" s="83"/>
      <c r="S33" s="83"/>
      <c r="T33" s="83"/>
      <c r="U33" s="86"/>
      <c r="V33" s="936"/>
    </row>
    <row r="34" spans="1:25">
      <c r="A34" s="79" t="s">
        <v>114</v>
      </c>
      <c r="B34" s="931"/>
      <c r="C34" s="931"/>
      <c r="D34" s="52"/>
      <c r="E34" s="80"/>
      <c r="F34" s="81"/>
      <c r="G34" s="81"/>
      <c r="H34" s="81"/>
      <c r="I34" s="82">
        <f t="shared" si="0"/>
        <v>0</v>
      </c>
      <c r="J34" s="52"/>
      <c r="K34" s="83"/>
      <c r="L34" s="83"/>
      <c r="M34" s="83"/>
      <c r="N34" s="83"/>
      <c r="O34" s="84"/>
      <c r="P34" s="52"/>
      <c r="Q34" s="85">
        <f t="shared" ref="Q34:T41" si="31">E34-K34</f>
        <v>0</v>
      </c>
      <c r="R34" s="83">
        <f t="shared" si="31"/>
        <v>0</v>
      </c>
      <c r="S34" s="83">
        <f t="shared" si="31"/>
        <v>0</v>
      </c>
      <c r="T34" s="83">
        <f t="shared" si="31"/>
        <v>0</v>
      </c>
      <c r="U34" s="86">
        <f t="shared" ref="U34:U41" si="32">SUM(Q34:T34)</f>
        <v>0</v>
      </c>
      <c r="V34" s="936"/>
    </row>
    <row r="35" spans="1:25">
      <c r="A35" s="89" t="s">
        <v>697</v>
      </c>
      <c r="B35" s="931"/>
      <c r="C35" s="931"/>
      <c r="D35" s="52"/>
      <c r="E35" s="80"/>
      <c r="F35" s="83"/>
      <c r="G35" s="81"/>
      <c r="H35" s="81"/>
      <c r="I35" s="82">
        <f t="shared" si="0"/>
        <v>0</v>
      </c>
      <c r="J35" s="52"/>
      <c r="K35" s="80"/>
      <c r="L35" s="83"/>
      <c r="M35" s="83"/>
      <c r="N35" s="83"/>
      <c r="O35" s="84">
        <f t="shared" ref="O35:O41" si="33">SUM(K35:N35)</f>
        <v>0</v>
      </c>
      <c r="P35" s="52">
        <f t="shared" ref="P35:P41" si="34">D35-J35</f>
        <v>0</v>
      </c>
      <c r="Q35" s="85">
        <f t="shared" si="31"/>
        <v>0</v>
      </c>
      <c r="R35" s="83">
        <f t="shared" si="31"/>
        <v>0</v>
      </c>
      <c r="S35" s="83">
        <f t="shared" si="31"/>
        <v>0</v>
      </c>
      <c r="T35" s="83">
        <f t="shared" si="31"/>
        <v>0</v>
      </c>
      <c r="U35" s="86">
        <f t="shared" si="32"/>
        <v>0</v>
      </c>
      <c r="V35" s="936"/>
    </row>
    <row r="36" spans="1:25">
      <c r="A36" s="89" t="s">
        <v>1239</v>
      </c>
      <c r="B36" s="931"/>
      <c r="C36" s="931"/>
      <c r="D36" s="52"/>
      <c r="E36" s="80"/>
      <c r="F36" s="81"/>
      <c r="G36" s="81"/>
      <c r="H36" s="81"/>
      <c r="I36" s="82">
        <f t="shared" si="0"/>
        <v>0</v>
      </c>
      <c r="J36" s="52"/>
      <c r="K36" s="80"/>
      <c r="L36" s="81"/>
      <c r="M36" s="81"/>
      <c r="N36" s="81"/>
      <c r="O36" s="82">
        <f t="shared" si="33"/>
        <v>0</v>
      </c>
      <c r="P36" s="52">
        <f t="shared" si="34"/>
        <v>0</v>
      </c>
      <c r="Q36" s="85">
        <f t="shared" si="31"/>
        <v>0</v>
      </c>
      <c r="R36" s="83">
        <f t="shared" si="31"/>
        <v>0</v>
      </c>
      <c r="S36" s="83">
        <f t="shared" si="31"/>
        <v>0</v>
      </c>
      <c r="T36" s="83">
        <f t="shared" si="31"/>
        <v>0</v>
      </c>
      <c r="U36" s="86">
        <f t="shared" si="32"/>
        <v>0</v>
      </c>
      <c r="V36" s="936"/>
    </row>
    <row r="37" spans="1:25">
      <c r="A37" s="89" t="s">
        <v>1241</v>
      </c>
      <c r="B37" s="931"/>
      <c r="C37" s="931"/>
      <c r="D37" s="52"/>
      <c r="E37" s="80"/>
      <c r="F37" s="81"/>
      <c r="G37" s="81"/>
      <c r="H37" s="81"/>
      <c r="I37" s="82">
        <f t="shared" si="0"/>
        <v>0</v>
      </c>
      <c r="J37" s="52"/>
      <c r="K37" s="83"/>
      <c r="L37" s="83"/>
      <c r="M37" s="83"/>
      <c r="N37" s="83"/>
      <c r="O37" s="84">
        <f t="shared" si="33"/>
        <v>0</v>
      </c>
      <c r="P37" s="52">
        <f t="shared" si="34"/>
        <v>0</v>
      </c>
      <c r="Q37" s="85">
        <f t="shared" si="31"/>
        <v>0</v>
      </c>
      <c r="R37" s="83">
        <f t="shared" si="31"/>
        <v>0</v>
      </c>
      <c r="S37" s="83">
        <f t="shared" si="31"/>
        <v>0</v>
      </c>
      <c r="T37" s="83">
        <f t="shared" si="31"/>
        <v>0</v>
      </c>
      <c r="U37" s="86">
        <f t="shared" si="32"/>
        <v>0</v>
      </c>
      <c r="V37" s="936"/>
    </row>
    <row r="38" spans="1:25">
      <c r="A38" s="89" t="s">
        <v>1336</v>
      </c>
      <c r="B38" s="931"/>
      <c r="C38" s="931"/>
      <c r="D38" s="52"/>
      <c r="E38" s="80"/>
      <c r="F38" s="81"/>
      <c r="G38" s="81"/>
      <c r="H38" s="81"/>
      <c r="I38" s="82">
        <f t="shared" si="0"/>
        <v>0</v>
      </c>
      <c r="J38" s="52"/>
      <c r="K38" s="80"/>
      <c r="L38" s="81"/>
      <c r="M38" s="81"/>
      <c r="N38" s="83"/>
      <c r="O38" s="84">
        <f t="shared" si="33"/>
        <v>0</v>
      </c>
      <c r="P38" s="52">
        <f t="shared" si="34"/>
        <v>0</v>
      </c>
      <c r="Q38" s="85">
        <f t="shared" si="31"/>
        <v>0</v>
      </c>
      <c r="R38" s="83">
        <f t="shared" si="31"/>
        <v>0</v>
      </c>
      <c r="S38" s="83">
        <f t="shared" si="31"/>
        <v>0</v>
      </c>
      <c r="T38" s="83">
        <f t="shared" si="31"/>
        <v>0</v>
      </c>
      <c r="U38" s="86">
        <f t="shared" si="32"/>
        <v>0</v>
      </c>
      <c r="V38" s="936"/>
    </row>
    <row r="39" spans="1:25" hidden="1" outlineLevel="1">
      <c r="A39" s="89" t="s">
        <v>807</v>
      </c>
      <c r="B39" s="931"/>
      <c r="C39" s="931"/>
      <c r="D39" s="52"/>
      <c r="E39" s="80"/>
      <c r="F39" s="81"/>
      <c r="G39" s="81"/>
      <c r="H39" s="81"/>
      <c r="I39" s="82">
        <f t="shared" si="0"/>
        <v>0</v>
      </c>
      <c r="J39" s="52"/>
      <c r="K39" s="83"/>
      <c r="L39" s="81"/>
      <c r="M39" s="81"/>
      <c r="N39" s="83"/>
      <c r="O39" s="84">
        <f t="shared" si="33"/>
        <v>0</v>
      </c>
      <c r="P39" s="52">
        <f>D39-J39</f>
        <v>0</v>
      </c>
      <c r="Q39" s="85">
        <f t="shared" si="31"/>
        <v>0</v>
      </c>
      <c r="R39" s="83">
        <f t="shared" si="31"/>
        <v>0</v>
      </c>
      <c r="S39" s="83">
        <f t="shared" si="31"/>
        <v>0</v>
      </c>
      <c r="T39" s="83">
        <f t="shared" si="31"/>
        <v>0</v>
      </c>
      <c r="U39" s="86">
        <f t="shared" si="32"/>
        <v>0</v>
      </c>
      <c r="V39" s="936"/>
    </row>
    <row r="40" spans="1:25" hidden="1" outlineLevel="1">
      <c r="A40" s="89" t="s">
        <v>807</v>
      </c>
      <c r="B40" s="931"/>
      <c r="C40" s="931"/>
      <c r="D40" s="52"/>
      <c r="E40" s="80"/>
      <c r="F40" s="81"/>
      <c r="G40" s="81"/>
      <c r="H40" s="81"/>
      <c r="I40" s="82">
        <f t="shared" si="0"/>
        <v>0</v>
      </c>
      <c r="J40" s="52"/>
      <c r="K40" s="83"/>
      <c r="L40" s="83"/>
      <c r="M40" s="83"/>
      <c r="N40" s="83"/>
      <c r="O40" s="84">
        <f t="shared" si="33"/>
        <v>0</v>
      </c>
      <c r="P40" s="52">
        <f t="shared" si="34"/>
        <v>0</v>
      </c>
      <c r="Q40" s="85">
        <f t="shared" si="31"/>
        <v>0</v>
      </c>
      <c r="R40" s="83">
        <f t="shared" si="31"/>
        <v>0</v>
      </c>
      <c r="S40" s="83">
        <f t="shared" si="31"/>
        <v>0</v>
      </c>
      <c r="T40" s="83">
        <f t="shared" si="31"/>
        <v>0</v>
      </c>
      <c r="U40" s="86">
        <f t="shared" si="32"/>
        <v>0</v>
      </c>
      <c r="V40" s="936"/>
    </row>
    <row r="41" spans="1:25" collapsed="1">
      <c r="A41" s="89" t="s">
        <v>856</v>
      </c>
      <c r="B41" s="931"/>
      <c r="C41" s="931"/>
      <c r="D41" s="52"/>
      <c r="E41" s="80"/>
      <c r="F41" s="81"/>
      <c r="G41" s="81"/>
      <c r="H41" s="81"/>
      <c r="I41" s="82">
        <f t="shared" si="0"/>
        <v>0</v>
      </c>
      <c r="J41" s="52"/>
      <c r="K41" s="80"/>
      <c r="L41" s="81"/>
      <c r="M41" s="83"/>
      <c r="N41" s="83"/>
      <c r="O41" s="84">
        <f t="shared" si="33"/>
        <v>0</v>
      </c>
      <c r="P41" s="52">
        <f t="shared" si="34"/>
        <v>0</v>
      </c>
      <c r="Q41" s="85">
        <f t="shared" si="31"/>
        <v>0</v>
      </c>
      <c r="R41" s="83">
        <f t="shared" si="31"/>
        <v>0</v>
      </c>
      <c r="S41" s="83">
        <f t="shared" si="31"/>
        <v>0</v>
      </c>
      <c r="T41" s="83">
        <f t="shared" si="31"/>
        <v>0</v>
      </c>
      <c r="U41" s="86">
        <f t="shared" si="32"/>
        <v>0</v>
      </c>
      <c r="V41" s="936"/>
    </row>
    <row r="42" spans="1:25" s="56" customFormat="1">
      <c r="A42" s="279"/>
      <c r="B42" s="931"/>
      <c r="C42" s="931"/>
      <c r="D42" s="91"/>
      <c r="E42" s="92"/>
      <c r="F42" s="53"/>
      <c r="G42" s="53"/>
      <c r="H42" s="53"/>
      <c r="I42" s="82"/>
      <c r="J42" s="91"/>
      <c r="K42" s="93"/>
      <c r="L42" s="93"/>
      <c r="M42" s="93"/>
      <c r="N42" s="93"/>
      <c r="O42" s="93"/>
      <c r="P42" s="91"/>
      <c r="Q42" s="85"/>
      <c r="R42" s="83"/>
      <c r="S42" s="83"/>
      <c r="T42" s="83"/>
      <c r="U42" s="86"/>
      <c r="V42" s="936"/>
      <c r="W42" s="263"/>
      <c r="X42" s="263"/>
      <c r="Y42" s="263"/>
    </row>
    <row r="43" spans="1:25">
      <c r="A43" s="97" t="s">
        <v>113</v>
      </c>
      <c r="B43" s="931"/>
      <c r="C43" s="931"/>
      <c r="D43" s="52"/>
      <c r="E43" s="80"/>
      <c r="F43" s="81"/>
      <c r="G43" s="81"/>
      <c r="H43" s="81"/>
      <c r="I43" s="82">
        <f t="shared" si="0"/>
        <v>0</v>
      </c>
      <c r="J43" s="52"/>
      <c r="K43" s="83"/>
      <c r="L43" s="83"/>
      <c r="M43" s="83"/>
      <c r="N43" s="83"/>
      <c r="O43" s="84"/>
      <c r="P43" s="52"/>
      <c r="Q43" s="85">
        <f t="shared" ref="Q43:Q53" si="35">E43-K43</f>
        <v>0</v>
      </c>
      <c r="R43" s="83">
        <f t="shared" ref="R43:R53" si="36">F43-L43</f>
        <v>0</v>
      </c>
      <c r="S43" s="83">
        <f t="shared" ref="S43:S53" si="37">G43-M43</f>
        <v>0</v>
      </c>
      <c r="T43" s="83">
        <f t="shared" ref="T43:T53" si="38">H43-N43</f>
        <v>0</v>
      </c>
      <c r="U43" s="86">
        <f t="shared" ref="U43:U53" si="39">SUM(Q43:T43)</f>
        <v>0</v>
      </c>
      <c r="V43" s="936"/>
    </row>
    <row r="44" spans="1:25">
      <c r="A44" s="89" t="s">
        <v>979</v>
      </c>
      <c r="B44" s="931"/>
      <c r="C44" s="931"/>
      <c r="D44" s="52"/>
      <c r="E44" s="80"/>
      <c r="F44" s="81"/>
      <c r="G44" s="81"/>
      <c r="H44" s="81"/>
      <c r="I44" s="82">
        <f t="shared" si="0"/>
        <v>0</v>
      </c>
      <c r="J44" s="52"/>
      <c r="K44" s="83"/>
      <c r="L44" s="83"/>
      <c r="M44" s="83"/>
      <c r="N44" s="83"/>
      <c r="O44" s="84">
        <f t="shared" ref="O44:O53" si="40">SUM(K44:N44)</f>
        <v>0</v>
      </c>
      <c r="P44" s="52">
        <f t="shared" ref="P44:P68" si="41">D44-J44</f>
        <v>0</v>
      </c>
      <c r="Q44" s="85">
        <f t="shared" si="35"/>
        <v>0</v>
      </c>
      <c r="R44" s="83">
        <f t="shared" si="36"/>
        <v>0</v>
      </c>
      <c r="S44" s="83">
        <f t="shared" si="37"/>
        <v>0</v>
      </c>
      <c r="T44" s="83">
        <f t="shared" si="38"/>
        <v>0</v>
      </c>
      <c r="U44" s="86">
        <f t="shared" si="39"/>
        <v>0</v>
      </c>
      <c r="V44" s="936"/>
    </row>
    <row r="45" spans="1:25">
      <c r="A45" s="89" t="s">
        <v>1004</v>
      </c>
      <c r="B45" s="931"/>
      <c r="C45" s="931"/>
      <c r="D45" s="52"/>
      <c r="E45" s="80"/>
      <c r="F45" s="81"/>
      <c r="G45" s="81"/>
      <c r="H45" s="81"/>
      <c r="I45" s="82">
        <f t="shared" si="0"/>
        <v>0</v>
      </c>
      <c r="J45" s="52"/>
      <c r="K45" s="83"/>
      <c r="L45" s="83"/>
      <c r="M45" s="83"/>
      <c r="N45" s="83"/>
      <c r="O45" s="84">
        <f t="shared" si="40"/>
        <v>0</v>
      </c>
      <c r="P45" s="52">
        <f t="shared" si="41"/>
        <v>0</v>
      </c>
      <c r="Q45" s="85">
        <f t="shared" si="35"/>
        <v>0</v>
      </c>
      <c r="R45" s="83">
        <f t="shared" si="36"/>
        <v>0</v>
      </c>
      <c r="S45" s="83">
        <f t="shared" si="37"/>
        <v>0</v>
      </c>
      <c r="T45" s="83">
        <f t="shared" si="38"/>
        <v>0</v>
      </c>
      <c r="U45" s="86">
        <f t="shared" si="39"/>
        <v>0</v>
      </c>
      <c r="V45" s="936"/>
    </row>
    <row r="46" spans="1:25">
      <c r="A46" s="89" t="s">
        <v>1290</v>
      </c>
      <c r="B46" s="931"/>
      <c r="C46" s="931"/>
      <c r="D46" s="52"/>
      <c r="E46" s="80"/>
      <c r="F46" s="81"/>
      <c r="G46" s="81"/>
      <c r="H46" s="81"/>
      <c r="I46" s="82">
        <f t="shared" si="0"/>
        <v>0</v>
      </c>
      <c r="J46" s="52"/>
      <c r="K46" s="80"/>
      <c r="L46" s="83"/>
      <c r="M46" s="83"/>
      <c r="N46" s="83"/>
      <c r="O46" s="84">
        <f t="shared" si="40"/>
        <v>0</v>
      </c>
      <c r="P46" s="52">
        <f t="shared" si="41"/>
        <v>0</v>
      </c>
      <c r="Q46" s="85">
        <f t="shared" si="35"/>
        <v>0</v>
      </c>
      <c r="R46" s="83">
        <f t="shared" si="36"/>
        <v>0</v>
      </c>
      <c r="S46" s="83">
        <f t="shared" si="37"/>
        <v>0</v>
      </c>
      <c r="T46" s="83">
        <f t="shared" si="38"/>
        <v>0</v>
      </c>
      <c r="U46" s="86">
        <f t="shared" si="39"/>
        <v>0</v>
      </c>
      <c r="V46" s="936"/>
    </row>
    <row r="47" spans="1:25">
      <c r="A47" s="89" t="s">
        <v>1337</v>
      </c>
      <c r="B47" s="931"/>
      <c r="C47" s="931"/>
      <c r="D47" s="52"/>
      <c r="E47" s="81"/>
      <c r="F47" s="81"/>
      <c r="G47" s="81"/>
      <c r="H47" s="81"/>
      <c r="I47" s="82">
        <f t="shared" si="0"/>
        <v>0</v>
      </c>
      <c r="J47" s="52"/>
      <c r="K47" s="81"/>
      <c r="L47" s="83"/>
      <c r="M47" s="83"/>
      <c r="N47" s="83"/>
      <c r="O47" s="84">
        <f t="shared" si="40"/>
        <v>0</v>
      </c>
      <c r="P47" s="52">
        <f t="shared" ref="P47" si="42">D47-J47</f>
        <v>0</v>
      </c>
      <c r="Q47" s="85">
        <f t="shared" ref="Q47" si="43">E47-K47</f>
        <v>0</v>
      </c>
      <c r="R47" s="83">
        <f t="shared" ref="R47" si="44">F47-L47</f>
        <v>0</v>
      </c>
      <c r="S47" s="83">
        <f t="shared" ref="S47" si="45">G47-M47</f>
        <v>0</v>
      </c>
      <c r="T47" s="83">
        <f t="shared" ref="T47" si="46">H47-N47</f>
        <v>0</v>
      </c>
      <c r="U47" s="86">
        <f t="shared" ref="U47" si="47">SUM(Q47:T47)</f>
        <v>0</v>
      </c>
      <c r="V47" s="936"/>
    </row>
    <row r="48" spans="1:25">
      <c r="A48" s="89" t="s">
        <v>1291</v>
      </c>
      <c r="B48" s="931"/>
      <c r="C48" s="931"/>
      <c r="D48" s="52"/>
      <c r="E48" s="81"/>
      <c r="F48" s="81"/>
      <c r="G48" s="81"/>
      <c r="H48" s="81"/>
      <c r="I48" s="82">
        <f t="shared" si="0"/>
        <v>0</v>
      </c>
      <c r="J48" s="52"/>
      <c r="K48" s="81"/>
      <c r="L48" s="83"/>
      <c r="M48" s="83"/>
      <c r="N48" s="83"/>
      <c r="O48" s="84">
        <f t="shared" si="40"/>
        <v>0</v>
      </c>
      <c r="P48" s="52">
        <f>D48-J48</f>
        <v>0</v>
      </c>
      <c r="Q48" s="85">
        <f t="shared" si="35"/>
        <v>0</v>
      </c>
      <c r="R48" s="83">
        <f t="shared" si="36"/>
        <v>0</v>
      </c>
      <c r="S48" s="83">
        <f t="shared" si="37"/>
        <v>0</v>
      </c>
      <c r="T48" s="83">
        <f t="shared" si="38"/>
        <v>0</v>
      </c>
      <c r="U48" s="86">
        <f t="shared" si="39"/>
        <v>0</v>
      </c>
      <c r="V48" s="936"/>
    </row>
    <row r="49" spans="1:22" hidden="1" outlineLevel="1">
      <c r="A49" s="89" t="s">
        <v>807</v>
      </c>
      <c r="B49" s="931"/>
      <c r="C49" s="931"/>
      <c r="D49" s="52"/>
      <c r="E49" s="80"/>
      <c r="F49" s="83"/>
      <c r="G49" s="83"/>
      <c r="H49" s="83"/>
      <c r="I49" s="84">
        <f>SUM(E49:H49)</f>
        <v>0</v>
      </c>
      <c r="J49" s="52"/>
      <c r="K49" s="83"/>
      <c r="L49" s="83"/>
      <c r="M49" s="83"/>
      <c r="N49" s="83"/>
      <c r="O49" s="84">
        <f t="shared" si="40"/>
        <v>0</v>
      </c>
      <c r="P49" s="52">
        <f>D49-J49</f>
        <v>0</v>
      </c>
      <c r="Q49" s="85">
        <f t="shared" si="35"/>
        <v>0</v>
      </c>
      <c r="R49" s="83">
        <f t="shared" si="36"/>
        <v>0</v>
      </c>
      <c r="S49" s="83">
        <f t="shared" si="37"/>
        <v>0</v>
      </c>
      <c r="T49" s="83">
        <f t="shared" si="38"/>
        <v>0</v>
      </c>
      <c r="U49" s="86">
        <f t="shared" si="39"/>
        <v>0</v>
      </c>
      <c r="V49" s="936"/>
    </row>
    <row r="50" spans="1:22" hidden="1" outlineLevel="1">
      <c r="A50" s="89" t="s">
        <v>807</v>
      </c>
      <c r="B50" s="931"/>
      <c r="C50" s="931"/>
      <c r="D50" s="52"/>
      <c r="E50" s="80"/>
      <c r="F50" s="81"/>
      <c r="G50" s="81"/>
      <c r="H50" s="81"/>
      <c r="I50" s="82">
        <f t="shared" si="0"/>
        <v>0</v>
      </c>
      <c r="J50" s="52"/>
      <c r="K50" s="83"/>
      <c r="L50" s="83"/>
      <c r="M50" s="83"/>
      <c r="N50" s="83"/>
      <c r="O50" s="84">
        <f t="shared" si="40"/>
        <v>0</v>
      </c>
      <c r="P50" s="52">
        <f t="shared" si="41"/>
        <v>0</v>
      </c>
      <c r="Q50" s="85">
        <f t="shared" si="35"/>
        <v>0</v>
      </c>
      <c r="R50" s="83">
        <f t="shared" si="36"/>
        <v>0</v>
      </c>
      <c r="S50" s="83">
        <f t="shared" si="37"/>
        <v>0</v>
      </c>
      <c r="T50" s="83">
        <f t="shared" si="38"/>
        <v>0</v>
      </c>
      <c r="U50" s="86">
        <f t="shared" si="39"/>
        <v>0</v>
      </c>
      <c r="V50" s="936"/>
    </row>
    <row r="51" spans="1:22" hidden="1" outlineLevel="1">
      <c r="A51" s="89" t="s">
        <v>807</v>
      </c>
      <c r="B51" s="931"/>
      <c r="C51" s="931"/>
      <c r="D51" s="52"/>
      <c r="E51" s="80"/>
      <c r="F51" s="81"/>
      <c r="G51" s="81"/>
      <c r="H51" s="81"/>
      <c r="I51" s="82">
        <f t="shared" si="0"/>
        <v>0</v>
      </c>
      <c r="J51" s="52"/>
      <c r="K51" s="83"/>
      <c r="L51" s="83"/>
      <c r="M51" s="83"/>
      <c r="N51" s="83"/>
      <c r="O51" s="84">
        <f t="shared" si="40"/>
        <v>0</v>
      </c>
      <c r="P51" s="52">
        <f t="shared" si="41"/>
        <v>0</v>
      </c>
      <c r="Q51" s="85">
        <f t="shared" si="35"/>
        <v>0</v>
      </c>
      <c r="R51" s="83">
        <f t="shared" si="36"/>
        <v>0</v>
      </c>
      <c r="S51" s="83">
        <f t="shared" si="37"/>
        <v>0</v>
      </c>
      <c r="T51" s="83">
        <f t="shared" si="38"/>
        <v>0</v>
      </c>
      <c r="U51" s="86">
        <f t="shared" si="39"/>
        <v>0</v>
      </c>
      <c r="V51" s="936"/>
    </row>
    <row r="52" spans="1:22" hidden="1" outlineLevel="1">
      <c r="A52" s="89" t="s">
        <v>807</v>
      </c>
      <c r="B52" s="931"/>
      <c r="C52" s="931"/>
      <c r="D52" s="52"/>
      <c r="E52" s="80"/>
      <c r="F52" s="81"/>
      <c r="G52" s="81"/>
      <c r="H52" s="81"/>
      <c r="I52" s="82">
        <f t="shared" si="0"/>
        <v>0</v>
      </c>
      <c r="J52" s="52"/>
      <c r="K52" s="83"/>
      <c r="L52" s="83"/>
      <c r="M52" s="83"/>
      <c r="N52" s="83"/>
      <c r="O52" s="84">
        <f t="shared" si="40"/>
        <v>0</v>
      </c>
      <c r="P52" s="52">
        <f t="shared" si="41"/>
        <v>0</v>
      </c>
      <c r="Q52" s="85">
        <f t="shared" si="35"/>
        <v>0</v>
      </c>
      <c r="R52" s="83">
        <f t="shared" si="36"/>
        <v>0</v>
      </c>
      <c r="S52" s="83">
        <f t="shared" si="37"/>
        <v>0</v>
      </c>
      <c r="T52" s="83">
        <f t="shared" si="38"/>
        <v>0</v>
      </c>
      <c r="U52" s="86">
        <f t="shared" si="39"/>
        <v>0</v>
      </c>
      <c r="V52" s="936"/>
    </row>
    <row r="53" spans="1:22" hidden="1" outlineLevel="1" collapsed="1">
      <c r="A53" s="89" t="s">
        <v>807</v>
      </c>
      <c r="B53" s="931"/>
      <c r="C53" s="931"/>
      <c r="D53" s="52"/>
      <c r="E53" s="80"/>
      <c r="F53" s="81"/>
      <c r="G53" s="81"/>
      <c r="H53" s="81"/>
      <c r="I53" s="82">
        <f t="shared" si="0"/>
        <v>0</v>
      </c>
      <c r="J53" s="52"/>
      <c r="K53" s="83"/>
      <c r="L53" s="81"/>
      <c r="M53" s="83"/>
      <c r="N53" s="83"/>
      <c r="O53" s="84">
        <f t="shared" si="40"/>
        <v>0</v>
      </c>
      <c r="P53" s="52">
        <f t="shared" si="41"/>
        <v>0</v>
      </c>
      <c r="Q53" s="85">
        <f t="shared" si="35"/>
        <v>0</v>
      </c>
      <c r="R53" s="83">
        <f t="shared" si="36"/>
        <v>0</v>
      </c>
      <c r="S53" s="83">
        <f t="shared" si="37"/>
        <v>0</v>
      </c>
      <c r="T53" s="83">
        <f t="shared" si="38"/>
        <v>0</v>
      </c>
      <c r="U53" s="86">
        <f t="shared" si="39"/>
        <v>0</v>
      </c>
      <c r="V53" s="936"/>
    </row>
    <row r="54" spans="1:22" collapsed="1">
      <c r="A54" s="89"/>
      <c r="B54" s="931"/>
      <c r="C54" s="931"/>
      <c r="D54" s="52"/>
      <c r="E54" s="80"/>
      <c r="F54" s="81"/>
      <c r="G54" s="81"/>
      <c r="H54" s="81"/>
      <c r="I54" s="82"/>
      <c r="J54" s="52"/>
      <c r="K54" s="83"/>
      <c r="L54" s="81"/>
      <c r="M54" s="83"/>
      <c r="N54" s="83"/>
      <c r="O54" s="84"/>
      <c r="P54" s="52"/>
      <c r="Q54" s="85"/>
      <c r="R54" s="83"/>
      <c r="S54" s="83"/>
      <c r="T54" s="83"/>
      <c r="U54" s="86"/>
      <c r="V54" s="936"/>
    </row>
    <row r="55" spans="1:22">
      <c r="A55" s="97" t="s">
        <v>981</v>
      </c>
      <c r="B55" s="931"/>
      <c r="C55" s="931"/>
      <c r="D55" s="52"/>
      <c r="E55" s="80"/>
      <c r="F55" s="81"/>
      <c r="G55" s="81"/>
      <c r="H55" s="81"/>
      <c r="I55" s="82"/>
      <c r="J55" s="52"/>
      <c r="K55" s="83"/>
      <c r="L55" s="81"/>
      <c r="M55" s="83"/>
      <c r="N55" s="83"/>
      <c r="O55" s="84"/>
      <c r="P55" s="52"/>
      <c r="Q55" s="85"/>
      <c r="R55" s="83"/>
      <c r="S55" s="83"/>
      <c r="T55" s="83"/>
      <c r="U55" s="86"/>
      <c r="V55" s="936"/>
    </row>
    <row r="56" spans="1:22">
      <c r="A56" s="89" t="s">
        <v>999</v>
      </c>
      <c r="B56" s="931"/>
      <c r="C56" s="931"/>
      <c r="D56" s="52"/>
      <c r="E56" s="80"/>
      <c r="F56" s="81"/>
      <c r="G56" s="81"/>
      <c r="H56" s="81"/>
      <c r="I56" s="82">
        <f t="shared" si="0"/>
        <v>0</v>
      </c>
      <c r="J56" s="52"/>
      <c r="K56" s="83"/>
      <c r="L56" s="83"/>
      <c r="M56" s="83"/>
      <c r="N56" s="83"/>
      <c r="O56" s="84">
        <f t="shared" ref="O56:O61" si="48">SUM(K56:N56)</f>
        <v>0</v>
      </c>
      <c r="P56" s="52">
        <f t="shared" si="41"/>
        <v>0</v>
      </c>
      <c r="Q56" s="85">
        <f>E56-K56</f>
        <v>0</v>
      </c>
      <c r="R56" s="83">
        <f>F56-L56</f>
        <v>0</v>
      </c>
      <c r="S56" s="83">
        <f>G56-M56</f>
        <v>0</v>
      </c>
      <c r="T56" s="83">
        <f>H56-N56</f>
        <v>0</v>
      </c>
      <c r="U56" s="86">
        <f t="shared" ref="U56:U68" si="49">SUM(Q56:T56)</f>
        <v>0</v>
      </c>
      <c r="V56" s="936"/>
    </row>
    <row r="57" spans="1:22">
      <c r="A57" s="89" t="s">
        <v>1000</v>
      </c>
      <c r="B57" s="931"/>
      <c r="C57" s="931"/>
      <c r="D57" s="52"/>
      <c r="E57" s="83"/>
      <c r="F57" s="83"/>
      <c r="G57" s="83"/>
      <c r="H57" s="83"/>
      <c r="I57" s="82">
        <f t="shared" si="0"/>
        <v>0</v>
      </c>
      <c r="J57" s="52"/>
      <c r="K57" s="83"/>
      <c r="L57" s="83"/>
      <c r="M57" s="83"/>
      <c r="N57" s="83"/>
      <c r="O57" s="84">
        <f t="shared" si="48"/>
        <v>0</v>
      </c>
      <c r="P57" s="52">
        <f t="shared" si="41"/>
        <v>0</v>
      </c>
      <c r="Q57" s="85">
        <f t="shared" ref="Q57:T60" si="50">E57-K57</f>
        <v>0</v>
      </c>
      <c r="R57" s="83">
        <f t="shared" si="50"/>
        <v>0</v>
      </c>
      <c r="S57" s="83">
        <f t="shared" si="50"/>
        <v>0</v>
      </c>
      <c r="T57" s="83">
        <f t="shared" si="50"/>
        <v>0</v>
      </c>
      <c r="U57" s="86">
        <f t="shared" si="49"/>
        <v>0</v>
      </c>
      <c r="V57" s="936"/>
    </row>
    <row r="58" spans="1:22">
      <c r="A58" s="89" t="s">
        <v>1002</v>
      </c>
      <c r="B58" s="931"/>
      <c r="C58" s="931"/>
      <c r="D58" s="52"/>
      <c r="E58" s="80"/>
      <c r="F58" s="81"/>
      <c r="G58" s="81"/>
      <c r="H58" s="81"/>
      <c r="I58" s="82">
        <f t="shared" si="0"/>
        <v>0</v>
      </c>
      <c r="J58" s="52"/>
      <c r="K58" s="83"/>
      <c r="L58" s="83"/>
      <c r="M58" s="83"/>
      <c r="N58" s="83"/>
      <c r="O58" s="84">
        <f t="shared" si="48"/>
        <v>0</v>
      </c>
      <c r="P58" s="52">
        <f t="shared" si="41"/>
        <v>0</v>
      </c>
      <c r="Q58" s="85">
        <f t="shared" si="50"/>
        <v>0</v>
      </c>
      <c r="R58" s="83">
        <f t="shared" si="50"/>
        <v>0</v>
      </c>
      <c r="S58" s="83">
        <f t="shared" si="50"/>
        <v>0</v>
      </c>
      <c r="T58" s="83">
        <f t="shared" si="50"/>
        <v>0</v>
      </c>
      <c r="U58" s="86">
        <f t="shared" si="49"/>
        <v>0</v>
      </c>
      <c r="V58" s="936"/>
    </row>
    <row r="59" spans="1:22">
      <c r="A59" s="89" t="s">
        <v>1001</v>
      </c>
      <c r="B59" s="931"/>
      <c r="C59" s="931"/>
      <c r="D59" s="52"/>
      <c r="E59" s="80"/>
      <c r="F59" s="81"/>
      <c r="G59" s="81"/>
      <c r="H59" s="81"/>
      <c r="I59" s="82">
        <f t="shared" si="0"/>
        <v>0</v>
      </c>
      <c r="J59" s="52"/>
      <c r="K59" s="83"/>
      <c r="L59" s="83"/>
      <c r="M59" s="83"/>
      <c r="N59" s="83"/>
      <c r="O59" s="84">
        <f t="shared" si="48"/>
        <v>0</v>
      </c>
      <c r="P59" s="52">
        <f>D59-J59</f>
        <v>0</v>
      </c>
      <c r="Q59" s="85">
        <f>E59-K59</f>
        <v>0</v>
      </c>
      <c r="R59" s="83">
        <f>F59-L59</f>
        <v>0</v>
      </c>
      <c r="S59" s="83">
        <f>G59-M59</f>
        <v>0</v>
      </c>
      <c r="T59" s="83">
        <f>H59-N59</f>
        <v>0</v>
      </c>
      <c r="U59" s="86">
        <f t="shared" si="49"/>
        <v>0</v>
      </c>
      <c r="V59" s="936"/>
    </row>
    <row r="60" spans="1:22">
      <c r="A60" s="89" t="s">
        <v>982</v>
      </c>
      <c r="B60" s="931"/>
      <c r="C60" s="931"/>
      <c r="D60" s="52"/>
      <c r="E60" s="83"/>
      <c r="F60" s="83"/>
      <c r="G60" s="83"/>
      <c r="H60" s="83"/>
      <c r="I60" s="82">
        <f t="shared" si="0"/>
        <v>0</v>
      </c>
      <c r="J60" s="52"/>
      <c r="K60" s="83"/>
      <c r="L60" s="83"/>
      <c r="M60" s="83"/>
      <c r="N60" s="83"/>
      <c r="O60" s="84">
        <f t="shared" si="48"/>
        <v>0</v>
      </c>
      <c r="P60" s="52">
        <f>D60-J60</f>
        <v>0</v>
      </c>
      <c r="Q60" s="85">
        <f t="shared" si="50"/>
        <v>0</v>
      </c>
      <c r="R60" s="83">
        <f t="shared" si="50"/>
        <v>0</v>
      </c>
      <c r="S60" s="83">
        <f t="shared" si="50"/>
        <v>0</v>
      </c>
      <c r="T60" s="83">
        <f t="shared" si="50"/>
        <v>0</v>
      </c>
      <c r="U60" s="86">
        <f t="shared" si="49"/>
        <v>0</v>
      </c>
      <c r="V60" s="936"/>
    </row>
    <row r="61" spans="1:22">
      <c r="A61" s="1422" t="s">
        <v>984</v>
      </c>
      <c r="B61" s="931"/>
      <c r="C61" s="931"/>
      <c r="D61" s="52"/>
      <c r="E61" s="80"/>
      <c r="F61" s="81"/>
      <c r="G61" s="81"/>
      <c r="H61" s="81"/>
      <c r="I61" s="82">
        <f t="shared" si="0"/>
        <v>0</v>
      </c>
      <c r="J61" s="52"/>
      <c r="K61" s="83"/>
      <c r="L61" s="83"/>
      <c r="M61" s="83"/>
      <c r="N61" s="83"/>
      <c r="O61" s="84">
        <f t="shared" si="48"/>
        <v>0</v>
      </c>
      <c r="P61" s="52">
        <f t="shared" si="41"/>
        <v>0</v>
      </c>
      <c r="Q61" s="85">
        <f t="shared" ref="Q61:T63" si="51">E61-K61</f>
        <v>0</v>
      </c>
      <c r="R61" s="83">
        <f t="shared" si="51"/>
        <v>0</v>
      </c>
      <c r="S61" s="83">
        <f t="shared" si="51"/>
        <v>0</v>
      </c>
      <c r="T61" s="83">
        <f t="shared" si="51"/>
        <v>0</v>
      </c>
      <c r="U61" s="86">
        <f t="shared" si="49"/>
        <v>0</v>
      </c>
      <c r="V61" s="936"/>
    </row>
    <row r="62" spans="1:22" collapsed="1">
      <c r="A62" s="89" t="s">
        <v>998</v>
      </c>
      <c r="B62" s="931"/>
      <c r="C62" s="931"/>
      <c r="D62" s="52"/>
      <c r="E62" s="80"/>
      <c r="F62" s="81"/>
      <c r="G62" s="81"/>
      <c r="H62" s="81"/>
      <c r="I62" s="82">
        <f t="shared" si="0"/>
        <v>0</v>
      </c>
      <c r="J62" s="52"/>
      <c r="K62" s="83"/>
      <c r="L62" s="83"/>
      <c r="M62" s="83"/>
      <c r="N62" s="83"/>
      <c r="O62" s="84">
        <f t="shared" ref="O62:O73" si="52">SUM(K62:N62)</f>
        <v>0</v>
      </c>
      <c r="P62" s="52">
        <f t="shared" si="41"/>
        <v>0</v>
      </c>
      <c r="Q62" s="85">
        <f t="shared" si="51"/>
        <v>0</v>
      </c>
      <c r="R62" s="83">
        <f t="shared" si="51"/>
        <v>0</v>
      </c>
      <c r="S62" s="83">
        <f t="shared" si="51"/>
        <v>0</v>
      </c>
      <c r="T62" s="83">
        <f t="shared" si="51"/>
        <v>0</v>
      </c>
      <c r="U62" s="86">
        <f t="shared" si="49"/>
        <v>0</v>
      </c>
      <c r="V62" s="936"/>
    </row>
    <row r="63" spans="1:22">
      <c r="A63" s="89" t="s">
        <v>1079</v>
      </c>
      <c r="B63" s="931"/>
      <c r="C63" s="931"/>
      <c r="D63" s="52"/>
      <c r="E63" s="80"/>
      <c r="F63" s="81"/>
      <c r="G63" s="81"/>
      <c r="H63" s="81"/>
      <c r="I63" s="82">
        <f t="shared" si="0"/>
        <v>0</v>
      </c>
      <c r="J63" s="52"/>
      <c r="K63" s="83"/>
      <c r="L63" s="83"/>
      <c r="M63" s="83"/>
      <c r="N63" s="83"/>
      <c r="O63" s="84">
        <f t="shared" si="52"/>
        <v>0</v>
      </c>
      <c r="P63" s="52">
        <f>D63-J63</f>
        <v>0</v>
      </c>
      <c r="Q63" s="85">
        <f t="shared" si="51"/>
        <v>0</v>
      </c>
      <c r="R63" s="83">
        <f t="shared" si="51"/>
        <v>0</v>
      </c>
      <c r="S63" s="83">
        <f t="shared" si="51"/>
        <v>0</v>
      </c>
      <c r="T63" s="83">
        <f t="shared" si="51"/>
        <v>0</v>
      </c>
      <c r="U63" s="86">
        <f t="shared" si="49"/>
        <v>0</v>
      </c>
      <c r="V63" s="936"/>
    </row>
    <row r="64" spans="1:22" collapsed="1">
      <c r="A64" s="89" t="s">
        <v>807</v>
      </c>
      <c r="B64" s="931"/>
      <c r="C64" s="931"/>
      <c r="D64" s="52"/>
      <c r="E64" s="80"/>
      <c r="F64" s="81"/>
      <c r="G64" s="83"/>
      <c r="H64" s="83"/>
      <c r="I64" s="82">
        <f t="shared" si="0"/>
        <v>0</v>
      </c>
      <c r="J64" s="52"/>
      <c r="K64" s="83"/>
      <c r="L64" s="83"/>
      <c r="M64" s="83"/>
      <c r="N64" s="83"/>
      <c r="O64" s="84">
        <f t="shared" si="52"/>
        <v>0</v>
      </c>
      <c r="P64" s="52">
        <f t="shared" ref="P64:T66" si="53">D64-J64</f>
        <v>0</v>
      </c>
      <c r="Q64" s="85">
        <f t="shared" si="53"/>
        <v>0</v>
      </c>
      <c r="R64" s="83">
        <f t="shared" si="53"/>
        <v>0</v>
      </c>
      <c r="S64" s="83">
        <f t="shared" si="53"/>
        <v>0</v>
      </c>
      <c r="T64" s="83">
        <f t="shared" si="53"/>
        <v>0</v>
      </c>
      <c r="U64" s="86">
        <f t="shared" si="49"/>
        <v>0</v>
      </c>
      <c r="V64" s="936"/>
    </row>
    <row r="65" spans="1:26" hidden="1" outlineLevel="1">
      <c r="A65" s="89" t="s">
        <v>807</v>
      </c>
      <c r="B65" s="931"/>
      <c r="C65" s="931"/>
      <c r="D65" s="52"/>
      <c r="E65" s="80"/>
      <c r="F65" s="81"/>
      <c r="G65" s="81"/>
      <c r="H65" s="81"/>
      <c r="I65" s="82">
        <f t="shared" si="0"/>
        <v>0</v>
      </c>
      <c r="J65" s="52"/>
      <c r="K65" s="83"/>
      <c r="L65" s="83"/>
      <c r="M65" s="83"/>
      <c r="N65" s="81"/>
      <c r="O65" s="84">
        <f t="shared" si="52"/>
        <v>0</v>
      </c>
      <c r="P65" s="52">
        <f t="shared" si="53"/>
        <v>0</v>
      </c>
      <c r="Q65" s="85">
        <f t="shared" si="53"/>
        <v>0</v>
      </c>
      <c r="R65" s="83">
        <f t="shared" si="53"/>
        <v>0</v>
      </c>
      <c r="S65" s="83">
        <f t="shared" si="53"/>
        <v>0</v>
      </c>
      <c r="T65" s="83">
        <f t="shared" si="53"/>
        <v>0</v>
      </c>
      <c r="U65" s="86">
        <f t="shared" si="49"/>
        <v>0</v>
      </c>
      <c r="V65" s="936"/>
    </row>
    <row r="66" spans="1:26" hidden="1" outlineLevel="1">
      <c r="A66" s="89" t="s">
        <v>807</v>
      </c>
      <c r="B66" s="931"/>
      <c r="C66" s="931"/>
      <c r="D66" s="52"/>
      <c r="E66" s="80"/>
      <c r="F66" s="81"/>
      <c r="G66" s="81"/>
      <c r="H66" s="81"/>
      <c r="I66" s="82">
        <f t="shared" si="0"/>
        <v>0</v>
      </c>
      <c r="J66" s="52"/>
      <c r="K66" s="83"/>
      <c r="L66" s="83"/>
      <c r="M66" s="83"/>
      <c r="N66" s="83"/>
      <c r="O66" s="84">
        <f t="shared" si="52"/>
        <v>0</v>
      </c>
      <c r="P66" s="52">
        <f t="shared" si="53"/>
        <v>0</v>
      </c>
      <c r="Q66" s="85">
        <f t="shared" si="53"/>
        <v>0</v>
      </c>
      <c r="R66" s="83">
        <f t="shared" si="53"/>
        <v>0</v>
      </c>
      <c r="S66" s="83">
        <f t="shared" si="53"/>
        <v>0</v>
      </c>
      <c r="T66" s="83">
        <f t="shared" si="53"/>
        <v>0</v>
      </c>
      <c r="U66" s="86">
        <f t="shared" si="49"/>
        <v>0</v>
      </c>
      <c r="V66" s="936"/>
    </row>
    <row r="67" spans="1:26" s="56" customFormat="1" hidden="1" outlineLevel="1">
      <c r="A67" s="89" t="s">
        <v>807</v>
      </c>
      <c r="B67" s="931"/>
      <c r="C67" s="931"/>
      <c r="D67" s="52"/>
      <c r="E67" s="80"/>
      <c r="F67" s="81"/>
      <c r="G67" s="81"/>
      <c r="H67" s="81"/>
      <c r="I67" s="82">
        <f t="shared" si="0"/>
        <v>0</v>
      </c>
      <c r="J67" s="52"/>
      <c r="K67" s="83"/>
      <c r="L67" s="83"/>
      <c r="M67" s="83"/>
      <c r="N67" s="83"/>
      <c r="O67" s="84">
        <f t="shared" si="52"/>
        <v>0</v>
      </c>
      <c r="P67" s="52">
        <f t="shared" si="41"/>
        <v>0</v>
      </c>
      <c r="Q67" s="85">
        <f t="shared" ref="Q67:T68" si="54">E67-K67</f>
        <v>0</v>
      </c>
      <c r="R67" s="83">
        <f t="shared" si="54"/>
        <v>0</v>
      </c>
      <c r="S67" s="83">
        <f t="shared" si="54"/>
        <v>0</v>
      </c>
      <c r="T67" s="83">
        <f t="shared" si="54"/>
        <v>0</v>
      </c>
      <c r="U67" s="86">
        <f t="shared" si="49"/>
        <v>0</v>
      </c>
      <c r="V67" s="936"/>
      <c r="W67" s="278"/>
      <c r="X67" s="278"/>
      <c r="Y67" s="278"/>
      <c r="Z67" s="54"/>
    </row>
    <row r="68" spans="1:26" s="56" customFormat="1" ht="12" hidden="1" customHeight="1" outlineLevel="1">
      <c r="A68" s="89" t="s">
        <v>807</v>
      </c>
      <c r="B68" s="931"/>
      <c r="C68" s="931"/>
      <c r="D68" s="52"/>
      <c r="E68" s="80"/>
      <c r="F68" s="83"/>
      <c r="G68" s="83"/>
      <c r="H68" s="83"/>
      <c r="I68" s="82">
        <f t="shared" si="0"/>
        <v>0</v>
      </c>
      <c r="J68" s="52"/>
      <c r="K68" s="83"/>
      <c r="L68" s="83"/>
      <c r="M68" s="83"/>
      <c r="N68" s="83"/>
      <c r="O68" s="84">
        <f t="shared" si="52"/>
        <v>0</v>
      </c>
      <c r="P68" s="52">
        <f t="shared" si="41"/>
        <v>0</v>
      </c>
      <c r="Q68" s="85">
        <f t="shared" si="54"/>
        <v>0</v>
      </c>
      <c r="R68" s="83">
        <f t="shared" si="54"/>
        <v>0</v>
      </c>
      <c r="S68" s="83">
        <f t="shared" si="54"/>
        <v>0</v>
      </c>
      <c r="T68" s="83">
        <f t="shared" si="54"/>
        <v>0</v>
      </c>
      <c r="U68" s="86">
        <f t="shared" si="49"/>
        <v>0</v>
      </c>
      <c r="V68" s="936"/>
      <c r="W68" s="278"/>
      <c r="X68" s="278"/>
      <c r="Y68" s="278"/>
      <c r="Z68" s="54"/>
    </row>
    <row r="69" spans="1:26" s="56" customFormat="1" ht="12.75" customHeight="1" collapsed="1">
      <c r="A69" s="89"/>
      <c r="B69" s="931"/>
      <c r="C69" s="931"/>
      <c r="D69" s="82"/>
      <c r="E69" s="80"/>
      <c r="F69" s="81"/>
      <c r="G69" s="81"/>
      <c r="H69" s="81"/>
      <c r="I69" s="82"/>
      <c r="J69" s="52"/>
      <c r="K69" s="83"/>
      <c r="L69" s="83"/>
      <c r="M69" s="83"/>
      <c r="N69" s="83"/>
      <c r="O69" s="84"/>
      <c r="P69" s="52"/>
      <c r="Q69" s="85"/>
      <c r="R69" s="83"/>
      <c r="S69" s="83"/>
      <c r="T69" s="83"/>
      <c r="U69" s="86"/>
      <c r="V69" s="936"/>
      <c r="W69" s="278"/>
      <c r="X69" s="278"/>
      <c r="Y69" s="278"/>
      <c r="Z69" s="54"/>
    </row>
    <row r="70" spans="1:26">
      <c r="A70" s="89" t="s">
        <v>1087</v>
      </c>
      <c r="B70" s="931"/>
      <c r="C70" s="931"/>
      <c r="D70" s="52"/>
      <c r="E70" s="80"/>
      <c r="F70" s="81"/>
      <c r="G70" s="81"/>
      <c r="H70" s="81"/>
      <c r="I70" s="82">
        <f>SUM(E70:H70)</f>
        <v>0</v>
      </c>
      <c r="J70" s="52"/>
      <c r="K70" s="83"/>
      <c r="L70" s="83"/>
      <c r="M70" s="83"/>
      <c r="N70" s="83"/>
      <c r="O70" s="84">
        <f>SUM(K70:N70)</f>
        <v>0</v>
      </c>
      <c r="P70" s="52">
        <f t="shared" ref="P70:T71" si="55">D70-J70</f>
        <v>0</v>
      </c>
      <c r="Q70" s="85">
        <f t="shared" si="55"/>
        <v>0</v>
      </c>
      <c r="R70" s="83">
        <f t="shared" si="55"/>
        <v>0</v>
      </c>
      <c r="S70" s="83">
        <f t="shared" si="55"/>
        <v>0</v>
      </c>
      <c r="T70" s="83">
        <f t="shared" si="55"/>
        <v>0</v>
      </c>
      <c r="U70" s="86">
        <f>SUM(Q70:T70)</f>
        <v>0</v>
      </c>
      <c r="V70" s="936"/>
    </row>
    <row r="71" spans="1:26" s="56" customFormat="1" ht="12.75" customHeight="1">
      <c r="A71" s="89" t="s">
        <v>128</v>
      </c>
      <c r="B71" s="931"/>
      <c r="C71" s="931"/>
      <c r="D71" s="82"/>
      <c r="E71" s="83"/>
      <c r="F71" s="81"/>
      <c r="G71" s="81"/>
      <c r="H71" s="81"/>
      <c r="I71" s="82">
        <f t="shared" si="0"/>
        <v>0</v>
      </c>
      <c r="J71" s="52"/>
      <c r="K71" s="83"/>
      <c r="L71" s="83"/>
      <c r="M71" s="81"/>
      <c r="N71" s="83"/>
      <c r="O71" s="84">
        <f t="shared" si="52"/>
        <v>0</v>
      </c>
      <c r="P71" s="52">
        <f t="shared" si="55"/>
        <v>0</v>
      </c>
      <c r="Q71" s="85">
        <f t="shared" si="55"/>
        <v>0</v>
      </c>
      <c r="R71" s="83">
        <f t="shared" si="55"/>
        <v>0</v>
      </c>
      <c r="S71" s="83">
        <f t="shared" si="55"/>
        <v>0</v>
      </c>
      <c r="T71" s="83">
        <f t="shared" si="55"/>
        <v>0</v>
      </c>
      <c r="U71" s="86">
        <f>SUM(Q71:T71)</f>
        <v>0</v>
      </c>
      <c r="V71" s="936"/>
      <c r="W71" s="278"/>
      <c r="X71" s="278"/>
      <c r="Y71" s="278"/>
      <c r="Z71" s="54"/>
    </row>
    <row r="72" spans="1:26" s="56" customFormat="1" ht="12.75" customHeight="1">
      <c r="A72" s="89" t="s">
        <v>173</v>
      </c>
      <c r="B72" s="931"/>
      <c r="C72" s="931"/>
      <c r="D72" s="82"/>
      <c r="E72" s="83"/>
      <c r="F72" s="81"/>
      <c r="G72" s="81"/>
      <c r="H72" s="81"/>
      <c r="I72" s="82">
        <f t="shared" si="0"/>
        <v>0</v>
      </c>
      <c r="J72" s="52"/>
      <c r="K72" s="83"/>
      <c r="L72" s="83"/>
      <c r="M72" s="81"/>
      <c r="N72" s="83"/>
      <c r="O72" s="84">
        <f t="shared" si="52"/>
        <v>0</v>
      </c>
      <c r="P72" s="52">
        <f t="shared" ref="P72" si="56">D72-J72</f>
        <v>0</v>
      </c>
      <c r="Q72" s="85">
        <f t="shared" ref="Q72" si="57">E72-K72</f>
        <v>0</v>
      </c>
      <c r="R72" s="83">
        <f t="shared" ref="R72" si="58">F72-L72</f>
        <v>0</v>
      </c>
      <c r="S72" s="83">
        <f t="shared" ref="S72" si="59">G72-M72</f>
        <v>0</v>
      </c>
      <c r="T72" s="83">
        <f t="shared" ref="T72" si="60">H72-N72</f>
        <v>0</v>
      </c>
      <c r="U72" s="86">
        <f>SUM(Q72:T72)</f>
        <v>0</v>
      </c>
      <c r="V72" s="936"/>
      <c r="W72" s="278"/>
      <c r="X72" s="278"/>
      <c r="Y72" s="278"/>
      <c r="Z72" s="54"/>
    </row>
    <row r="73" spans="1:26" s="56" customFormat="1">
      <c r="A73" s="89" t="s">
        <v>855</v>
      </c>
      <c r="B73" s="931"/>
      <c r="C73" s="931"/>
      <c r="D73" s="82"/>
      <c r="E73" s="80"/>
      <c r="F73" s="81"/>
      <c r="G73" s="81"/>
      <c r="H73" s="81"/>
      <c r="I73" s="82">
        <f t="shared" si="0"/>
        <v>0</v>
      </c>
      <c r="J73" s="52"/>
      <c r="K73" s="80">
        <f>(-6000000-1000000*0)*0</f>
        <v>0</v>
      </c>
      <c r="L73" s="83"/>
      <c r="M73" s="83"/>
      <c r="N73" s="83"/>
      <c r="O73" s="84">
        <f t="shared" si="52"/>
        <v>0</v>
      </c>
      <c r="P73" s="52"/>
      <c r="Q73" s="85">
        <f>E73-K73</f>
        <v>0</v>
      </c>
      <c r="R73" s="83">
        <f>F73-L73</f>
        <v>0</v>
      </c>
      <c r="S73" s="83">
        <f>G73-M73</f>
        <v>0</v>
      </c>
      <c r="T73" s="83">
        <f>H73-N73</f>
        <v>0</v>
      </c>
      <c r="U73" s="86">
        <f>SUM(Q73:T73)</f>
        <v>0</v>
      </c>
      <c r="V73" s="936"/>
      <c r="W73" s="278"/>
      <c r="X73" s="278"/>
      <c r="Y73" s="278"/>
      <c r="Z73" s="54"/>
    </row>
    <row r="74" spans="1:26" s="102" customFormat="1">
      <c r="A74" s="90"/>
      <c r="B74" s="931"/>
      <c r="C74" s="931"/>
      <c r="D74" s="51"/>
      <c r="E74" s="11"/>
      <c r="F74" s="8"/>
      <c r="G74" s="8"/>
      <c r="H74" s="8"/>
      <c r="I74" s="51"/>
      <c r="J74" s="39"/>
      <c r="K74" s="93"/>
      <c r="L74" s="93"/>
      <c r="M74" s="94"/>
      <c r="N74" s="94"/>
      <c r="O74" s="94"/>
      <c r="P74" s="39"/>
      <c r="Q74" s="85"/>
      <c r="R74" s="83"/>
      <c r="S74" s="83"/>
      <c r="T74" s="83"/>
      <c r="U74" s="86"/>
      <c r="V74" s="936"/>
    </row>
    <row r="75" spans="1:26" s="56" customFormat="1" ht="13.5" thickBot="1">
      <c r="A75" s="103" t="s">
        <v>109</v>
      </c>
      <c r="B75" s="103"/>
      <c r="C75" s="931"/>
      <c r="D75" s="106">
        <f t="shared" ref="D75:I75" si="61">SUM(D5:D74)</f>
        <v>0</v>
      </c>
      <c r="E75" s="105">
        <f t="shared" si="61"/>
        <v>0</v>
      </c>
      <c r="F75" s="37">
        <f t="shared" si="61"/>
        <v>0</v>
      </c>
      <c r="G75" s="37">
        <f t="shared" si="61"/>
        <v>0</v>
      </c>
      <c r="H75" s="37">
        <f t="shared" si="61"/>
        <v>0</v>
      </c>
      <c r="I75" s="106">
        <f t="shared" si="61"/>
        <v>0</v>
      </c>
      <c r="J75" s="104">
        <f t="shared" ref="J75:O75" si="62">SUM(J5:J74)</f>
        <v>0</v>
      </c>
      <c r="K75" s="37">
        <f t="shared" si="62"/>
        <v>0</v>
      </c>
      <c r="L75" s="37">
        <f t="shared" si="62"/>
        <v>0</v>
      </c>
      <c r="M75" s="37">
        <f t="shared" si="62"/>
        <v>0</v>
      </c>
      <c r="N75" s="37">
        <f t="shared" si="62"/>
        <v>0</v>
      </c>
      <c r="O75" s="37">
        <f t="shared" si="62"/>
        <v>0</v>
      </c>
      <c r="P75" s="104">
        <f t="shared" ref="P75:U75" si="63">SUM(P5:P74)</f>
        <v>0</v>
      </c>
      <c r="Q75" s="105">
        <f t="shared" si="63"/>
        <v>0</v>
      </c>
      <c r="R75" s="37">
        <f t="shared" si="63"/>
        <v>0</v>
      </c>
      <c r="S75" s="37">
        <f t="shared" si="63"/>
        <v>0</v>
      </c>
      <c r="T75" s="37">
        <f t="shared" si="63"/>
        <v>0</v>
      </c>
      <c r="U75" s="106">
        <f t="shared" si="63"/>
        <v>0</v>
      </c>
      <c r="V75" s="936"/>
    </row>
    <row r="76" spans="1:26" ht="13.5" thickTop="1">
      <c r="A76" s="54"/>
      <c r="B76" s="54"/>
      <c r="C76" s="931"/>
      <c r="D76" s="828"/>
      <c r="E76" s="13"/>
      <c r="F76" s="3"/>
      <c r="G76" s="3"/>
      <c r="H76" s="3"/>
      <c r="I76" s="108"/>
      <c r="J76" s="107"/>
      <c r="M76" s="2"/>
      <c r="N76" s="2"/>
      <c r="O76" s="2"/>
      <c r="P76" s="107"/>
      <c r="Q76" s="2"/>
      <c r="R76" s="2"/>
      <c r="S76" s="2"/>
      <c r="T76" s="2"/>
      <c r="U76" s="2"/>
      <c r="W76" s="54"/>
      <c r="X76" s="54"/>
      <c r="Y76" s="54"/>
    </row>
    <row r="77" spans="1:26">
      <c r="E77" s="2">
        <f>E75-K75-Q75</f>
        <v>0</v>
      </c>
      <c r="F77" s="2">
        <f>F75-L75-R75</f>
        <v>0</v>
      </c>
      <c r="G77" s="2">
        <f>G75-M75-S75</f>
        <v>0</v>
      </c>
      <c r="H77" s="2">
        <f>H75-N75-T75</f>
        <v>0</v>
      </c>
      <c r="I77" s="2">
        <f>I75-O75-U75</f>
        <v>0</v>
      </c>
    </row>
  </sheetData>
  <mergeCells count="3">
    <mergeCell ref="E3:I3"/>
    <mergeCell ref="K3:O3"/>
    <mergeCell ref="Q3:U3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scale="33" fitToHeight="2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7"/>
  <dimension ref="A1:T61"/>
  <sheetViews>
    <sheetView showGridLines="0" workbookViewId="0">
      <pane xSplit="1" ySplit="3" topLeftCell="B4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Col="1"/>
  <cols>
    <col min="1" max="1" width="30.85546875" style="109" customWidth="1"/>
    <col min="2" max="2" width="12.28515625" style="2" customWidth="1"/>
    <col min="3" max="3" width="13.28515625" style="2" bestFit="1" customWidth="1"/>
    <col min="4" max="4" width="11.140625" style="2" bestFit="1" customWidth="1"/>
    <col min="5" max="5" width="11.7109375" style="2" bestFit="1" customWidth="1"/>
    <col min="6" max="6" width="11.140625" style="2" bestFit="1" customWidth="1"/>
    <col min="7" max="7" width="11.5703125" style="2" bestFit="1" customWidth="1"/>
    <col min="8" max="8" width="11.5703125" style="2" customWidth="1"/>
    <col min="9" max="9" width="15.140625" style="54" customWidth="1" outlineLevel="1"/>
    <col min="10" max="11" width="11.140625" style="54" customWidth="1" outlineLevel="1"/>
    <col min="12" max="12" width="11.140625" style="2" customWidth="1" outlineLevel="1"/>
    <col min="13" max="13" width="13.140625" style="54" customWidth="1"/>
    <col min="14" max="14" width="11.5703125" style="2" customWidth="1"/>
    <col min="15" max="18" width="11.140625" style="54" customWidth="1" outlineLevel="1"/>
    <col min="19" max="19" width="14.42578125" style="54" customWidth="1"/>
    <col min="20" max="20" width="14.85546875" style="54" customWidth="1"/>
    <col min="21" max="16384" width="9.140625" style="54"/>
  </cols>
  <sheetData>
    <row r="1" spans="1:20" ht="15">
      <c r="A1" s="67" t="s">
        <v>118</v>
      </c>
      <c r="B1" s="1489" t="s">
        <v>1339</v>
      </c>
      <c r="I1" s="2"/>
      <c r="J1" s="2"/>
      <c r="K1" s="2"/>
    </row>
    <row r="2" spans="1:20" s="56" customFormat="1">
      <c r="A2" s="68" t="s">
        <v>86</v>
      </c>
      <c r="B2" s="112" t="s">
        <v>896</v>
      </c>
      <c r="C2" s="1716" t="s">
        <v>87</v>
      </c>
      <c r="D2" s="1717"/>
      <c r="E2" s="1717"/>
      <c r="F2" s="1717"/>
      <c r="G2" s="1718"/>
      <c r="H2" s="112" t="s">
        <v>111</v>
      </c>
      <c r="I2" s="1720" t="s">
        <v>106</v>
      </c>
      <c r="J2" s="1721"/>
      <c r="K2" s="1721"/>
      <c r="L2" s="1721"/>
      <c r="M2" s="1722"/>
      <c r="N2" s="112" t="s">
        <v>117</v>
      </c>
      <c r="O2" s="1720" t="s">
        <v>107</v>
      </c>
      <c r="P2" s="1721"/>
      <c r="Q2" s="1721"/>
      <c r="R2" s="1721"/>
      <c r="S2" s="1722"/>
    </row>
    <row r="3" spans="1:20" s="78" customFormat="1">
      <c r="A3" s="69"/>
      <c r="B3" s="70" t="s">
        <v>110</v>
      </c>
      <c r="C3" s="113" t="s">
        <v>874</v>
      </c>
      <c r="D3" s="114" t="s">
        <v>876</v>
      </c>
      <c r="E3" s="114" t="s">
        <v>877</v>
      </c>
      <c r="F3" s="114" t="s">
        <v>878</v>
      </c>
      <c r="G3" s="73" t="s">
        <v>894</v>
      </c>
      <c r="H3" s="70" t="s">
        <v>110</v>
      </c>
      <c r="I3" s="115" t="s">
        <v>874</v>
      </c>
      <c r="J3" s="116" t="s">
        <v>876</v>
      </c>
      <c r="K3" s="116" t="s">
        <v>877</v>
      </c>
      <c r="L3" s="114" t="s">
        <v>878</v>
      </c>
      <c r="M3" s="77" t="s">
        <v>894</v>
      </c>
      <c r="N3" s="70" t="s">
        <v>110</v>
      </c>
      <c r="O3" s="115" t="s">
        <v>874</v>
      </c>
      <c r="P3" s="116" t="s">
        <v>876</v>
      </c>
      <c r="Q3" s="116" t="s">
        <v>877</v>
      </c>
      <c r="R3" s="116" t="s">
        <v>878</v>
      </c>
      <c r="S3" s="77" t="s">
        <v>894</v>
      </c>
    </row>
    <row r="4" spans="1:20" s="101" customFormat="1">
      <c r="A4" s="117" t="s">
        <v>124</v>
      </c>
      <c r="B4" s="52"/>
      <c r="C4" s="118"/>
      <c r="D4" s="6"/>
      <c r="E4" s="81"/>
      <c r="F4" s="81"/>
      <c r="G4" s="82"/>
      <c r="H4" s="52"/>
      <c r="I4" s="95"/>
      <c r="J4" s="93"/>
      <c r="K4" s="93"/>
      <c r="L4" s="8"/>
      <c r="M4" s="96"/>
      <c r="N4" s="52"/>
      <c r="O4" s="85"/>
      <c r="P4" s="83"/>
      <c r="Q4" s="84"/>
      <c r="R4" s="84"/>
      <c r="S4" s="86"/>
    </row>
    <row r="5" spans="1:20" s="101" customFormat="1">
      <c r="A5" s="88" t="s">
        <v>401</v>
      </c>
      <c r="B5" s="52"/>
      <c r="C5" s="85"/>
      <c r="D5" s="81"/>
      <c r="E5" s="81"/>
      <c r="F5" s="81"/>
      <c r="G5" s="82">
        <f>SUM(C5:F5)</f>
        <v>0</v>
      </c>
      <c r="H5" s="52"/>
      <c r="I5" s="85"/>
      <c r="J5" s="83"/>
      <c r="K5" s="83"/>
      <c r="L5" s="6"/>
      <c r="M5" s="86">
        <f>SUM(I5:L5)</f>
        <v>0</v>
      </c>
      <c r="N5" s="52">
        <f t="shared" ref="N5:R8" si="0">B5-H5</f>
        <v>0</v>
      </c>
      <c r="O5" s="85">
        <f t="shared" si="0"/>
        <v>0</v>
      </c>
      <c r="P5" s="83">
        <f t="shared" si="0"/>
        <v>0</v>
      </c>
      <c r="Q5" s="83">
        <f t="shared" si="0"/>
        <v>0</v>
      </c>
      <c r="R5" s="83">
        <f>F5-L5</f>
        <v>0</v>
      </c>
      <c r="S5" s="86">
        <f>SUM(O5:R5)</f>
        <v>0</v>
      </c>
      <c r="T5" s="946"/>
    </row>
    <row r="6" spans="1:20" s="101" customFormat="1">
      <c r="A6" s="88" t="s">
        <v>996</v>
      </c>
      <c r="B6" s="52"/>
      <c r="C6" s="85"/>
      <c r="D6" s="81"/>
      <c r="E6" s="81"/>
      <c r="F6" s="81"/>
      <c r="G6" s="82">
        <f>SUM(C6:F6)</f>
        <v>0</v>
      </c>
      <c r="H6" s="52"/>
      <c r="I6" s="85"/>
      <c r="J6" s="83"/>
      <c r="K6" s="83"/>
      <c r="L6" s="6"/>
      <c r="M6" s="86">
        <f>SUM(I6:L6)</f>
        <v>0</v>
      </c>
      <c r="N6" s="52">
        <f t="shared" si="0"/>
        <v>0</v>
      </c>
      <c r="O6" s="85">
        <f t="shared" si="0"/>
        <v>0</v>
      </c>
      <c r="P6" s="83">
        <f t="shared" si="0"/>
        <v>0</v>
      </c>
      <c r="Q6" s="83">
        <f t="shared" si="0"/>
        <v>0</v>
      </c>
      <c r="R6" s="83">
        <f t="shared" si="0"/>
        <v>0</v>
      </c>
      <c r="S6" s="86">
        <f>SUM(O6:R6)</f>
        <v>0</v>
      </c>
      <c r="T6" s="946"/>
    </row>
    <row r="7" spans="1:20" s="101" customFormat="1">
      <c r="A7" s="88" t="s">
        <v>995</v>
      </c>
      <c r="B7" s="52"/>
      <c r="C7" s="85"/>
      <c r="D7" s="81"/>
      <c r="E7" s="81"/>
      <c r="F7" s="81"/>
      <c r="G7" s="82">
        <f>SUM(C7:F7)</f>
        <v>0</v>
      </c>
      <c r="H7" s="52"/>
      <c r="I7" s="85"/>
      <c r="J7" s="83"/>
      <c r="K7" s="83"/>
      <c r="L7" s="6"/>
      <c r="M7" s="86">
        <f>SUM(I7:L7)</f>
        <v>0</v>
      </c>
      <c r="N7" s="52">
        <f>B7-H7</f>
        <v>0</v>
      </c>
      <c r="O7" s="85">
        <f>C7-I7</f>
        <v>0</v>
      </c>
      <c r="P7" s="83">
        <f>D7-J7</f>
        <v>0</v>
      </c>
      <c r="Q7" s="83">
        <f>E7-K7</f>
        <v>0</v>
      </c>
      <c r="R7" s="83">
        <f>F7-L7</f>
        <v>0</v>
      </c>
      <c r="S7" s="86">
        <f>SUM(O7:R7)</f>
        <v>0</v>
      </c>
      <c r="T7" s="946"/>
    </row>
    <row r="8" spans="1:20" s="101" customFormat="1">
      <c r="A8" s="88" t="s">
        <v>962</v>
      </c>
      <c r="B8" s="52"/>
      <c r="C8" s="85"/>
      <c r="D8" s="81"/>
      <c r="E8" s="81"/>
      <c r="F8" s="81"/>
      <c r="G8" s="82">
        <f>SUM(C8:F8)</f>
        <v>0</v>
      </c>
      <c r="H8" s="52"/>
      <c r="I8" s="85"/>
      <c r="J8" s="83"/>
      <c r="K8" s="83"/>
      <c r="L8" s="6"/>
      <c r="M8" s="86">
        <f>SUM(I8:L8)</f>
        <v>0</v>
      </c>
      <c r="N8" s="52">
        <f t="shared" si="0"/>
        <v>0</v>
      </c>
      <c r="O8" s="85">
        <f t="shared" si="0"/>
        <v>0</v>
      </c>
      <c r="P8" s="83">
        <f t="shared" si="0"/>
        <v>0</v>
      </c>
      <c r="Q8" s="83">
        <f t="shared" si="0"/>
        <v>0</v>
      </c>
      <c r="R8" s="83">
        <f t="shared" si="0"/>
        <v>0</v>
      </c>
      <c r="S8" s="86">
        <f>SUM(O8:R8)</f>
        <v>0</v>
      </c>
      <c r="T8" s="946"/>
    </row>
    <row r="9" spans="1:20" s="101" customFormat="1" ht="3.75" customHeight="1">
      <c r="A9" s="88"/>
      <c r="B9" s="52"/>
      <c r="C9" s="85"/>
      <c r="D9" s="81"/>
      <c r="E9" s="81"/>
      <c r="F9" s="81"/>
      <c r="G9" s="82"/>
      <c r="H9" s="52"/>
      <c r="I9" s="85"/>
      <c r="J9" s="83"/>
      <c r="K9" s="83"/>
      <c r="L9" s="6"/>
      <c r="M9" s="86"/>
      <c r="N9" s="52"/>
      <c r="O9" s="85"/>
      <c r="P9" s="83"/>
      <c r="Q9" s="83"/>
      <c r="R9" s="83"/>
      <c r="S9" s="86"/>
      <c r="T9" s="946"/>
    </row>
    <row r="10" spans="1:20" s="101" customFormat="1">
      <c r="A10" s="111" t="s">
        <v>119</v>
      </c>
      <c r="B10" s="52"/>
      <c r="C10" s="80"/>
      <c r="D10" s="81"/>
      <c r="E10" s="81"/>
      <c r="F10" s="81"/>
      <c r="G10" s="82">
        <f>SUM(C10:F10)</f>
        <v>0</v>
      </c>
      <c r="H10" s="52"/>
      <c r="I10" s="80"/>
      <c r="J10" s="83"/>
      <c r="K10" s="81"/>
      <c r="L10" s="81"/>
      <c r="M10" s="86">
        <f>SUM(I10:L10)</f>
        <v>0</v>
      </c>
      <c r="N10" s="52">
        <f>B10-H10</f>
        <v>0</v>
      </c>
      <c r="O10" s="85">
        <f>C10-I10</f>
        <v>0</v>
      </c>
      <c r="P10" s="83">
        <f>D10-J10</f>
        <v>0</v>
      </c>
      <c r="Q10" s="83">
        <f>E10-K10</f>
        <v>0</v>
      </c>
      <c r="R10" s="83">
        <f>F10-L10</f>
        <v>0</v>
      </c>
      <c r="S10" s="86">
        <f>SUM(O10:R10)</f>
        <v>0</v>
      </c>
      <c r="T10" s="946"/>
    </row>
    <row r="11" spans="1:20" s="123" customFormat="1" ht="4.5" customHeight="1">
      <c r="A11" s="119"/>
      <c r="B11" s="944"/>
      <c r="C11" s="122"/>
      <c r="D11" s="120"/>
      <c r="E11" s="120"/>
      <c r="F11" s="120"/>
      <c r="G11" s="121"/>
      <c r="H11" s="40"/>
      <c r="I11" s="122"/>
      <c r="L11" s="22"/>
      <c r="M11" s="124"/>
      <c r="N11" s="40"/>
      <c r="O11" s="122"/>
      <c r="S11" s="124"/>
      <c r="T11" s="946"/>
    </row>
    <row r="12" spans="1:20" s="101" customFormat="1">
      <c r="A12" s="111" t="s">
        <v>120</v>
      </c>
      <c r="B12" s="52"/>
      <c r="C12" s="95"/>
      <c r="D12" s="6"/>
      <c r="E12" s="81"/>
      <c r="F12" s="81"/>
      <c r="G12" s="82"/>
      <c r="H12" s="52"/>
      <c r="I12" s="95"/>
      <c r="J12" s="93"/>
      <c r="K12" s="94"/>
      <c r="L12" s="53"/>
      <c r="M12" s="96"/>
      <c r="N12" s="52"/>
      <c r="O12" s="85"/>
      <c r="P12" s="83"/>
      <c r="Q12" s="84"/>
      <c r="R12" s="84"/>
      <c r="S12" s="86"/>
      <c r="T12" s="946"/>
    </row>
    <row r="13" spans="1:20" s="101" customFormat="1">
      <c r="A13" s="88" t="s">
        <v>967</v>
      </c>
      <c r="B13" s="52"/>
      <c r="C13" s="95"/>
      <c r="D13" s="81"/>
      <c r="E13" s="81"/>
      <c r="F13" s="81"/>
      <c r="G13" s="82">
        <f t="shared" ref="G13:G29" si="1">SUM(C13:F13)</f>
        <v>0</v>
      </c>
      <c r="H13" s="52"/>
      <c r="I13" s="95"/>
      <c r="J13" s="93"/>
      <c r="K13" s="84"/>
      <c r="L13" s="81"/>
      <c r="M13" s="86">
        <f t="shared" ref="M13:M28" si="2">SUM(I13:L13)</f>
        <v>0</v>
      </c>
      <c r="N13" s="52">
        <f t="shared" ref="N13:N28" si="3">B13-H13</f>
        <v>0</v>
      </c>
      <c r="O13" s="85">
        <f t="shared" ref="O13:O28" si="4">C13-I13</f>
        <v>0</v>
      </c>
      <c r="P13" s="83">
        <f t="shared" ref="P13:P28" si="5">D13-J13</f>
        <v>0</v>
      </c>
      <c r="Q13" s="83">
        <f t="shared" ref="Q13:Q28" si="6">E13-K13</f>
        <v>0</v>
      </c>
      <c r="R13" s="83">
        <f t="shared" ref="R13:R28" si="7">F13-L13</f>
        <v>0</v>
      </c>
      <c r="S13" s="86">
        <f t="shared" ref="S13:S28" si="8">SUM(O13:R13)</f>
        <v>0</v>
      </c>
      <c r="T13" s="946"/>
    </row>
    <row r="14" spans="1:20" s="101" customFormat="1">
      <c r="A14" s="125" t="s">
        <v>968</v>
      </c>
      <c r="B14" s="52"/>
      <c r="C14" s="95"/>
      <c r="D14" s="81"/>
      <c r="E14" s="81"/>
      <c r="F14" s="81"/>
      <c r="G14" s="82">
        <f t="shared" si="1"/>
        <v>0</v>
      </c>
      <c r="H14" s="52"/>
      <c r="I14" s="95"/>
      <c r="J14" s="93"/>
      <c r="K14" s="94"/>
      <c r="L14" s="81"/>
      <c r="M14" s="86">
        <f t="shared" si="2"/>
        <v>0</v>
      </c>
      <c r="N14" s="52">
        <f t="shared" si="3"/>
        <v>0</v>
      </c>
      <c r="O14" s="85">
        <f t="shared" si="4"/>
        <v>0</v>
      </c>
      <c r="P14" s="83">
        <f t="shared" si="5"/>
        <v>0</v>
      </c>
      <c r="Q14" s="83">
        <f t="shared" si="6"/>
        <v>0</v>
      </c>
      <c r="R14" s="83">
        <f t="shared" si="7"/>
        <v>0</v>
      </c>
      <c r="S14" s="86">
        <f t="shared" si="8"/>
        <v>0</v>
      </c>
      <c r="T14" s="946"/>
    </row>
    <row r="15" spans="1:20" s="101" customFormat="1">
      <c r="A15" s="88" t="s">
        <v>121</v>
      </c>
      <c r="B15" s="52"/>
      <c r="C15" s="95"/>
      <c r="D15" s="81"/>
      <c r="E15" s="81"/>
      <c r="F15" s="81"/>
      <c r="G15" s="82">
        <f t="shared" si="1"/>
        <v>0</v>
      </c>
      <c r="H15" s="52"/>
      <c r="I15" s="95"/>
      <c r="J15" s="83"/>
      <c r="K15" s="94"/>
      <c r="L15" s="81"/>
      <c r="M15" s="86">
        <f t="shared" si="2"/>
        <v>0</v>
      </c>
      <c r="N15" s="52">
        <f t="shared" si="3"/>
        <v>0</v>
      </c>
      <c r="O15" s="85">
        <f t="shared" si="4"/>
        <v>0</v>
      </c>
      <c r="P15" s="83">
        <f t="shared" si="5"/>
        <v>0</v>
      </c>
      <c r="Q15" s="83">
        <f t="shared" si="6"/>
        <v>0</v>
      </c>
      <c r="R15" s="83">
        <f t="shared" si="7"/>
        <v>0</v>
      </c>
      <c r="S15" s="86">
        <f t="shared" si="8"/>
        <v>0</v>
      </c>
      <c r="T15" s="946"/>
    </row>
    <row r="16" spans="1:20" s="101" customFormat="1">
      <c r="A16" s="88" t="s">
        <v>813</v>
      </c>
      <c r="B16" s="52"/>
      <c r="C16" s="95"/>
      <c r="D16" s="81"/>
      <c r="E16" s="81"/>
      <c r="F16" s="81"/>
      <c r="G16" s="82">
        <f t="shared" si="1"/>
        <v>0</v>
      </c>
      <c r="H16" s="52"/>
      <c r="I16" s="95"/>
      <c r="J16" s="93"/>
      <c r="K16" s="84"/>
      <c r="L16" s="53"/>
      <c r="M16" s="86">
        <f t="shared" si="2"/>
        <v>0</v>
      </c>
      <c r="N16" s="52">
        <f t="shared" si="3"/>
        <v>0</v>
      </c>
      <c r="O16" s="85">
        <f t="shared" si="4"/>
        <v>0</v>
      </c>
      <c r="P16" s="83">
        <f t="shared" si="5"/>
        <v>0</v>
      </c>
      <c r="Q16" s="83">
        <f t="shared" si="6"/>
        <v>0</v>
      </c>
      <c r="R16" s="83">
        <f t="shared" si="7"/>
        <v>0</v>
      </c>
      <c r="S16" s="86">
        <f t="shared" si="8"/>
        <v>0</v>
      </c>
      <c r="T16" s="946"/>
    </row>
    <row r="17" spans="1:20" s="101" customFormat="1">
      <c r="A17" s="88" t="s">
        <v>613</v>
      </c>
      <c r="B17" s="52"/>
      <c r="C17" s="95"/>
      <c r="D17" s="81"/>
      <c r="E17" s="81"/>
      <c r="F17" s="81"/>
      <c r="G17" s="82">
        <f t="shared" si="1"/>
        <v>0</v>
      </c>
      <c r="H17" s="52"/>
      <c r="I17" s="95"/>
      <c r="J17" s="83"/>
      <c r="K17" s="94"/>
      <c r="L17" s="53"/>
      <c r="M17" s="86">
        <f t="shared" si="2"/>
        <v>0</v>
      </c>
      <c r="N17" s="52">
        <f t="shared" si="3"/>
        <v>0</v>
      </c>
      <c r="O17" s="85">
        <f t="shared" si="4"/>
        <v>0</v>
      </c>
      <c r="P17" s="83">
        <f t="shared" si="5"/>
        <v>0</v>
      </c>
      <c r="Q17" s="83">
        <f t="shared" si="6"/>
        <v>0</v>
      </c>
      <c r="R17" s="83">
        <f t="shared" si="7"/>
        <v>0</v>
      </c>
      <c r="S17" s="86">
        <f t="shared" si="8"/>
        <v>0</v>
      </c>
      <c r="T17" s="946"/>
    </row>
    <row r="18" spans="1:20" s="101" customFormat="1">
      <c r="A18" s="88" t="s">
        <v>413</v>
      </c>
      <c r="B18" s="52"/>
      <c r="C18" s="85"/>
      <c r="D18" s="81"/>
      <c r="E18" s="81"/>
      <c r="F18" s="81"/>
      <c r="G18" s="82">
        <f t="shared" si="1"/>
        <v>0</v>
      </c>
      <c r="H18" s="52"/>
      <c r="I18" s="85"/>
      <c r="J18" s="83"/>
      <c r="K18" s="94"/>
      <c r="L18" s="81"/>
      <c r="M18" s="86">
        <f t="shared" si="2"/>
        <v>0</v>
      </c>
      <c r="N18" s="52">
        <f t="shared" si="3"/>
        <v>0</v>
      </c>
      <c r="O18" s="85">
        <f t="shared" si="4"/>
        <v>0</v>
      </c>
      <c r="P18" s="83">
        <f t="shared" si="5"/>
        <v>0</v>
      </c>
      <c r="Q18" s="83">
        <f t="shared" si="6"/>
        <v>0</v>
      </c>
      <c r="R18" s="83">
        <f t="shared" si="7"/>
        <v>0</v>
      </c>
      <c r="S18" s="86">
        <f t="shared" si="8"/>
        <v>0</v>
      </c>
      <c r="T18" s="946"/>
    </row>
    <row r="19" spans="1:20" s="101" customFormat="1">
      <c r="A19" s="125" t="s">
        <v>407</v>
      </c>
      <c r="B19" s="52"/>
      <c r="C19" s="85"/>
      <c r="D19" s="81"/>
      <c r="E19" s="81"/>
      <c r="F19" s="81"/>
      <c r="G19" s="82">
        <f t="shared" si="1"/>
        <v>0</v>
      </c>
      <c r="H19" s="52"/>
      <c r="I19" s="85"/>
      <c r="J19" s="83"/>
      <c r="K19" s="84"/>
      <c r="L19" s="81"/>
      <c r="M19" s="86">
        <f t="shared" si="2"/>
        <v>0</v>
      </c>
      <c r="N19" s="52">
        <f t="shared" si="3"/>
        <v>0</v>
      </c>
      <c r="O19" s="85">
        <f t="shared" si="4"/>
        <v>0</v>
      </c>
      <c r="P19" s="83">
        <f t="shared" si="5"/>
        <v>0</v>
      </c>
      <c r="Q19" s="83">
        <f t="shared" si="6"/>
        <v>0</v>
      </c>
      <c r="R19" s="83">
        <f t="shared" si="7"/>
        <v>0</v>
      </c>
      <c r="S19" s="86">
        <f t="shared" si="8"/>
        <v>0</v>
      </c>
      <c r="T19" s="946"/>
    </row>
    <row r="20" spans="1:20" s="101" customFormat="1">
      <c r="A20" s="88" t="s">
        <v>123</v>
      </c>
      <c r="B20" s="52"/>
      <c r="C20" s="95"/>
      <c r="D20" s="81"/>
      <c r="E20" s="81"/>
      <c r="F20" s="81"/>
      <c r="G20" s="82">
        <f t="shared" si="1"/>
        <v>0</v>
      </c>
      <c r="H20" s="52"/>
      <c r="I20" s="95"/>
      <c r="J20" s="83"/>
      <c r="K20" s="94"/>
      <c r="L20" s="53"/>
      <c r="M20" s="86">
        <f t="shared" si="2"/>
        <v>0</v>
      </c>
      <c r="N20" s="52">
        <f t="shared" si="3"/>
        <v>0</v>
      </c>
      <c r="O20" s="85">
        <f t="shared" si="4"/>
        <v>0</v>
      </c>
      <c r="P20" s="83">
        <f t="shared" si="5"/>
        <v>0</v>
      </c>
      <c r="Q20" s="83">
        <f t="shared" si="6"/>
        <v>0</v>
      </c>
      <c r="R20" s="83">
        <f t="shared" si="7"/>
        <v>0</v>
      </c>
      <c r="S20" s="86">
        <f t="shared" si="8"/>
        <v>0</v>
      </c>
      <c r="T20" s="946"/>
    </row>
    <row r="21" spans="1:20" s="101" customFormat="1">
      <c r="A21" s="88" t="s">
        <v>969</v>
      </c>
      <c r="B21" s="52"/>
      <c r="C21" s="85"/>
      <c r="D21" s="81"/>
      <c r="E21" s="81"/>
      <c r="F21" s="81"/>
      <c r="G21" s="82">
        <f t="shared" si="1"/>
        <v>0</v>
      </c>
      <c r="H21" s="52"/>
      <c r="I21" s="85"/>
      <c r="J21" s="83"/>
      <c r="K21" s="94"/>
      <c r="L21" s="53"/>
      <c r="M21" s="86">
        <f t="shared" si="2"/>
        <v>0</v>
      </c>
      <c r="N21" s="52">
        <f t="shared" si="3"/>
        <v>0</v>
      </c>
      <c r="O21" s="85">
        <f t="shared" si="4"/>
        <v>0</v>
      </c>
      <c r="P21" s="83">
        <f t="shared" si="5"/>
        <v>0</v>
      </c>
      <c r="Q21" s="83">
        <f t="shared" si="6"/>
        <v>0</v>
      </c>
      <c r="R21" s="83">
        <f t="shared" si="7"/>
        <v>0</v>
      </c>
      <c r="S21" s="86">
        <f t="shared" si="8"/>
        <v>0</v>
      </c>
      <c r="T21" s="946"/>
    </row>
    <row r="22" spans="1:20" s="101" customFormat="1">
      <c r="A22" s="88" t="s">
        <v>970</v>
      </c>
      <c r="B22" s="52"/>
      <c r="C22" s="85"/>
      <c r="D22" s="81"/>
      <c r="E22" s="81"/>
      <c r="F22" s="81"/>
      <c r="G22" s="82">
        <f t="shared" si="1"/>
        <v>0</v>
      </c>
      <c r="H22" s="52"/>
      <c r="I22" s="85"/>
      <c r="J22" s="83"/>
      <c r="K22" s="94"/>
      <c r="L22" s="53"/>
      <c r="M22" s="86">
        <f t="shared" si="2"/>
        <v>0</v>
      </c>
      <c r="N22" s="52">
        <f t="shared" si="3"/>
        <v>0</v>
      </c>
      <c r="O22" s="85">
        <f t="shared" si="4"/>
        <v>0</v>
      </c>
      <c r="P22" s="83">
        <f t="shared" si="5"/>
        <v>0</v>
      </c>
      <c r="Q22" s="83">
        <f t="shared" si="6"/>
        <v>0</v>
      </c>
      <c r="R22" s="83">
        <f t="shared" si="7"/>
        <v>0</v>
      </c>
      <c r="S22" s="86">
        <f t="shared" si="8"/>
        <v>0</v>
      </c>
      <c r="T22" s="946"/>
    </row>
    <row r="23" spans="1:20" s="101" customFormat="1">
      <c r="A23" s="88" t="s">
        <v>971</v>
      </c>
      <c r="B23" s="52"/>
      <c r="C23" s="85"/>
      <c r="D23" s="81"/>
      <c r="E23" s="81"/>
      <c r="F23" s="81"/>
      <c r="G23" s="82">
        <f t="shared" si="1"/>
        <v>0</v>
      </c>
      <c r="H23" s="52"/>
      <c r="I23" s="85"/>
      <c r="J23" s="83"/>
      <c r="K23" s="84"/>
      <c r="L23" s="81"/>
      <c r="M23" s="86">
        <f t="shared" si="2"/>
        <v>0</v>
      </c>
      <c r="N23" s="52">
        <f t="shared" si="3"/>
        <v>0</v>
      </c>
      <c r="O23" s="85">
        <f t="shared" si="4"/>
        <v>0</v>
      </c>
      <c r="P23" s="83">
        <f t="shared" si="5"/>
        <v>0</v>
      </c>
      <c r="Q23" s="83">
        <f t="shared" si="6"/>
        <v>0</v>
      </c>
      <c r="R23" s="83">
        <f t="shared" si="7"/>
        <v>0</v>
      </c>
      <c r="S23" s="86">
        <f t="shared" si="8"/>
        <v>0</v>
      </c>
      <c r="T23" s="946"/>
    </row>
    <row r="24" spans="1:20" s="101" customFormat="1">
      <c r="A24" s="88" t="s">
        <v>122</v>
      </c>
      <c r="B24" s="52"/>
      <c r="C24" s="80"/>
      <c r="D24" s="81"/>
      <c r="E24" s="81"/>
      <c r="F24" s="81"/>
      <c r="G24" s="82">
        <f t="shared" si="1"/>
        <v>0</v>
      </c>
      <c r="H24" s="52"/>
      <c r="I24" s="80"/>
      <c r="J24" s="83"/>
      <c r="K24" s="94"/>
      <c r="L24" s="53"/>
      <c r="M24" s="86">
        <f t="shared" si="2"/>
        <v>0</v>
      </c>
      <c r="N24" s="52">
        <f t="shared" si="3"/>
        <v>0</v>
      </c>
      <c r="O24" s="85">
        <f t="shared" si="4"/>
        <v>0</v>
      </c>
      <c r="P24" s="83">
        <f t="shared" si="5"/>
        <v>0</v>
      </c>
      <c r="Q24" s="83">
        <f t="shared" si="6"/>
        <v>0</v>
      </c>
      <c r="R24" s="83">
        <f t="shared" si="7"/>
        <v>0</v>
      </c>
      <c r="S24" s="86">
        <f t="shared" si="8"/>
        <v>0</v>
      </c>
      <c r="T24" s="946"/>
    </row>
    <row r="25" spans="1:20" s="101" customFormat="1">
      <c r="A25" s="88" t="s">
        <v>985</v>
      </c>
      <c r="B25" s="52"/>
      <c r="C25" s="85"/>
      <c r="D25" s="81"/>
      <c r="E25" s="81"/>
      <c r="F25" s="81"/>
      <c r="G25" s="82">
        <f t="shared" si="1"/>
        <v>0</v>
      </c>
      <c r="H25" s="52"/>
      <c r="I25" s="85"/>
      <c r="J25" s="83"/>
      <c r="K25" s="84"/>
      <c r="L25" s="53"/>
      <c r="M25" s="86">
        <f t="shared" si="2"/>
        <v>0</v>
      </c>
      <c r="N25" s="52">
        <f t="shared" si="3"/>
        <v>0</v>
      </c>
      <c r="O25" s="85">
        <f t="shared" si="4"/>
        <v>0</v>
      </c>
      <c r="P25" s="83">
        <f t="shared" si="5"/>
        <v>0</v>
      </c>
      <c r="Q25" s="83">
        <f t="shared" si="6"/>
        <v>0</v>
      </c>
      <c r="R25" s="83">
        <f t="shared" si="7"/>
        <v>0</v>
      </c>
      <c r="S25" s="86">
        <f t="shared" si="8"/>
        <v>0</v>
      </c>
      <c r="T25" s="946"/>
    </row>
    <row r="26" spans="1:20">
      <c r="A26" s="88" t="s">
        <v>108</v>
      </c>
      <c r="B26" s="52"/>
      <c r="C26" s="95"/>
      <c r="D26" s="81"/>
      <c r="E26" s="81"/>
      <c r="F26" s="81"/>
      <c r="G26" s="82">
        <f t="shared" si="1"/>
        <v>0</v>
      </c>
      <c r="H26" s="52"/>
      <c r="I26" s="95"/>
      <c r="J26" s="93"/>
      <c r="K26" s="84"/>
      <c r="L26" s="81"/>
      <c r="M26" s="86">
        <f t="shared" si="2"/>
        <v>0</v>
      </c>
      <c r="N26" s="52">
        <f t="shared" si="3"/>
        <v>0</v>
      </c>
      <c r="O26" s="85">
        <f t="shared" si="4"/>
        <v>0</v>
      </c>
      <c r="P26" s="83">
        <f t="shared" si="5"/>
        <v>0</v>
      </c>
      <c r="Q26" s="83">
        <f t="shared" si="6"/>
        <v>0</v>
      </c>
      <c r="R26" s="83">
        <f t="shared" si="7"/>
        <v>0</v>
      </c>
      <c r="S26" s="86">
        <f t="shared" si="8"/>
        <v>0</v>
      </c>
      <c r="T26" s="946"/>
    </row>
    <row r="27" spans="1:20">
      <c r="A27" s="88" t="s">
        <v>972</v>
      </c>
      <c r="B27" s="52"/>
      <c r="C27" s="95"/>
      <c r="D27" s="81"/>
      <c r="E27" s="81"/>
      <c r="F27" s="81"/>
      <c r="G27" s="82">
        <f t="shared" si="1"/>
        <v>0</v>
      </c>
      <c r="H27" s="52"/>
      <c r="I27" s="95"/>
      <c r="J27" s="93"/>
      <c r="K27" s="84"/>
      <c r="L27" s="81"/>
      <c r="M27" s="86">
        <f t="shared" si="2"/>
        <v>0</v>
      </c>
      <c r="N27" s="52">
        <f t="shared" si="3"/>
        <v>0</v>
      </c>
      <c r="O27" s="85">
        <f>C27-I27</f>
        <v>0</v>
      </c>
      <c r="P27" s="83">
        <f>D27-J27</f>
        <v>0</v>
      </c>
      <c r="Q27" s="83">
        <f>E27-K27</f>
        <v>0</v>
      </c>
      <c r="R27" s="83">
        <f>F27-L27</f>
        <v>0</v>
      </c>
      <c r="S27" s="86">
        <f>SUM(O27:R27)</f>
        <v>0</v>
      </c>
      <c r="T27" s="946"/>
    </row>
    <row r="28" spans="1:20">
      <c r="A28" s="125" t="s">
        <v>612</v>
      </c>
      <c r="B28" s="52"/>
      <c r="C28" s="85"/>
      <c r="D28" s="81"/>
      <c r="E28" s="81"/>
      <c r="F28" s="81"/>
      <c r="G28" s="82">
        <f t="shared" si="1"/>
        <v>0</v>
      </c>
      <c r="H28" s="52"/>
      <c r="I28" s="85"/>
      <c r="J28" s="83"/>
      <c r="K28" s="84"/>
      <c r="L28" s="81"/>
      <c r="M28" s="86">
        <f t="shared" si="2"/>
        <v>0</v>
      </c>
      <c r="N28" s="52">
        <f t="shared" si="3"/>
        <v>0</v>
      </c>
      <c r="O28" s="85">
        <f t="shared" si="4"/>
        <v>0</v>
      </c>
      <c r="P28" s="83">
        <f t="shared" si="5"/>
        <v>0</v>
      </c>
      <c r="Q28" s="83">
        <f t="shared" si="6"/>
        <v>0</v>
      </c>
      <c r="R28" s="83">
        <f t="shared" si="7"/>
        <v>0</v>
      </c>
      <c r="S28" s="86">
        <f t="shared" si="8"/>
        <v>0</v>
      </c>
      <c r="T28" s="946"/>
    </row>
    <row r="29" spans="1:20">
      <c r="A29" s="88" t="s">
        <v>973</v>
      </c>
      <c r="B29" s="52"/>
      <c r="C29" s="85"/>
      <c r="D29" s="81"/>
      <c r="E29" s="81"/>
      <c r="F29" s="81"/>
      <c r="G29" s="82">
        <f t="shared" si="1"/>
        <v>0</v>
      </c>
      <c r="H29" s="52"/>
      <c r="I29" s="85"/>
      <c r="J29" s="83"/>
      <c r="K29" s="84"/>
      <c r="L29" s="81"/>
      <c r="M29" s="86">
        <f>SUM(I29:L29)</f>
        <v>0</v>
      </c>
      <c r="N29" s="52">
        <f>B29-H29</f>
        <v>0</v>
      </c>
      <c r="O29" s="85">
        <f>C29-I29</f>
        <v>0</v>
      </c>
      <c r="P29" s="83">
        <f>D29-J29</f>
        <v>0</v>
      </c>
      <c r="Q29" s="83">
        <f>E29-K29</f>
        <v>0</v>
      </c>
      <c r="R29" s="83">
        <f>F29-L29</f>
        <v>0</v>
      </c>
      <c r="S29" s="86">
        <f>SUM(O29:R29)</f>
        <v>0</v>
      </c>
      <c r="T29" s="946"/>
    </row>
    <row r="30" spans="1:20">
      <c r="A30" s="88"/>
      <c r="B30" s="52"/>
      <c r="C30" s="85"/>
      <c r="D30" s="81"/>
      <c r="E30" s="81"/>
      <c r="F30" s="81"/>
      <c r="G30" s="82"/>
      <c r="H30" s="52"/>
      <c r="I30" s="85"/>
      <c r="J30" s="83"/>
      <c r="K30" s="84"/>
      <c r="L30" s="3"/>
      <c r="M30" s="86"/>
      <c r="N30" s="52"/>
      <c r="O30" s="85"/>
      <c r="P30" s="83"/>
      <c r="Q30" s="83"/>
      <c r="R30" s="83"/>
      <c r="S30" s="86"/>
      <c r="T30" s="946"/>
    </row>
    <row r="31" spans="1:20">
      <c r="A31" s="111" t="s">
        <v>966</v>
      </c>
      <c r="B31" s="52"/>
      <c r="C31" s="85"/>
      <c r="D31" s="81"/>
      <c r="E31" s="81"/>
      <c r="F31" s="81"/>
      <c r="G31" s="82"/>
      <c r="H31" s="52"/>
      <c r="I31" s="85"/>
      <c r="J31" s="83"/>
      <c r="K31" s="84"/>
      <c r="L31" s="3"/>
      <c r="M31" s="86"/>
      <c r="N31" s="52"/>
      <c r="O31" s="126"/>
      <c r="P31" s="83"/>
      <c r="Q31" s="84"/>
      <c r="R31" s="84"/>
      <c r="S31" s="86"/>
      <c r="T31" s="946"/>
    </row>
    <row r="32" spans="1:20">
      <c r="A32" s="88" t="s">
        <v>989</v>
      </c>
      <c r="B32" s="52"/>
      <c r="C32" s="85"/>
      <c r="D32" s="81"/>
      <c r="E32" s="81"/>
      <c r="F32" s="81"/>
      <c r="G32" s="82">
        <f t="shared" ref="G32:G51" si="9">SUM(C32:F32)</f>
        <v>0</v>
      </c>
      <c r="H32" s="52"/>
      <c r="I32" s="85"/>
      <c r="J32" s="83"/>
      <c r="K32" s="84"/>
      <c r="L32" s="3"/>
      <c r="M32" s="86">
        <f t="shared" ref="M32:M54" si="10">SUM(I32:L32)</f>
        <v>0</v>
      </c>
      <c r="N32" s="52">
        <f t="shared" ref="N32:N46" si="11">B32-H32</f>
        <v>0</v>
      </c>
      <c r="O32" s="85">
        <f t="shared" ref="O32:O38" si="12">C32-I32</f>
        <v>0</v>
      </c>
      <c r="P32" s="83">
        <f t="shared" ref="P32:P38" si="13">D32-J32</f>
        <v>0</v>
      </c>
      <c r="Q32" s="83">
        <f t="shared" ref="Q32:Q38" si="14">E32-K32</f>
        <v>0</v>
      </c>
      <c r="R32" s="83">
        <f t="shared" ref="R32:R38" si="15">F32-L32</f>
        <v>0</v>
      </c>
      <c r="S32" s="86">
        <f t="shared" ref="S32:S38" si="16">SUM(O32:R32)</f>
        <v>0</v>
      </c>
      <c r="T32" s="946"/>
    </row>
    <row r="33" spans="1:20">
      <c r="A33" s="88" t="s">
        <v>1091</v>
      </c>
      <c r="B33" s="52"/>
      <c r="C33" s="80"/>
      <c r="D33" s="81"/>
      <c r="E33" s="81"/>
      <c r="F33" s="81"/>
      <c r="G33" s="82">
        <f t="shared" si="9"/>
        <v>0</v>
      </c>
      <c r="H33" s="52"/>
      <c r="I33" s="80"/>
      <c r="J33" s="81"/>
      <c r="K33" s="84"/>
      <c r="L33" s="3"/>
      <c r="M33" s="86">
        <f t="shared" si="10"/>
        <v>0</v>
      </c>
      <c r="N33" s="52">
        <f t="shared" si="11"/>
        <v>0</v>
      </c>
      <c r="O33" s="85">
        <f t="shared" si="12"/>
        <v>0</v>
      </c>
      <c r="P33" s="83">
        <f t="shared" si="13"/>
        <v>0</v>
      </c>
      <c r="Q33" s="83">
        <f t="shared" si="14"/>
        <v>0</v>
      </c>
      <c r="R33" s="83">
        <f t="shared" si="15"/>
        <v>0</v>
      </c>
      <c r="S33" s="86">
        <f t="shared" si="16"/>
        <v>0</v>
      </c>
      <c r="T33" s="946"/>
    </row>
    <row r="34" spans="1:20">
      <c r="A34" s="88" t="s">
        <v>963</v>
      </c>
      <c r="B34" s="52"/>
      <c r="C34" s="85"/>
      <c r="D34" s="81"/>
      <c r="E34" s="81"/>
      <c r="F34" s="81"/>
      <c r="G34" s="82">
        <f t="shared" si="9"/>
        <v>0</v>
      </c>
      <c r="H34" s="52"/>
      <c r="I34" s="85"/>
      <c r="J34" s="83"/>
      <c r="K34" s="84"/>
      <c r="L34" s="81"/>
      <c r="M34" s="86">
        <f t="shared" si="10"/>
        <v>0</v>
      </c>
      <c r="N34" s="52">
        <f t="shared" si="11"/>
        <v>0</v>
      </c>
      <c r="O34" s="85">
        <f t="shared" si="12"/>
        <v>0</v>
      </c>
      <c r="P34" s="83">
        <f t="shared" si="13"/>
        <v>0</v>
      </c>
      <c r="Q34" s="83">
        <f t="shared" si="14"/>
        <v>0</v>
      </c>
      <c r="R34" s="83">
        <f t="shared" si="15"/>
        <v>0</v>
      </c>
      <c r="S34" s="86">
        <f t="shared" si="16"/>
        <v>0</v>
      </c>
      <c r="T34" s="946"/>
    </row>
    <row r="35" spans="1:20">
      <c r="A35" s="88" t="s">
        <v>616</v>
      </c>
      <c r="B35" s="52"/>
      <c r="C35" s="85"/>
      <c r="D35" s="81"/>
      <c r="E35" s="81"/>
      <c r="F35" s="81"/>
      <c r="G35" s="82">
        <f t="shared" si="9"/>
        <v>0</v>
      </c>
      <c r="H35" s="52"/>
      <c r="I35" s="85"/>
      <c r="J35" s="83"/>
      <c r="K35" s="84"/>
      <c r="L35" s="3"/>
      <c r="M35" s="86">
        <f t="shared" si="10"/>
        <v>0</v>
      </c>
      <c r="N35" s="52">
        <f t="shared" si="11"/>
        <v>0</v>
      </c>
      <c r="O35" s="85">
        <f t="shared" si="12"/>
        <v>0</v>
      </c>
      <c r="P35" s="83">
        <f t="shared" si="13"/>
        <v>0</v>
      </c>
      <c r="Q35" s="83">
        <f t="shared" si="14"/>
        <v>0</v>
      </c>
      <c r="R35" s="83">
        <f t="shared" si="15"/>
        <v>0</v>
      </c>
      <c r="S35" s="86">
        <f t="shared" si="16"/>
        <v>0</v>
      </c>
      <c r="T35" s="946"/>
    </row>
    <row r="36" spans="1:20">
      <c r="A36" s="88" t="s">
        <v>614</v>
      </c>
      <c r="B36" s="52"/>
      <c r="C36" s="83"/>
      <c r="D36" s="81"/>
      <c r="E36" s="81"/>
      <c r="F36" s="81"/>
      <c r="G36" s="82">
        <f t="shared" si="9"/>
        <v>0</v>
      </c>
      <c r="H36" s="52"/>
      <c r="I36" s="83"/>
      <c r="J36" s="83"/>
      <c r="K36" s="84"/>
      <c r="L36" s="3"/>
      <c r="M36" s="86">
        <f t="shared" si="10"/>
        <v>0</v>
      </c>
      <c r="N36" s="52">
        <f t="shared" si="11"/>
        <v>0</v>
      </c>
      <c r="O36" s="85">
        <f t="shared" si="12"/>
        <v>0</v>
      </c>
      <c r="P36" s="83">
        <f t="shared" si="13"/>
        <v>0</v>
      </c>
      <c r="Q36" s="83">
        <f t="shared" si="14"/>
        <v>0</v>
      </c>
      <c r="R36" s="83">
        <f t="shared" si="15"/>
        <v>0</v>
      </c>
      <c r="S36" s="86">
        <f t="shared" si="16"/>
        <v>0</v>
      </c>
      <c r="T36" s="946"/>
    </row>
    <row r="37" spans="1:20">
      <c r="A37" s="88" t="s">
        <v>400</v>
      </c>
      <c r="B37" s="52"/>
      <c r="C37" s="85"/>
      <c r="D37" s="81"/>
      <c r="E37" s="81"/>
      <c r="F37" s="81"/>
      <c r="G37" s="82">
        <f t="shared" si="9"/>
        <v>0</v>
      </c>
      <c r="H37" s="52"/>
      <c r="I37" s="85"/>
      <c r="J37" s="83"/>
      <c r="K37" s="84"/>
      <c r="L37" s="3"/>
      <c r="M37" s="86">
        <f t="shared" si="10"/>
        <v>0</v>
      </c>
      <c r="N37" s="52">
        <f t="shared" si="11"/>
        <v>0</v>
      </c>
      <c r="O37" s="85">
        <f t="shared" si="12"/>
        <v>0</v>
      </c>
      <c r="P37" s="83">
        <f t="shared" si="13"/>
        <v>0</v>
      </c>
      <c r="Q37" s="83">
        <f t="shared" si="14"/>
        <v>0</v>
      </c>
      <c r="R37" s="83">
        <f t="shared" si="15"/>
        <v>0</v>
      </c>
      <c r="S37" s="86">
        <f t="shared" si="16"/>
        <v>0</v>
      </c>
      <c r="T37" s="946"/>
    </row>
    <row r="38" spans="1:20">
      <c r="A38" s="88" t="s">
        <v>964</v>
      </c>
      <c r="B38" s="52"/>
      <c r="C38" s="85"/>
      <c r="D38" s="81"/>
      <c r="E38" s="81"/>
      <c r="F38" s="81"/>
      <c r="G38" s="82">
        <f t="shared" si="9"/>
        <v>0</v>
      </c>
      <c r="H38" s="52"/>
      <c r="I38" s="85"/>
      <c r="J38" s="83"/>
      <c r="K38" s="83"/>
      <c r="L38" s="6"/>
      <c r="M38" s="86">
        <f t="shared" si="10"/>
        <v>0</v>
      </c>
      <c r="N38" s="52">
        <f t="shared" si="11"/>
        <v>0</v>
      </c>
      <c r="O38" s="85">
        <f t="shared" si="12"/>
        <v>0</v>
      </c>
      <c r="P38" s="83">
        <f t="shared" si="13"/>
        <v>0</v>
      </c>
      <c r="Q38" s="83">
        <f t="shared" si="14"/>
        <v>0</v>
      </c>
      <c r="R38" s="83">
        <f t="shared" si="15"/>
        <v>0</v>
      </c>
      <c r="S38" s="86">
        <f t="shared" si="16"/>
        <v>0</v>
      </c>
      <c r="T38" s="946"/>
    </row>
    <row r="39" spans="1:20">
      <c r="A39" s="125" t="s">
        <v>965</v>
      </c>
      <c r="B39" s="52"/>
      <c r="C39" s="85"/>
      <c r="D39" s="81"/>
      <c r="E39" s="81"/>
      <c r="F39" s="81"/>
      <c r="G39" s="82">
        <f t="shared" si="9"/>
        <v>0</v>
      </c>
      <c r="H39" s="52"/>
      <c r="I39" s="85"/>
      <c r="J39" s="83"/>
      <c r="K39" s="83"/>
      <c r="L39" s="6"/>
      <c r="M39" s="86">
        <f t="shared" si="10"/>
        <v>0</v>
      </c>
      <c r="N39" s="52">
        <f>B39-H39</f>
        <v>0</v>
      </c>
      <c r="O39" s="85">
        <f>C39-I39</f>
        <v>0</v>
      </c>
      <c r="P39" s="83">
        <f>D39-J39</f>
        <v>0</v>
      </c>
      <c r="Q39" s="83">
        <f>E39-K39</f>
        <v>0</v>
      </c>
      <c r="R39" s="83">
        <f>F39-L39</f>
        <v>0</v>
      </c>
      <c r="S39" s="86">
        <f>SUM(O39:R39)</f>
        <v>0</v>
      </c>
      <c r="T39" s="946"/>
    </row>
    <row r="40" spans="1:20">
      <c r="A40" s="88"/>
      <c r="B40" s="52"/>
      <c r="C40" s="85"/>
      <c r="D40" s="81"/>
      <c r="E40" s="81"/>
      <c r="F40" s="81"/>
      <c r="G40" s="82"/>
      <c r="H40" s="52"/>
      <c r="I40" s="85"/>
      <c r="J40" s="83"/>
      <c r="K40" s="84"/>
      <c r="L40" s="3"/>
      <c r="M40" s="86">
        <f t="shared" si="10"/>
        <v>0</v>
      </c>
      <c r="N40" s="52">
        <f t="shared" si="11"/>
        <v>0</v>
      </c>
      <c r="O40" s="126"/>
      <c r="P40" s="127"/>
      <c r="Q40" s="127"/>
      <c r="R40" s="127"/>
      <c r="S40" s="86"/>
      <c r="T40" s="946"/>
    </row>
    <row r="41" spans="1:20">
      <c r="A41" s="111" t="s">
        <v>986</v>
      </c>
      <c r="B41" s="52"/>
      <c r="C41" s="85"/>
      <c r="D41" s="81"/>
      <c r="E41" s="81"/>
      <c r="F41" s="81"/>
      <c r="G41" s="82"/>
      <c r="H41" s="52"/>
      <c r="I41" s="85"/>
      <c r="J41" s="83"/>
      <c r="K41" s="84"/>
      <c r="L41" s="3"/>
      <c r="M41" s="86"/>
      <c r="N41" s="52"/>
      <c r="O41" s="126"/>
      <c r="P41" s="127"/>
      <c r="Q41" s="127"/>
      <c r="R41" s="127"/>
      <c r="S41" s="86"/>
      <c r="T41" s="946"/>
    </row>
    <row r="42" spans="1:20">
      <c r="A42" s="88" t="s">
        <v>992</v>
      </c>
      <c r="B42" s="52"/>
      <c r="C42" s="85"/>
      <c r="D42" s="81"/>
      <c r="E42" s="81"/>
      <c r="F42" s="81"/>
      <c r="G42" s="82">
        <f t="shared" si="9"/>
        <v>0</v>
      </c>
      <c r="H42" s="52"/>
      <c r="I42" s="85"/>
      <c r="J42" s="83"/>
      <c r="K42" s="83"/>
      <c r="L42" s="3"/>
      <c r="M42" s="86">
        <f t="shared" si="10"/>
        <v>0</v>
      </c>
      <c r="N42" s="52">
        <f t="shared" si="11"/>
        <v>0</v>
      </c>
      <c r="O42" s="85">
        <f t="shared" ref="O42:R46" si="17">C42-I42</f>
        <v>0</v>
      </c>
      <c r="P42" s="83">
        <f t="shared" si="17"/>
        <v>0</v>
      </c>
      <c r="Q42" s="83">
        <f t="shared" si="17"/>
        <v>0</v>
      </c>
      <c r="R42" s="83">
        <f t="shared" si="17"/>
        <v>0</v>
      </c>
      <c r="S42" s="86">
        <f t="shared" ref="S42:S47" si="18">SUM(O42:R42)</f>
        <v>0</v>
      </c>
      <c r="T42" s="946"/>
    </row>
    <row r="43" spans="1:20">
      <c r="A43" s="125" t="s">
        <v>993</v>
      </c>
      <c r="B43" s="52"/>
      <c r="C43" s="85"/>
      <c r="D43" s="81"/>
      <c r="E43" s="81"/>
      <c r="F43" s="81"/>
      <c r="G43" s="82">
        <f t="shared" si="9"/>
        <v>0</v>
      </c>
      <c r="H43" s="52"/>
      <c r="I43" s="85"/>
      <c r="J43" s="83"/>
      <c r="K43" s="83"/>
      <c r="L43" s="3"/>
      <c r="M43" s="86">
        <f t="shared" si="10"/>
        <v>0</v>
      </c>
      <c r="N43" s="52">
        <f>B43-H43</f>
        <v>0</v>
      </c>
      <c r="O43" s="85">
        <f>C43-I43</f>
        <v>0</v>
      </c>
      <c r="P43" s="83">
        <f>D43-J43</f>
        <v>0</v>
      </c>
      <c r="Q43" s="83">
        <f>E43-K43</f>
        <v>0</v>
      </c>
      <c r="R43" s="83">
        <f>F43-L43</f>
        <v>0</v>
      </c>
      <c r="S43" s="86">
        <f>SUM(O43:R43)</f>
        <v>0</v>
      </c>
      <c r="T43" s="946"/>
    </row>
    <row r="44" spans="1:20">
      <c r="A44" s="88" t="s">
        <v>994</v>
      </c>
      <c r="B44" s="52"/>
      <c r="C44" s="85"/>
      <c r="D44" s="81"/>
      <c r="E44" s="81"/>
      <c r="F44" s="81"/>
      <c r="G44" s="82">
        <f t="shared" si="9"/>
        <v>0</v>
      </c>
      <c r="H44" s="52"/>
      <c r="I44" s="85"/>
      <c r="J44" s="83"/>
      <c r="K44" s="84"/>
      <c r="L44" s="81"/>
      <c r="M44" s="86">
        <f t="shared" si="10"/>
        <v>0</v>
      </c>
      <c r="N44" s="52">
        <f t="shared" si="11"/>
        <v>0</v>
      </c>
      <c r="O44" s="85">
        <f t="shared" si="17"/>
        <v>0</v>
      </c>
      <c r="P44" s="83">
        <f t="shared" si="17"/>
        <v>0</v>
      </c>
      <c r="Q44" s="83">
        <f t="shared" si="17"/>
        <v>0</v>
      </c>
      <c r="R44" s="83">
        <f t="shared" si="17"/>
        <v>0</v>
      </c>
      <c r="S44" s="86">
        <f t="shared" si="18"/>
        <v>0</v>
      </c>
      <c r="T44" s="946"/>
    </row>
    <row r="45" spans="1:20">
      <c r="A45" s="88" t="s">
        <v>974</v>
      </c>
      <c r="B45" s="52"/>
      <c r="C45" s="85"/>
      <c r="D45" s="81"/>
      <c r="E45" s="81"/>
      <c r="F45" s="81"/>
      <c r="G45" s="82">
        <f t="shared" si="9"/>
        <v>0</v>
      </c>
      <c r="H45" s="52"/>
      <c r="I45" s="85"/>
      <c r="J45" s="83"/>
      <c r="K45" s="84"/>
      <c r="L45" s="3"/>
      <c r="M45" s="86">
        <f t="shared" si="10"/>
        <v>0</v>
      </c>
      <c r="N45" s="52">
        <f t="shared" si="11"/>
        <v>0</v>
      </c>
      <c r="O45" s="85">
        <f t="shared" si="17"/>
        <v>0</v>
      </c>
      <c r="P45" s="83">
        <f t="shared" si="17"/>
        <v>0</v>
      </c>
      <c r="Q45" s="83">
        <f t="shared" si="17"/>
        <v>0</v>
      </c>
      <c r="R45" s="83">
        <f t="shared" si="17"/>
        <v>0</v>
      </c>
      <c r="S45" s="86">
        <f t="shared" si="18"/>
        <v>0</v>
      </c>
      <c r="T45" s="946"/>
    </row>
    <row r="46" spans="1:20">
      <c r="A46" s="1423" t="s">
        <v>990</v>
      </c>
      <c r="B46" s="52"/>
      <c r="C46" s="85"/>
      <c r="D46" s="81"/>
      <c r="E46" s="81"/>
      <c r="F46" s="81"/>
      <c r="G46" s="82">
        <f t="shared" si="9"/>
        <v>0</v>
      </c>
      <c r="H46" s="52"/>
      <c r="I46" s="85"/>
      <c r="J46" s="83"/>
      <c r="K46" s="84"/>
      <c r="L46" s="3"/>
      <c r="M46" s="86">
        <f t="shared" si="10"/>
        <v>0</v>
      </c>
      <c r="N46" s="52">
        <f t="shared" si="11"/>
        <v>0</v>
      </c>
      <c r="O46" s="85">
        <f t="shared" si="17"/>
        <v>0</v>
      </c>
      <c r="P46" s="83">
        <f t="shared" si="17"/>
        <v>0</v>
      </c>
      <c r="Q46" s="83">
        <f t="shared" si="17"/>
        <v>0</v>
      </c>
      <c r="R46" s="83">
        <f t="shared" si="17"/>
        <v>0</v>
      </c>
      <c r="S46" s="86">
        <f t="shared" si="18"/>
        <v>0</v>
      </c>
      <c r="T46" s="946"/>
    </row>
    <row r="47" spans="1:20">
      <c r="A47" s="1423" t="s">
        <v>991</v>
      </c>
      <c r="B47" s="52"/>
      <c r="C47" s="85"/>
      <c r="D47" s="81"/>
      <c r="E47" s="81"/>
      <c r="F47" s="81"/>
      <c r="G47" s="82">
        <f t="shared" si="9"/>
        <v>0</v>
      </c>
      <c r="H47" s="52"/>
      <c r="I47" s="85"/>
      <c r="J47" s="83"/>
      <c r="K47" s="84"/>
      <c r="L47" s="3"/>
      <c r="M47" s="86">
        <f t="shared" si="10"/>
        <v>0</v>
      </c>
      <c r="N47" s="52">
        <f t="shared" ref="N47:R50" si="19">B47-H47</f>
        <v>0</v>
      </c>
      <c r="O47" s="85">
        <f t="shared" si="19"/>
        <v>0</v>
      </c>
      <c r="P47" s="83">
        <f t="shared" si="19"/>
        <v>0</v>
      </c>
      <c r="Q47" s="83">
        <f t="shared" si="19"/>
        <v>0</v>
      </c>
      <c r="R47" s="83">
        <f t="shared" si="19"/>
        <v>0</v>
      </c>
      <c r="S47" s="86">
        <f t="shared" si="18"/>
        <v>0</v>
      </c>
      <c r="T47" s="946"/>
    </row>
    <row r="48" spans="1:20">
      <c r="A48" s="1423" t="s">
        <v>1088</v>
      </c>
      <c r="B48" s="52"/>
      <c r="C48" s="85"/>
      <c r="D48" s="81"/>
      <c r="E48" s="81"/>
      <c r="F48" s="81"/>
      <c r="G48" s="82">
        <f t="shared" si="9"/>
        <v>0</v>
      </c>
      <c r="H48" s="52"/>
      <c r="I48" s="85"/>
      <c r="J48" s="83"/>
      <c r="K48" s="84"/>
      <c r="L48" s="3"/>
      <c r="M48" s="86">
        <f t="shared" si="10"/>
        <v>0</v>
      </c>
      <c r="N48" s="52">
        <f t="shared" si="19"/>
        <v>0</v>
      </c>
      <c r="O48" s="85">
        <f t="shared" si="19"/>
        <v>0</v>
      </c>
      <c r="P48" s="83">
        <f t="shared" si="19"/>
        <v>0</v>
      </c>
      <c r="Q48" s="83">
        <f t="shared" si="19"/>
        <v>0</v>
      </c>
      <c r="R48" s="83">
        <f t="shared" si="19"/>
        <v>0</v>
      </c>
      <c r="S48" s="86">
        <f>SUM(O48:R48)</f>
        <v>0</v>
      </c>
      <c r="T48" s="946"/>
    </row>
    <row r="49" spans="1:20">
      <c r="A49" s="1483" t="s">
        <v>1089</v>
      </c>
      <c r="B49" s="52"/>
      <c r="C49" s="85"/>
      <c r="D49" s="81"/>
      <c r="E49" s="81"/>
      <c r="F49" s="81"/>
      <c r="G49" s="82">
        <f t="shared" si="9"/>
        <v>0</v>
      </c>
      <c r="H49" s="52"/>
      <c r="I49" s="85"/>
      <c r="J49" s="83"/>
      <c r="K49" s="84"/>
      <c r="L49" s="3"/>
      <c r="M49" s="86">
        <f t="shared" si="10"/>
        <v>0</v>
      </c>
      <c r="N49" s="52">
        <f t="shared" si="19"/>
        <v>0</v>
      </c>
      <c r="O49" s="85">
        <f t="shared" si="19"/>
        <v>0</v>
      </c>
      <c r="P49" s="83">
        <f t="shared" si="19"/>
        <v>0</v>
      </c>
      <c r="Q49" s="83">
        <f t="shared" si="19"/>
        <v>0</v>
      </c>
      <c r="R49" s="83">
        <f t="shared" si="19"/>
        <v>0</v>
      </c>
      <c r="S49" s="86">
        <f>SUM(O49:R49)</f>
        <v>0</v>
      </c>
      <c r="T49" s="946"/>
    </row>
    <row r="50" spans="1:20">
      <c r="A50" s="1423" t="s">
        <v>1090</v>
      </c>
      <c r="B50" s="52"/>
      <c r="C50" s="85"/>
      <c r="D50" s="81"/>
      <c r="E50" s="81"/>
      <c r="F50" s="81"/>
      <c r="G50" s="82">
        <f t="shared" si="9"/>
        <v>0</v>
      </c>
      <c r="H50" s="52"/>
      <c r="I50" s="85"/>
      <c r="J50" s="83"/>
      <c r="K50" s="84"/>
      <c r="L50" s="3"/>
      <c r="M50" s="86">
        <f t="shared" si="10"/>
        <v>0</v>
      </c>
      <c r="N50" s="52">
        <f t="shared" si="19"/>
        <v>0</v>
      </c>
      <c r="O50" s="85">
        <f t="shared" si="19"/>
        <v>0</v>
      </c>
      <c r="P50" s="83">
        <f t="shared" si="19"/>
        <v>0</v>
      </c>
      <c r="Q50" s="83">
        <f t="shared" si="19"/>
        <v>0</v>
      </c>
      <c r="R50" s="83">
        <f t="shared" si="19"/>
        <v>0</v>
      </c>
      <c r="S50" s="86">
        <f>SUM(O50:R50)</f>
        <v>0</v>
      </c>
      <c r="T50" s="946"/>
    </row>
    <row r="51" spans="1:20">
      <c r="A51" s="1423" t="s">
        <v>1146</v>
      </c>
      <c r="B51" s="52"/>
      <c r="C51" s="85"/>
      <c r="D51" s="81"/>
      <c r="E51" s="81"/>
      <c r="F51" s="81"/>
      <c r="G51" s="82">
        <f t="shared" si="9"/>
        <v>0</v>
      </c>
      <c r="H51" s="52"/>
      <c r="I51" s="85"/>
      <c r="J51" s="83"/>
      <c r="K51" s="84"/>
      <c r="L51" s="3"/>
      <c r="M51" s="86">
        <f t="shared" si="10"/>
        <v>0</v>
      </c>
      <c r="N51" s="52">
        <f>B51-H51</f>
        <v>0</v>
      </c>
      <c r="O51" s="85">
        <f>C51-I51</f>
        <v>0</v>
      </c>
      <c r="P51" s="83">
        <f>D51-J51</f>
        <v>0</v>
      </c>
      <c r="Q51" s="83">
        <f>E51-K51</f>
        <v>0</v>
      </c>
      <c r="R51" s="83">
        <f>F51-L51</f>
        <v>0</v>
      </c>
      <c r="S51" s="86">
        <f>SUM(O51:R51)</f>
        <v>0</v>
      </c>
      <c r="T51" s="946"/>
    </row>
    <row r="52" spans="1:20">
      <c r="A52" s="125"/>
      <c r="B52" s="52"/>
      <c r="C52" s="85"/>
      <c r="D52" s="81"/>
      <c r="E52" s="81"/>
      <c r="F52" s="81"/>
      <c r="G52" s="82"/>
      <c r="H52" s="52"/>
      <c r="I52" s="85"/>
      <c r="J52" s="83"/>
      <c r="K52" s="84"/>
      <c r="L52" s="3"/>
      <c r="M52" s="86"/>
      <c r="N52" s="52"/>
      <c r="O52" s="85"/>
      <c r="P52" s="83"/>
      <c r="Q52" s="83"/>
      <c r="R52" s="83"/>
      <c r="S52" s="86"/>
      <c r="T52" s="946"/>
    </row>
    <row r="53" spans="1:20">
      <c r="A53" s="125" t="s">
        <v>1288</v>
      </c>
      <c r="B53" s="52"/>
      <c r="C53" s="85"/>
      <c r="D53" s="81"/>
      <c r="E53" s="81"/>
      <c r="F53" s="81"/>
      <c r="G53" s="82"/>
      <c r="H53" s="52"/>
      <c r="I53" s="85"/>
      <c r="J53" s="83"/>
      <c r="K53" s="84"/>
      <c r="L53" s="3"/>
      <c r="M53" s="86">
        <f t="shared" si="10"/>
        <v>0</v>
      </c>
      <c r="N53" s="52">
        <f>B53-H53</f>
        <v>0</v>
      </c>
      <c r="O53" s="85">
        <f>C53-I53</f>
        <v>0</v>
      </c>
      <c r="P53" s="83">
        <f>D53-J53</f>
        <v>0</v>
      </c>
      <c r="Q53" s="83">
        <f>E53-K53</f>
        <v>0</v>
      </c>
      <c r="R53" s="83">
        <f>F53-L53</f>
        <v>0</v>
      </c>
      <c r="S53" s="86">
        <f>SUM(O53:R53)</f>
        <v>0</v>
      </c>
      <c r="T53" s="946"/>
    </row>
    <row r="54" spans="1:20">
      <c r="A54" s="125" t="s">
        <v>173</v>
      </c>
      <c r="B54" s="52"/>
      <c r="C54" s="85"/>
      <c r="D54" s="81"/>
      <c r="E54" s="81"/>
      <c r="F54" s="81"/>
      <c r="G54" s="82">
        <f>SUM(C54:F54)</f>
        <v>0</v>
      </c>
      <c r="H54" s="52"/>
      <c r="I54" s="85"/>
      <c r="J54" s="83"/>
      <c r="K54" s="81"/>
      <c r="L54" s="3"/>
      <c r="M54" s="86">
        <f t="shared" si="10"/>
        <v>0</v>
      </c>
      <c r="N54" s="52"/>
      <c r="O54" s="85">
        <f>C54-I54</f>
        <v>0</v>
      </c>
      <c r="P54" s="83">
        <f>D54-J54</f>
        <v>0</v>
      </c>
      <c r="Q54" s="83">
        <f>E54-K54</f>
        <v>0</v>
      </c>
      <c r="R54" s="83">
        <f>F54-L54</f>
        <v>0</v>
      </c>
      <c r="S54" s="86">
        <f>SUM(O54:R54)</f>
        <v>0</v>
      </c>
      <c r="T54" s="946"/>
    </row>
    <row r="55" spans="1:20">
      <c r="A55" s="128"/>
      <c r="B55" s="129"/>
      <c r="C55" s="13"/>
      <c r="D55" s="3"/>
      <c r="E55" s="3"/>
      <c r="F55" s="3"/>
      <c r="G55" s="108"/>
      <c r="H55" s="129"/>
      <c r="I55" s="130"/>
      <c r="J55" s="101"/>
      <c r="K55" s="131"/>
      <c r="L55" s="3"/>
      <c r="M55" s="132"/>
      <c r="N55" s="129"/>
      <c r="O55" s="130"/>
      <c r="P55" s="101"/>
      <c r="Q55" s="101"/>
      <c r="R55" s="101"/>
      <c r="S55" s="132"/>
      <c r="T55" s="946"/>
    </row>
    <row r="56" spans="1:20" s="2" customFormat="1" ht="13.5" thickBot="1">
      <c r="A56" s="133" t="s">
        <v>87</v>
      </c>
      <c r="B56" s="104">
        <f t="shared" ref="B56:S56" si="20">SUM(B4:B55)</f>
        <v>0</v>
      </c>
      <c r="C56" s="105">
        <f>SUM(C4:C55)</f>
        <v>0</v>
      </c>
      <c r="D56" s="37">
        <f t="shared" si="20"/>
        <v>0</v>
      </c>
      <c r="E56" s="37">
        <f t="shared" si="20"/>
        <v>0</v>
      </c>
      <c r="F56" s="37">
        <f t="shared" si="20"/>
        <v>0</v>
      </c>
      <c r="G56" s="106">
        <f t="shared" si="20"/>
        <v>0</v>
      </c>
      <c r="H56" s="104">
        <f t="shared" si="20"/>
        <v>0</v>
      </c>
      <c r="I56" s="105">
        <f>SUM(I4:I55)</f>
        <v>0</v>
      </c>
      <c r="J56" s="37">
        <f t="shared" si="20"/>
        <v>0</v>
      </c>
      <c r="K56" s="37">
        <f t="shared" si="20"/>
        <v>0</v>
      </c>
      <c r="L56" s="37">
        <f t="shared" si="20"/>
        <v>0</v>
      </c>
      <c r="M56" s="106">
        <f t="shared" si="20"/>
        <v>0</v>
      </c>
      <c r="N56" s="104">
        <f t="shared" si="20"/>
        <v>0</v>
      </c>
      <c r="O56" s="105">
        <f t="shared" si="20"/>
        <v>0</v>
      </c>
      <c r="P56" s="37">
        <f t="shared" si="20"/>
        <v>0</v>
      </c>
      <c r="Q56" s="37">
        <f t="shared" si="20"/>
        <v>0</v>
      </c>
      <c r="R56" s="37">
        <f t="shared" si="20"/>
        <v>0</v>
      </c>
      <c r="S56" s="106">
        <f t="shared" si="20"/>
        <v>0</v>
      </c>
      <c r="T56" s="946"/>
    </row>
    <row r="57" spans="1:20" s="21" customFormat="1" ht="13.5" thickTop="1">
      <c r="B57" s="134"/>
      <c r="H57" s="134"/>
      <c r="N57" s="134"/>
    </row>
    <row r="58" spans="1:20">
      <c r="C58" s="2">
        <f>C56-I56-O56</f>
        <v>0</v>
      </c>
      <c r="D58" s="2">
        <f>D56-J56-P56</f>
        <v>0</v>
      </c>
      <c r="E58" s="2">
        <f>E56-K56-Q56</f>
        <v>0</v>
      </c>
      <c r="F58" s="2">
        <f>F56-L56-R56</f>
        <v>0</v>
      </c>
      <c r="G58" s="2">
        <f>G56-M56-S56</f>
        <v>0</v>
      </c>
      <c r="I58" s="2"/>
      <c r="K58" s="2"/>
    </row>
    <row r="59" spans="1:20">
      <c r="I59" s="2"/>
      <c r="J59" s="2"/>
      <c r="K59" s="2"/>
      <c r="M59" s="2"/>
    </row>
    <row r="60" spans="1:20">
      <c r="I60" s="2"/>
      <c r="J60" s="2"/>
      <c r="K60" s="2"/>
      <c r="M60" s="2"/>
    </row>
    <row r="61" spans="1:20">
      <c r="I61" s="2"/>
      <c r="J61" s="2"/>
      <c r="K61" s="2"/>
      <c r="M61" s="2"/>
    </row>
  </sheetData>
  <mergeCells count="3">
    <mergeCell ref="C2:G2"/>
    <mergeCell ref="I2:M2"/>
    <mergeCell ref="O2:S2"/>
  </mergeCells>
  <phoneticPr fontId="2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9"/>
  <dimension ref="A1:P56"/>
  <sheetViews>
    <sheetView showGridLines="0" workbookViewId="0">
      <pane xSplit="1" ySplit="4" topLeftCell="B28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Col="1"/>
  <cols>
    <col min="1" max="1" width="29.28515625" style="141" customWidth="1"/>
    <col min="2" max="3" width="12.28515625" style="48" bestFit="1" customWidth="1"/>
    <col min="4" max="4" width="11.7109375" style="48" bestFit="1" customWidth="1"/>
    <col min="5" max="5" width="12.85546875" style="48" bestFit="1" customWidth="1"/>
    <col min="6" max="6" width="12.28515625" style="48" bestFit="1" customWidth="1"/>
    <col min="7" max="7" width="11.140625" style="48" customWidth="1" outlineLevel="1" collapsed="1"/>
    <col min="8" max="8" width="11.140625" style="48" customWidth="1" outlineLevel="1"/>
    <col min="9" max="9" width="11.5703125" style="48" customWidth="1" outlineLevel="1"/>
    <col min="10" max="10" width="12.28515625" style="48" customWidth="1" outlineLevel="1"/>
    <col min="11" max="11" width="12.5703125" style="48" customWidth="1"/>
    <col min="12" max="15" width="11.140625" style="48" customWidth="1" outlineLevel="1"/>
    <col min="16" max="16" width="12.5703125" style="48" customWidth="1"/>
    <col min="17" max="17" width="9.42578125" style="137" bestFit="1" customWidth="1"/>
    <col min="18" max="16384" width="9.140625" style="137"/>
  </cols>
  <sheetData>
    <row r="1" spans="1:16" ht="15">
      <c r="A1" s="136" t="s">
        <v>130</v>
      </c>
      <c r="B1" s="1489" t="s">
        <v>1340</v>
      </c>
    </row>
    <row r="2" spans="1:16" ht="13.5">
      <c r="A2" s="138" t="s">
        <v>125</v>
      </c>
    </row>
    <row r="3" spans="1:16" s="140" customFormat="1">
      <c r="A3" s="139"/>
      <c r="B3" s="1716" t="s">
        <v>87</v>
      </c>
      <c r="C3" s="1717"/>
      <c r="D3" s="1717"/>
      <c r="E3" s="1717"/>
      <c r="F3" s="1718"/>
      <c r="G3" s="1716" t="s">
        <v>106</v>
      </c>
      <c r="H3" s="1717"/>
      <c r="I3" s="1717"/>
      <c r="J3" s="1717"/>
      <c r="K3" s="1718"/>
      <c r="L3" s="1716" t="s">
        <v>107</v>
      </c>
      <c r="M3" s="1717"/>
      <c r="N3" s="1717"/>
      <c r="O3" s="1717"/>
      <c r="P3" s="1718"/>
    </row>
    <row r="4" spans="1:16">
      <c r="A4" s="141" t="s">
        <v>126</v>
      </c>
      <c r="B4" s="99" t="s">
        <v>874</v>
      </c>
      <c r="C4" s="50" t="s">
        <v>876</v>
      </c>
      <c r="D4" s="50" t="s">
        <v>877</v>
      </c>
      <c r="E4" s="50" t="s">
        <v>878</v>
      </c>
      <c r="F4" s="51" t="s">
        <v>894</v>
      </c>
      <c r="G4" s="99" t="s">
        <v>874</v>
      </c>
      <c r="H4" s="50" t="s">
        <v>876</v>
      </c>
      <c r="I4" s="50" t="s">
        <v>877</v>
      </c>
      <c r="J4" s="50" t="s">
        <v>878</v>
      </c>
      <c r="K4" s="51" t="s">
        <v>894</v>
      </c>
      <c r="L4" s="99" t="s">
        <v>874</v>
      </c>
      <c r="M4" s="50" t="s">
        <v>876</v>
      </c>
      <c r="N4" s="50" t="s">
        <v>877</v>
      </c>
      <c r="O4" s="50" t="s">
        <v>878</v>
      </c>
      <c r="P4" s="51" t="s">
        <v>894</v>
      </c>
    </row>
    <row r="5" spans="1:16">
      <c r="A5" s="142" t="s">
        <v>805</v>
      </c>
      <c r="B5" s="941"/>
      <c r="C5" s="143"/>
      <c r="D5" s="143"/>
      <c r="E5" s="143"/>
      <c r="F5" s="144"/>
      <c r="G5" s="145"/>
      <c r="H5" s="38"/>
      <c r="I5" s="38"/>
      <c r="J5" s="38"/>
      <c r="K5" s="146"/>
      <c r="L5" s="145"/>
      <c r="M5" s="38"/>
      <c r="N5" s="38"/>
      <c r="O5" s="38"/>
      <c r="P5" s="146"/>
    </row>
    <row r="6" spans="1:16" s="66" customFormat="1">
      <c r="A6" s="147" t="s">
        <v>943</v>
      </c>
      <c r="F6" s="108"/>
      <c r="G6" s="148"/>
      <c r="H6" s="38"/>
      <c r="I6" s="38"/>
      <c r="J6" s="38"/>
      <c r="K6" s="146"/>
      <c r="L6" s="145"/>
      <c r="M6" s="38"/>
      <c r="N6" s="38"/>
      <c r="O6" s="38"/>
      <c r="P6" s="146"/>
    </row>
    <row r="7" spans="1:16" s="66" customFormat="1">
      <c r="A7" s="149" t="s">
        <v>944</v>
      </c>
      <c r="B7" s="148"/>
      <c r="C7" s="3"/>
      <c r="D7" s="3"/>
      <c r="E7" s="3"/>
      <c r="F7" s="108">
        <f>SUM(B7:E7)</f>
        <v>0</v>
      </c>
      <c r="G7" s="148"/>
      <c r="H7" s="38"/>
      <c r="I7" s="38"/>
      <c r="J7" s="38"/>
      <c r="K7" s="108">
        <f>SUM(G7:J7)</f>
        <v>0</v>
      </c>
      <c r="L7" s="145">
        <f t="shared" ref="L7:O8" si="0">B7-G7</f>
        <v>0</v>
      </c>
      <c r="M7" s="38">
        <f t="shared" si="0"/>
        <v>0</v>
      </c>
      <c r="N7" s="38">
        <f t="shared" si="0"/>
        <v>0</v>
      </c>
      <c r="O7" s="38">
        <f t="shared" si="0"/>
        <v>0</v>
      </c>
      <c r="P7" s="108">
        <f>SUM(L7:O7)</f>
        <v>0</v>
      </c>
    </row>
    <row r="8" spans="1:16" s="66" customFormat="1">
      <c r="A8" s="149" t="s">
        <v>945</v>
      </c>
      <c r="B8" s="13"/>
      <c r="C8" s="3"/>
      <c r="D8" s="3"/>
      <c r="E8" s="3"/>
      <c r="F8" s="108">
        <f>SUM(B8:E8)</f>
        <v>0</v>
      </c>
      <c r="G8" s="13"/>
      <c r="H8" s="38"/>
      <c r="I8" s="38"/>
      <c r="J8" s="38"/>
      <c r="K8" s="108">
        <f>SUM(G8:J8)</f>
        <v>0</v>
      </c>
      <c r="L8" s="145">
        <f t="shared" si="0"/>
        <v>0</v>
      </c>
      <c r="M8" s="38">
        <f t="shared" si="0"/>
        <v>0</v>
      </c>
      <c r="N8" s="38">
        <f t="shared" si="0"/>
        <v>0</v>
      </c>
      <c r="O8" s="38">
        <f t="shared" si="0"/>
        <v>0</v>
      </c>
      <c r="P8" s="108">
        <f>SUM(L8:O8)</f>
        <v>0</v>
      </c>
    </row>
    <row r="9" spans="1:16" s="66" customFormat="1">
      <c r="A9" s="147"/>
      <c r="B9" s="148"/>
      <c r="C9" s="3"/>
      <c r="D9" s="3"/>
      <c r="E9" s="3"/>
      <c r="F9" s="108"/>
      <c r="G9" s="148"/>
      <c r="H9" s="38"/>
      <c r="I9" s="38"/>
      <c r="J9" s="38"/>
      <c r="K9" s="108"/>
      <c r="L9" s="145"/>
      <c r="M9" s="38"/>
      <c r="N9" s="38"/>
      <c r="O9" s="38"/>
      <c r="P9" s="108"/>
    </row>
    <row r="10" spans="1:16" s="66" customFormat="1">
      <c r="A10" s="147" t="s">
        <v>1143</v>
      </c>
      <c r="B10" s="148"/>
      <c r="C10" s="3"/>
      <c r="D10" s="3"/>
      <c r="E10" s="3"/>
      <c r="F10" s="108"/>
      <c r="G10" s="148"/>
      <c r="H10" s="38"/>
      <c r="I10" s="38"/>
      <c r="J10" s="38"/>
      <c r="K10" s="108"/>
      <c r="L10" s="145"/>
      <c r="M10" s="38"/>
      <c r="N10" s="38"/>
      <c r="O10" s="38"/>
      <c r="P10" s="108"/>
    </row>
    <row r="11" spans="1:16" s="66" customFormat="1">
      <c r="A11" s="149" t="s">
        <v>946</v>
      </c>
      <c r="B11" s="148"/>
      <c r="C11" s="3"/>
      <c r="D11" s="3"/>
      <c r="E11" s="3"/>
      <c r="F11" s="108">
        <f>SUM(B11:E11)</f>
        <v>0</v>
      </c>
      <c r="G11" s="148"/>
      <c r="H11" s="38"/>
      <c r="I11" s="38"/>
      <c r="J11" s="38"/>
      <c r="K11" s="108">
        <f>SUM(G11:J11)</f>
        <v>0</v>
      </c>
      <c r="L11" s="145">
        <f t="shared" ref="L11:O14" si="1">B11-G11</f>
        <v>0</v>
      </c>
      <c r="M11" s="38">
        <f t="shared" si="1"/>
        <v>0</v>
      </c>
      <c r="N11" s="38">
        <f t="shared" si="1"/>
        <v>0</v>
      </c>
      <c r="O11" s="38">
        <f t="shared" si="1"/>
        <v>0</v>
      </c>
      <c r="P11" s="108">
        <f>SUM(L11:O11)</f>
        <v>0</v>
      </c>
    </row>
    <row r="12" spans="1:16" s="66" customFormat="1">
      <c r="A12" s="149" t="s">
        <v>947</v>
      </c>
      <c r="B12" s="145"/>
      <c r="C12" s="3"/>
      <c r="D12" s="3"/>
      <c r="E12" s="3"/>
      <c r="F12" s="108">
        <f>SUM(B12:E12)</f>
        <v>0</v>
      </c>
      <c r="G12" s="145"/>
      <c r="H12" s="38"/>
      <c r="I12" s="38"/>
      <c r="J12" s="38"/>
      <c r="K12" s="108">
        <f>SUM(G12:J12)</f>
        <v>0</v>
      </c>
      <c r="L12" s="145">
        <f t="shared" si="1"/>
        <v>0</v>
      </c>
      <c r="M12" s="38">
        <f t="shared" si="1"/>
        <v>0</v>
      </c>
      <c r="N12" s="38">
        <f t="shared" si="1"/>
        <v>0</v>
      </c>
      <c r="O12" s="38">
        <f t="shared" si="1"/>
        <v>0</v>
      </c>
      <c r="P12" s="108">
        <f>SUM(L12:O12)</f>
        <v>0</v>
      </c>
    </row>
    <row r="13" spans="1:16" s="66" customFormat="1">
      <c r="A13" s="149" t="s">
        <v>948</v>
      </c>
      <c r="B13" s="145"/>
      <c r="C13" s="3"/>
      <c r="D13" s="3"/>
      <c r="E13" s="3"/>
      <c r="F13" s="108">
        <f>SUM(B13:E13)</f>
        <v>0</v>
      </c>
      <c r="G13" s="145"/>
      <c r="H13" s="38"/>
      <c r="I13" s="38"/>
      <c r="J13" s="38"/>
      <c r="K13" s="108">
        <f>SUM(G13:J13)</f>
        <v>0</v>
      </c>
      <c r="L13" s="145">
        <f t="shared" si="1"/>
        <v>0</v>
      </c>
      <c r="M13" s="38">
        <f t="shared" si="1"/>
        <v>0</v>
      </c>
      <c r="N13" s="38">
        <f t="shared" si="1"/>
        <v>0</v>
      </c>
      <c r="O13" s="38">
        <f t="shared" si="1"/>
        <v>0</v>
      </c>
      <c r="P13" s="108">
        <f>SUM(L13:O13)</f>
        <v>0</v>
      </c>
    </row>
    <row r="14" spans="1:16" s="66" customFormat="1">
      <c r="A14" s="149" t="s">
        <v>1144</v>
      </c>
      <c r="B14" s="145"/>
      <c r="C14" s="3"/>
      <c r="D14" s="3"/>
      <c r="E14" s="3"/>
      <c r="F14" s="108">
        <f>SUM(B14:E14)</f>
        <v>0</v>
      </c>
      <c r="G14" s="145"/>
      <c r="H14" s="38"/>
      <c r="I14" s="38"/>
      <c r="J14" s="38"/>
      <c r="K14" s="108">
        <f>SUM(G14:J14)</f>
        <v>0</v>
      </c>
      <c r="L14" s="145">
        <f t="shared" si="1"/>
        <v>0</v>
      </c>
      <c r="M14" s="38">
        <f t="shared" si="1"/>
        <v>0</v>
      </c>
      <c r="N14" s="38">
        <f t="shared" si="1"/>
        <v>0</v>
      </c>
      <c r="O14" s="38">
        <f t="shared" si="1"/>
        <v>0</v>
      </c>
      <c r="P14" s="108">
        <f>SUM(L14:O14)</f>
        <v>0</v>
      </c>
    </row>
    <row r="15" spans="1:16" s="66" customFormat="1">
      <c r="A15" s="147"/>
      <c r="B15" s="148"/>
      <c r="C15" s="3"/>
      <c r="D15" s="3"/>
      <c r="E15" s="3"/>
      <c r="F15" s="108"/>
      <c r="G15" s="148"/>
      <c r="H15" s="38"/>
      <c r="I15" s="38"/>
      <c r="J15" s="38"/>
      <c r="K15" s="108"/>
      <c r="L15" s="145"/>
      <c r="M15" s="38"/>
      <c r="N15" s="38"/>
      <c r="O15" s="38"/>
      <c r="P15" s="108"/>
    </row>
    <row r="16" spans="1:16" s="66" customFormat="1">
      <c r="A16" s="147" t="s">
        <v>127</v>
      </c>
      <c r="B16" s="148"/>
      <c r="C16" s="3"/>
      <c r="D16" s="3"/>
      <c r="E16" s="3"/>
      <c r="F16" s="108"/>
      <c r="G16" s="148"/>
      <c r="H16" s="38"/>
      <c r="I16" s="38"/>
      <c r="J16" s="38"/>
      <c r="K16" s="108"/>
      <c r="L16" s="145"/>
      <c r="M16" s="38"/>
      <c r="N16" s="38"/>
      <c r="O16" s="38"/>
      <c r="P16" s="108"/>
    </row>
    <row r="17" spans="1:16" s="66" customFormat="1">
      <c r="A17" s="149" t="s">
        <v>949</v>
      </c>
      <c r="B17" s="148"/>
      <c r="C17" s="3"/>
      <c r="D17" s="3"/>
      <c r="E17" s="3"/>
      <c r="F17" s="108">
        <f>SUM(B17:E17)</f>
        <v>0</v>
      </c>
      <c r="G17" s="148"/>
      <c r="H17" s="38"/>
      <c r="I17" s="38"/>
      <c r="J17" s="38"/>
      <c r="K17" s="108">
        <f>SUM(G17:J17)</f>
        <v>0</v>
      </c>
      <c r="L17" s="145">
        <f t="shared" ref="L17:O20" si="2">B17-G17</f>
        <v>0</v>
      </c>
      <c r="M17" s="38">
        <f t="shared" si="2"/>
        <v>0</v>
      </c>
      <c r="N17" s="38">
        <f t="shared" si="2"/>
        <v>0</v>
      </c>
      <c r="O17" s="38">
        <f t="shared" si="2"/>
        <v>0</v>
      </c>
      <c r="P17" s="108">
        <f>SUM(L17:O17)</f>
        <v>0</v>
      </c>
    </row>
    <row r="18" spans="1:16" s="66" customFormat="1">
      <c r="A18" s="149" t="s">
        <v>410</v>
      </c>
      <c r="B18" s="148"/>
      <c r="C18" s="3"/>
      <c r="D18" s="3"/>
      <c r="E18" s="3"/>
      <c r="F18" s="108">
        <f>SUM(B18:E18)</f>
        <v>0</v>
      </c>
      <c r="G18" s="148"/>
      <c r="H18" s="38"/>
      <c r="I18" s="38"/>
      <c r="J18" s="38"/>
      <c r="K18" s="108">
        <f>SUM(G18:J18)</f>
        <v>0</v>
      </c>
      <c r="L18" s="145">
        <f t="shared" si="2"/>
        <v>0</v>
      </c>
      <c r="M18" s="38">
        <f t="shared" si="2"/>
        <v>0</v>
      </c>
      <c r="N18" s="38">
        <f t="shared" si="2"/>
        <v>0</v>
      </c>
      <c r="O18" s="38">
        <f t="shared" si="2"/>
        <v>0</v>
      </c>
      <c r="P18" s="108">
        <f>SUM(L18:O18)</f>
        <v>0</v>
      </c>
    </row>
    <row r="19" spans="1:16" s="66" customFormat="1">
      <c r="A19" s="149" t="s">
        <v>950</v>
      </c>
      <c r="B19" s="148"/>
      <c r="C19" s="3"/>
      <c r="D19" s="3"/>
      <c r="E19" s="3"/>
      <c r="F19" s="108">
        <f>SUM(B19:E19)</f>
        <v>0</v>
      </c>
      <c r="G19" s="148"/>
      <c r="H19" s="38"/>
      <c r="I19" s="38"/>
      <c r="J19" s="38"/>
      <c r="K19" s="108">
        <f>SUM(G19:J19)</f>
        <v>0</v>
      </c>
      <c r="L19" s="145">
        <f t="shared" si="2"/>
        <v>0</v>
      </c>
      <c r="M19" s="38">
        <f t="shared" si="2"/>
        <v>0</v>
      </c>
      <c r="N19" s="38">
        <f t="shared" si="2"/>
        <v>0</v>
      </c>
      <c r="O19" s="38">
        <f t="shared" si="2"/>
        <v>0</v>
      </c>
      <c r="P19" s="108">
        <f>SUM(L19:O19)</f>
        <v>0</v>
      </c>
    </row>
    <row r="20" spans="1:16" s="66" customFormat="1">
      <c r="A20" s="149" t="s">
        <v>951</v>
      </c>
      <c r="B20" s="148"/>
      <c r="C20" s="3"/>
      <c r="D20" s="3"/>
      <c r="E20" s="3"/>
      <c r="F20" s="108">
        <f>SUM(B20:E20)</f>
        <v>0</v>
      </c>
      <c r="G20" s="148"/>
      <c r="H20" s="38"/>
      <c r="I20" s="38"/>
      <c r="J20" s="38"/>
      <c r="K20" s="108">
        <f>SUM(G20:J20)</f>
        <v>0</v>
      </c>
      <c r="L20" s="145">
        <f t="shared" si="2"/>
        <v>0</v>
      </c>
      <c r="M20" s="38">
        <f t="shared" si="2"/>
        <v>0</v>
      </c>
      <c r="N20" s="38">
        <f t="shared" si="2"/>
        <v>0</v>
      </c>
      <c r="O20" s="38">
        <f t="shared" si="2"/>
        <v>0</v>
      </c>
      <c r="P20" s="108">
        <f>SUM(L20:O20)</f>
        <v>0</v>
      </c>
    </row>
    <row r="21" spans="1:16" s="66" customFormat="1">
      <c r="A21" s="149"/>
      <c r="B21" s="148"/>
      <c r="C21" s="3"/>
      <c r="D21" s="3"/>
      <c r="E21" s="3"/>
      <c r="F21" s="108"/>
      <c r="G21" s="148"/>
      <c r="H21" s="38"/>
      <c r="I21" s="38"/>
      <c r="J21" s="38"/>
      <c r="K21" s="108"/>
      <c r="L21" s="145"/>
      <c r="M21" s="38"/>
      <c r="N21" s="38"/>
      <c r="O21" s="38"/>
      <c r="P21" s="108"/>
    </row>
    <row r="22" spans="1:16" s="66" customFormat="1">
      <c r="A22" s="149" t="s">
        <v>1243</v>
      </c>
      <c r="B22" s="148"/>
      <c r="C22" s="3"/>
      <c r="D22" s="3"/>
      <c r="E22" s="3"/>
      <c r="F22" s="108"/>
      <c r="G22" s="148"/>
      <c r="H22" s="38"/>
      <c r="I22" s="38"/>
      <c r="J22" s="38"/>
      <c r="K22" s="108">
        <f>SUM(G22:J22)</f>
        <v>0</v>
      </c>
      <c r="L22" s="145">
        <f t="shared" ref="L22:O23" si="3">B22-G22</f>
        <v>0</v>
      </c>
      <c r="M22" s="38">
        <f t="shared" si="3"/>
        <v>0</v>
      </c>
      <c r="N22" s="38">
        <f t="shared" si="3"/>
        <v>0</v>
      </c>
      <c r="O22" s="38">
        <f t="shared" si="3"/>
        <v>0</v>
      </c>
      <c r="P22" s="108">
        <f>SUM(L22:O22)</f>
        <v>0</v>
      </c>
    </row>
    <row r="23" spans="1:16" s="66" customFormat="1">
      <c r="A23" s="149" t="s">
        <v>146</v>
      </c>
      <c r="B23" s="148"/>
      <c r="C23" s="3"/>
      <c r="D23" s="3"/>
      <c r="E23" s="3"/>
      <c r="F23" s="108">
        <f>SUM(B23:E23)</f>
        <v>0</v>
      </c>
      <c r="G23" s="148"/>
      <c r="H23" s="38"/>
      <c r="I23" s="38"/>
      <c r="J23" s="38"/>
      <c r="K23" s="108">
        <f>SUM(G23:J23)</f>
        <v>0</v>
      </c>
      <c r="L23" s="145">
        <f t="shared" si="3"/>
        <v>0</v>
      </c>
      <c r="M23" s="38">
        <f t="shared" si="3"/>
        <v>0</v>
      </c>
      <c r="N23" s="38">
        <f t="shared" si="3"/>
        <v>0</v>
      </c>
      <c r="O23" s="38">
        <f t="shared" si="3"/>
        <v>0</v>
      </c>
      <c r="P23" s="108">
        <f>SUM(L23:O23)</f>
        <v>0</v>
      </c>
    </row>
    <row r="24" spans="1:16" s="66" customFormat="1">
      <c r="A24" s="150"/>
      <c r="B24" s="13"/>
      <c r="C24" s="3"/>
      <c r="D24" s="3"/>
      <c r="E24" s="3"/>
      <c r="F24" s="108"/>
      <c r="G24" s="145"/>
      <c r="H24" s="38"/>
      <c r="I24" s="38"/>
      <c r="J24" s="38"/>
      <c r="K24" s="146"/>
      <c r="L24" s="145"/>
      <c r="M24" s="38"/>
      <c r="N24" s="38"/>
      <c r="O24" s="38"/>
      <c r="P24" s="146"/>
    </row>
    <row r="25" spans="1:16" s="151" customFormat="1">
      <c r="A25" s="151" t="s">
        <v>129</v>
      </c>
      <c r="B25" s="28">
        <f>SUM(B7:B24)</f>
        <v>0</v>
      </c>
      <c r="C25" s="27">
        <f>SUM(C7:C24)</f>
        <v>0</v>
      </c>
      <c r="D25" s="27">
        <f>SUM(D7:D24)</f>
        <v>0</v>
      </c>
      <c r="E25" s="27">
        <f>SUM(E7:E24)</f>
        <v>0</v>
      </c>
      <c r="F25" s="152">
        <f t="shared" ref="F25:P25" si="4">SUM(F6:F24)</f>
        <v>0</v>
      </c>
      <c r="G25" s="28">
        <f t="shared" si="4"/>
        <v>0</v>
      </c>
      <c r="H25" s="27">
        <f t="shared" si="4"/>
        <v>0</v>
      </c>
      <c r="I25" s="27">
        <f t="shared" si="4"/>
        <v>0</v>
      </c>
      <c r="J25" s="27">
        <f t="shared" si="4"/>
        <v>0</v>
      </c>
      <c r="K25" s="152">
        <f t="shared" si="4"/>
        <v>0</v>
      </c>
      <c r="L25" s="28">
        <f t="shared" si="4"/>
        <v>0</v>
      </c>
      <c r="M25" s="27">
        <f t="shared" si="4"/>
        <v>0</v>
      </c>
      <c r="N25" s="27">
        <f>SUM(N6:N24)</f>
        <v>0</v>
      </c>
      <c r="O25" s="27">
        <f t="shared" si="4"/>
        <v>0</v>
      </c>
      <c r="P25" s="153">
        <f t="shared" si="4"/>
        <v>0</v>
      </c>
    </row>
    <row r="26" spans="1:16" s="154" customFormat="1">
      <c r="B26" s="155"/>
      <c r="C26" s="156"/>
      <c r="D26" s="156"/>
      <c r="E26" s="156"/>
      <c r="F26" s="157"/>
      <c r="G26" s="155"/>
      <c r="H26" s="156"/>
      <c r="I26" s="156"/>
      <c r="J26" s="156"/>
      <c r="K26" s="157"/>
      <c r="L26" s="155"/>
      <c r="M26" s="156"/>
      <c r="N26" s="156"/>
      <c r="O26" s="156"/>
      <c r="P26" s="157"/>
    </row>
    <row r="27" spans="1:16" s="162" customFormat="1">
      <c r="A27" s="158" t="s">
        <v>131</v>
      </c>
      <c r="B27" s="13"/>
      <c r="C27" s="3"/>
      <c r="D27" s="3"/>
      <c r="E27" s="3"/>
      <c r="F27" s="108"/>
      <c r="G27" s="159"/>
      <c r="H27" s="160"/>
      <c r="I27" s="160"/>
      <c r="J27" s="160"/>
      <c r="K27" s="108"/>
      <c r="L27" s="159"/>
      <c r="M27" s="160"/>
      <c r="N27" s="160"/>
      <c r="O27" s="160"/>
      <c r="P27" s="161"/>
    </row>
    <row r="28" spans="1:16" s="162" customFormat="1">
      <c r="A28" s="147" t="s">
        <v>952</v>
      </c>
      <c r="B28" s="13"/>
      <c r="C28" s="3"/>
      <c r="D28" s="3"/>
      <c r="E28" s="3"/>
      <c r="F28" s="108"/>
      <c r="G28" s="159"/>
      <c r="H28" s="160"/>
      <c r="I28" s="160"/>
      <c r="J28" s="160"/>
      <c r="K28" s="108"/>
      <c r="L28" s="159"/>
      <c r="M28" s="160"/>
      <c r="N28" s="160"/>
      <c r="O28" s="160"/>
      <c r="P28" s="161"/>
    </row>
    <row r="29" spans="1:16" s="162" customFormat="1">
      <c r="A29" s="149" t="s">
        <v>954</v>
      </c>
      <c r="B29" s="159"/>
      <c r="C29" s="3"/>
      <c r="D29" s="3"/>
      <c r="E29" s="3"/>
      <c r="F29" s="108">
        <f>SUM(B29:E29)</f>
        <v>0</v>
      </c>
      <c r="G29" s="159"/>
      <c r="H29" s="160"/>
      <c r="I29" s="160"/>
      <c r="J29" s="160"/>
      <c r="K29" s="108">
        <f>SUM(G29:J29)</f>
        <v>0</v>
      </c>
      <c r="L29" s="145">
        <f>B29-G29</f>
        <v>0</v>
      </c>
      <c r="M29" s="38">
        <f>C29-H29</f>
        <v>0</v>
      </c>
      <c r="N29" s="38">
        <f>D29-I29</f>
        <v>0</v>
      </c>
      <c r="O29" s="38">
        <f>E29-J29</f>
        <v>0</v>
      </c>
      <c r="P29" s="108">
        <f>SUM(L29:O29)</f>
        <v>0</v>
      </c>
    </row>
    <row r="30" spans="1:16" s="162" customFormat="1">
      <c r="A30" s="149"/>
      <c r="B30" s="159"/>
      <c r="C30" s="3"/>
      <c r="D30" s="3"/>
      <c r="E30" s="3"/>
      <c r="F30" s="108"/>
      <c r="G30" s="159"/>
      <c r="H30" s="160"/>
      <c r="I30" s="160"/>
      <c r="J30" s="160"/>
      <c r="K30" s="108"/>
      <c r="L30" s="159"/>
      <c r="M30" s="160"/>
      <c r="N30" s="160"/>
      <c r="O30" s="160"/>
      <c r="P30" s="161"/>
    </row>
    <row r="31" spans="1:16" s="162" customFormat="1">
      <c r="A31" s="147" t="s">
        <v>953</v>
      </c>
      <c r="B31" s="159"/>
      <c r="C31" s="3"/>
      <c r="D31" s="3"/>
      <c r="E31" s="3"/>
      <c r="F31" s="108"/>
      <c r="G31" s="159"/>
      <c r="H31" s="160"/>
      <c r="I31" s="160"/>
      <c r="J31" s="160"/>
      <c r="K31" s="108"/>
      <c r="L31" s="159"/>
      <c r="M31" s="160"/>
      <c r="N31" s="160"/>
      <c r="O31" s="160"/>
      <c r="P31" s="161"/>
    </row>
    <row r="32" spans="1:16" s="162" customFormat="1">
      <c r="A32" s="149" t="s">
        <v>955</v>
      </c>
      <c r="B32" s="159"/>
      <c r="C32" s="3"/>
      <c r="D32" s="3"/>
      <c r="E32" s="3"/>
      <c r="F32" s="108">
        <f>SUM(B32:E32)</f>
        <v>0</v>
      </c>
      <c r="G32" s="159"/>
      <c r="H32" s="160"/>
      <c r="I32" s="160"/>
      <c r="J32" s="160"/>
      <c r="K32" s="108">
        <f>SUM(G32:J32)</f>
        <v>0</v>
      </c>
      <c r="L32" s="145">
        <f t="shared" ref="L32:O33" si="5">B32-G32</f>
        <v>0</v>
      </c>
      <c r="M32" s="38">
        <f t="shared" si="5"/>
        <v>0</v>
      </c>
      <c r="N32" s="38">
        <f t="shared" si="5"/>
        <v>0</v>
      </c>
      <c r="O32" s="38">
        <f t="shared" si="5"/>
        <v>0</v>
      </c>
      <c r="P32" s="108">
        <f>SUM(L32:O32)</f>
        <v>0</v>
      </c>
    </row>
    <row r="33" spans="1:16" s="162" customFormat="1">
      <c r="A33" s="149" t="s">
        <v>956</v>
      </c>
      <c r="B33" s="159"/>
      <c r="C33" s="3"/>
      <c r="D33" s="3"/>
      <c r="E33" s="3"/>
      <c r="F33" s="108">
        <f>SUM(B33:E33)</f>
        <v>0</v>
      </c>
      <c r="G33" s="159"/>
      <c r="H33" s="160"/>
      <c r="I33" s="160"/>
      <c r="J33" s="160"/>
      <c r="K33" s="108">
        <f>SUM(G33:J33)</f>
        <v>0</v>
      </c>
      <c r="L33" s="145">
        <f t="shared" si="5"/>
        <v>0</v>
      </c>
      <c r="M33" s="38">
        <f t="shared" si="5"/>
        <v>0</v>
      </c>
      <c r="N33" s="38">
        <f t="shared" si="5"/>
        <v>0</v>
      </c>
      <c r="O33" s="38">
        <f t="shared" si="5"/>
        <v>0</v>
      </c>
      <c r="P33" s="108">
        <f>SUM(L33:O33)</f>
        <v>0</v>
      </c>
    </row>
    <row r="34" spans="1:16" s="162" customFormat="1">
      <c r="A34" s="149"/>
      <c r="B34" s="159"/>
      <c r="C34" s="3"/>
      <c r="D34" s="3"/>
      <c r="E34" s="3"/>
      <c r="F34" s="108"/>
      <c r="G34" s="159"/>
      <c r="H34" s="160"/>
      <c r="I34" s="160"/>
      <c r="J34" s="160"/>
      <c r="K34" s="108"/>
      <c r="L34" s="159"/>
      <c r="M34" s="160"/>
      <c r="N34" s="160"/>
      <c r="O34" s="160"/>
      <c r="P34" s="161"/>
    </row>
    <row r="35" spans="1:16" s="162" customFormat="1">
      <c r="A35" s="147" t="s">
        <v>1082</v>
      </c>
      <c r="B35" s="159"/>
      <c r="C35" s="3"/>
      <c r="D35" s="3"/>
      <c r="E35" s="3"/>
      <c r="F35" s="108"/>
      <c r="G35" s="159"/>
      <c r="H35" s="160"/>
      <c r="I35" s="160"/>
      <c r="J35" s="160"/>
      <c r="K35" s="108"/>
      <c r="L35" s="159"/>
      <c r="M35" s="160"/>
      <c r="N35" s="160"/>
      <c r="O35" s="160"/>
      <c r="P35" s="161"/>
    </row>
    <row r="36" spans="1:16" s="162" customFormat="1">
      <c r="A36" s="149" t="s">
        <v>1287</v>
      </c>
      <c r="B36" s="159"/>
      <c r="C36" s="3"/>
      <c r="D36" s="3"/>
      <c r="E36" s="3"/>
      <c r="F36" s="108">
        <f t="shared" ref="F36:F45" si="6">SUM(B36:E36)</f>
        <v>0</v>
      </c>
      <c r="G36" s="159"/>
      <c r="H36" s="160"/>
      <c r="I36" s="160"/>
      <c r="J36" s="160"/>
      <c r="K36" s="108">
        <f t="shared" ref="K36:K46" si="7">SUM(G36:J36)</f>
        <v>0</v>
      </c>
      <c r="L36" s="145">
        <f>B36-G36</f>
        <v>0</v>
      </c>
      <c r="M36" s="38">
        <f>C36-H36</f>
        <v>0</v>
      </c>
      <c r="N36" s="38">
        <f>D36-I36</f>
        <v>0</v>
      </c>
      <c r="O36" s="38">
        <f>E36-J36</f>
        <v>0</v>
      </c>
      <c r="P36" s="108">
        <f>SUM(L36:O36)</f>
        <v>0</v>
      </c>
    </row>
    <row r="37" spans="1:16" s="162" customFormat="1">
      <c r="A37" s="149" t="s">
        <v>1084</v>
      </c>
      <c r="B37" s="159"/>
      <c r="C37" s="3"/>
      <c r="D37" s="3"/>
      <c r="E37" s="3"/>
      <c r="F37" s="108">
        <f t="shared" si="6"/>
        <v>0</v>
      </c>
      <c r="G37" s="159"/>
      <c r="H37" s="160"/>
      <c r="I37" s="160"/>
      <c r="J37" s="160"/>
      <c r="K37" s="108">
        <f t="shared" si="7"/>
        <v>0</v>
      </c>
      <c r="L37" s="145">
        <f t="shared" ref="L37:L45" si="8">B37-G37</f>
        <v>0</v>
      </c>
      <c r="M37" s="38">
        <f t="shared" ref="M37:M46" si="9">C37-H37</f>
        <v>0</v>
      </c>
      <c r="N37" s="38">
        <f t="shared" ref="N37:N46" si="10">D37-I37</f>
        <v>0</v>
      </c>
      <c r="O37" s="38">
        <f t="shared" ref="O37:O46" si="11">E37-J37</f>
        <v>0</v>
      </c>
      <c r="P37" s="108">
        <f t="shared" ref="P37:P46" si="12">SUM(L37:O37)</f>
        <v>0</v>
      </c>
    </row>
    <row r="38" spans="1:16" s="162" customFormat="1">
      <c r="A38" s="149" t="s">
        <v>957</v>
      </c>
      <c r="B38" s="159"/>
      <c r="C38" s="3"/>
      <c r="D38" s="3"/>
      <c r="E38" s="3"/>
      <c r="F38" s="108">
        <f t="shared" si="6"/>
        <v>0</v>
      </c>
      <c r="G38" s="159"/>
      <c r="H38" s="160"/>
      <c r="I38" s="160"/>
      <c r="J38" s="160"/>
      <c r="K38" s="108">
        <f t="shared" si="7"/>
        <v>0</v>
      </c>
      <c r="L38" s="145">
        <f t="shared" si="8"/>
        <v>0</v>
      </c>
      <c r="M38" s="38">
        <f t="shared" si="9"/>
        <v>0</v>
      </c>
      <c r="N38" s="38">
        <f t="shared" si="10"/>
        <v>0</v>
      </c>
      <c r="O38" s="38">
        <f t="shared" si="11"/>
        <v>0</v>
      </c>
      <c r="P38" s="108">
        <f t="shared" si="12"/>
        <v>0</v>
      </c>
    </row>
    <row r="39" spans="1:16" s="162" customFormat="1">
      <c r="A39" s="149" t="s">
        <v>958</v>
      </c>
      <c r="B39" s="159"/>
      <c r="C39" s="3"/>
      <c r="D39" s="3"/>
      <c r="E39" s="3"/>
      <c r="F39" s="108">
        <f t="shared" si="6"/>
        <v>0</v>
      </c>
      <c r="G39" s="159"/>
      <c r="H39" s="160"/>
      <c r="I39" s="160"/>
      <c r="J39" s="160"/>
      <c r="K39" s="108">
        <f t="shared" si="7"/>
        <v>0</v>
      </c>
      <c r="L39" s="145">
        <f t="shared" si="8"/>
        <v>0</v>
      </c>
      <c r="M39" s="38">
        <f t="shared" si="9"/>
        <v>0</v>
      </c>
      <c r="N39" s="38">
        <f t="shared" si="10"/>
        <v>0</v>
      </c>
      <c r="O39" s="38">
        <f t="shared" si="11"/>
        <v>0</v>
      </c>
      <c r="P39" s="108">
        <f t="shared" si="12"/>
        <v>0</v>
      </c>
    </row>
    <row r="40" spans="1:16" s="162" customFormat="1">
      <c r="A40" s="149" t="s">
        <v>804</v>
      </c>
      <c r="B40" s="159"/>
      <c r="C40" s="3"/>
      <c r="D40" s="3"/>
      <c r="E40" s="3"/>
      <c r="F40" s="108">
        <f t="shared" si="6"/>
        <v>0</v>
      </c>
      <c r="G40" s="159"/>
      <c r="H40" s="160"/>
      <c r="I40" s="160"/>
      <c r="J40" s="160"/>
      <c r="K40" s="108">
        <f t="shared" si="7"/>
        <v>0</v>
      </c>
      <c r="L40" s="145">
        <f t="shared" si="8"/>
        <v>0</v>
      </c>
      <c r="M40" s="38">
        <f t="shared" si="9"/>
        <v>0</v>
      </c>
      <c r="N40" s="38">
        <f t="shared" si="10"/>
        <v>0</v>
      </c>
      <c r="O40" s="38">
        <f t="shared" si="11"/>
        <v>0</v>
      </c>
      <c r="P40" s="108">
        <f t="shared" si="12"/>
        <v>0</v>
      </c>
    </row>
    <row r="41" spans="1:16" s="162" customFormat="1">
      <c r="A41" s="149" t="s">
        <v>959</v>
      </c>
      <c r="B41" s="159"/>
      <c r="C41" s="3"/>
      <c r="D41" s="3"/>
      <c r="E41" s="3"/>
      <c r="F41" s="108">
        <f t="shared" si="6"/>
        <v>0</v>
      </c>
      <c r="G41" s="159"/>
      <c r="H41" s="160"/>
      <c r="I41" s="160"/>
      <c r="J41" s="160"/>
      <c r="K41" s="108">
        <f t="shared" si="7"/>
        <v>0</v>
      </c>
      <c r="L41" s="145">
        <f t="shared" si="8"/>
        <v>0</v>
      </c>
      <c r="M41" s="38">
        <f t="shared" si="9"/>
        <v>0</v>
      </c>
      <c r="N41" s="38">
        <f t="shared" si="10"/>
        <v>0</v>
      </c>
      <c r="O41" s="38">
        <f t="shared" si="11"/>
        <v>0</v>
      </c>
      <c r="P41" s="108">
        <f t="shared" si="12"/>
        <v>0</v>
      </c>
    </row>
    <row r="42" spans="1:16" s="162" customFormat="1">
      <c r="A42" s="149" t="s">
        <v>1083</v>
      </c>
      <c r="B42" s="159"/>
      <c r="C42" s="3"/>
      <c r="D42" s="3"/>
      <c r="E42" s="3"/>
      <c r="F42" s="108">
        <f t="shared" si="6"/>
        <v>0</v>
      </c>
      <c r="G42" s="159"/>
      <c r="H42" s="160"/>
      <c r="I42" s="160"/>
      <c r="J42" s="160"/>
      <c r="K42" s="108">
        <f t="shared" si="7"/>
        <v>0</v>
      </c>
      <c r="L42" s="145">
        <f t="shared" si="8"/>
        <v>0</v>
      </c>
      <c r="M42" s="38">
        <f t="shared" si="9"/>
        <v>0</v>
      </c>
      <c r="N42" s="38">
        <f t="shared" si="10"/>
        <v>0</v>
      </c>
      <c r="O42" s="38">
        <f t="shared" si="11"/>
        <v>0</v>
      </c>
      <c r="P42" s="108">
        <f t="shared" si="12"/>
        <v>0</v>
      </c>
    </row>
    <row r="43" spans="1:16" s="162" customFormat="1">
      <c r="A43" s="149" t="s">
        <v>960</v>
      </c>
      <c r="B43" s="159"/>
      <c r="C43" s="3"/>
      <c r="D43" s="3"/>
      <c r="E43" s="3"/>
      <c r="F43" s="108">
        <f t="shared" si="6"/>
        <v>0</v>
      </c>
      <c r="G43" s="159"/>
      <c r="H43" s="160"/>
      <c r="I43" s="160"/>
      <c r="J43" s="160"/>
      <c r="K43" s="108">
        <f t="shared" si="7"/>
        <v>0</v>
      </c>
      <c r="L43" s="145">
        <f t="shared" si="8"/>
        <v>0</v>
      </c>
      <c r="M43" s="38">
        <f t="shared" si="9"/>
        <v>0</v>
      </c>
      <c r="N43" s="38">
        <f t="shared" si="10"/>
        <v>0</v>
      </c>
      <c r="O43" s="38">
        <f t="shared" si="11"/>
        <v>0</v>
      </c>
      <c r="P43" s="108">
        <f t="shared" si="12"/>
        <v>0</v>
      </c>
    </row>
    <row r="44" spans="1:16" s="162" customFormat="1">
      <c r="A44" s="149" t="s">
        <v>1145</v>
      </c>
      <c r="B44" s="159"/>
      <c r="C44" s="3"/>
      <c r="D44" s="3"/>
      <c r="E44" s="3"/>
      <c r="F44" s="108"/>
      <c r="G44" s="159"/>
      <c r="H44" s="160"/>
      <c r="I44" s="160"/>
      <c r="J44" s="160"/>
      <c r="K44" s="108">
        <f t="shared" si="7"/>
        <v>0</v>
      </c>
      <c r="L44" s="145">
        <f>B44-G44</f>
        <v>0</v>
      </c>
      <c r="M44" s="38">
        <f>C44-H44</f>
        <v>0</v>
      </c>
      <c r="N44" s="38">
        <f>D44-I44</f>
        <v>0</v>
      </c>
      <c r="O44" s="38">
        <f>E44-J44</f>
        <v>0</v>
      </c>
      <c r="P44" s="108">
        <f>SUM(L44:O44)</f>
        <v>0</v>
      </c>
    </row>
    <row r="45" spans="1:16" s="162" customFormat="1">
      <c r="A45" s="149"/>
      <c r="B45" s="159"/>
      <c r="C45" s="3"/>
      <c r="D45" s="3"/>
      <c r="E45" s="3"/>
      <c r="F45" s="108">
        <f t="shared" si="6"/>
        <v>0</v>
      </c>
      <c r="G45" s="159"/>
      <c r="H45" s="160"/>
      <c r="I45" s="160"/>
      <c r="J45" s="160"/>
      <c r="K45" s="108">
        <f t="shared" si="7"/>
        <v>0</v>
      </c>
      <c r="L45" s="145">
        <f t="shared" si="8"/>
        <v>0</v>
      </c>
      <c r="M45" s="38">
        <f t="shared" si="9"/>
        <v>0</v>
      </c>
      <c r="N45" s="38">
        <f t="shared" si="10"/>
        <v>0</v>
      </c>
      <c r="O45" s="38">
        <f t="shared" si="11"/>
        <v>0</v>
      </c>
      <c r="P45" s="108">
        <f t="shared" si="12"/>
        <v>0</v>
      </c>
    </row>
    <row r="46" spans="1:16" s="162" customFormat="1">
      <c r="A46" s="149" t="s">
        <v>146</v>
      </c>
      <c r="B46" s="13"/>
      <c r="C46" s="3"/>
      <c r="D46" s="3"/>
      <c r="E46" s="3"/>
      <c r="F46" s="108">
        <f>SUM(B46:E46)</f>
        <v>0</v>
      </c>
      <c r="G46" s="13"/>
      <c r="H46" s="3"/>
      <c r="I46" s="160"/>
      <c r="J46" s="160"/>
      <c r="K46" s="108">
        <f t="shared" si="7"/>
        <v>0</v>
      </c>
      <c r="L46" s="145">
        <f>B46-G46</f>
        <v>0</v>
      </c>
      <c r="M46" s="38">
        <f t="shared" si="9"/>
        <v>0</v>
      </c>
      <c r="N46" s="38">
        <f t="shared" si="10"/>
        <v>0</v>
      </c>
      <c r="O46" s="38">
        <f t="shared" si="11"/>
        <v>0</v>
      </c>
      <c r="P46" s="108">
        <f t="shared" si="12"/>
        <v>0</v>
      </c>
    </row>
    <row r="47" spans="1:16" s="101" customFormat="1">
      <c r="A47" s="163"/>
      <c r="B47" s="35"/>
      <c r="C47" s="34"/>
      <c r="D47" s="34"/>
      <c r="E47" s="34"/>
      <c r="F47" s="165"/>
      <c r="G47" s="166"/>
      <c r="H47" s="34"/>
      <c r="I47" s="34"/>
      <c r="J47" s="34"/>
      <c r="K47" s="167"/>
      <c r="L47" s="168"/>
      <c r="M47" s="168"/>
      <c r="N47" s="168"/>
      <c r="O47" s="168"/>
      <c r="P47" s="167"/>
    </row>
    <row r="48" spans="1:16" s="172" customFormat="1">
      <c r="A48" s="142" t="s">
        <v>129</v>
      </c>
      <c r="B48" s="169">
        <f t="shared" ref="B48:P48" si="13">SUM(B28:B47)</f>
        <v>0</v>
      </c>
      <c r="C48" s="170">
        <f t="shared" si="13"/>
        <v>0</v>
      </c>
      <c r="D48" s="170">
        <f t="shared" si="13"/>
        <v>0</v>
      </c>
      <c r="E48" s="170">
        <f t="shared" si="13"/>
        <v>0</v>
      </c>
      <c r="F48" s="171">
        <f t="shared" si="13"/>
        <v>0</v>
      </c>
      <c r="G48" s="169">
        <f t="shared" si="13"/>
        <v>0</v>
      </c>
      <c r="H48" s="170">
        <f t="shared" si="13"/>
        <v>0</v>
      </c>
      <c r="I48" s="170">
        <f t="shared" si="13"/>
        <v>0</v>
      </c>
      <c r="J48" s="170">
        <f t="shared" si="13"/>
        <v>0</v>
      </c>
      <c r="K48" s="171">
        <f t="shared" si="13"/>
        <v>0</v>
      </c>
      <c r="L48" s="170">
        <f>SUM(L28:L47)</f>
        <v>0</v>
      </c>
      <c r="M48" s="170">
        <f t="shared" si="13"/>
        <v>0</v>
      </c>
      <c r="N48" s="170">
        <f t="shared" si="13"/>
        <v>0</v>
      </c>
      <c r="O48" s="170">
        <f t="shared" si="13"/>
        <v>0</v>
      </c>
      <c r="P48" s="153">
        <f t="shared" si="13"/>
        <v>0</v>
      </c>
    </row>
    <row r="49" spans="1:16" s="172" customFormat="1">
      <c r="A49" s="142"/>
      <c r="B49" s="941"/>
      <c r="C49" s="143"/>
      <c r="D49" s="143"/>
      <c r="E49" s="143"/>
      <c r="F49" s="1482"/>
      <c r="G49" s="143"/>
      <c r="H49" s="143"/>
      <c r="I49" s="143"/>
      <c r="J49" s="143"/>
      <c r="K49" s="1482"/>
      <c r="L49" s="143"/>
      <c r="M49" s="143"/>
      <c r="N49" s="143"/>
      <c r="O49" s="143"/>
      <c r="P49" s="49"/>
    </row>
    <row r="50" spans="1:16" s="172" customFormat="1">
      <c r="A50" s="158" t="s">
        <v>1085</v>
      </c>
      <c r="B50" s="941"/>
      <c r="C50" s="143"/>
      <c r="D50" s="143"/>
      <c r="E50" s="143"/>
      <c r="F50" s="1482"/>
      <c r="G50" s="143"/>
      <c r="H50" s="143"/>
      <c r="I50" s="143"/>
      <c r="J50" s="143"/>
      <c r="K50" s="1482"/>
      <c r="L50" s="143"/>
      <c r="M50" s="143"/>
      <c r="N50" s="143"/>
      <c r="O50" s="143"/>
      <c r="P50" s="49"/>
    </row>
    <row r="51" spans="1:16" s="172" customFormat="1">
      <c r="A51" s="149" t="s">
        <v>1086</v>
      </c>
      <c r="B51" s="720"/>
      <c r="C51" s="143"/>
      <c r="D51" s="143"/>
      <c r="E51" s="143"/>
      <c r="F51" s="108">
        <f>SUM(B51:E51)</f>
        <v>0</v>
      </c>
      <c r="G51" s="720"/>
      <c r="H51" s="143"/>
      <c r="I51" s="143"/>
      <c r="J51" s="143"/>
      <c r="K51" s="108">
        <f>SUM(G51:J51)</f>
        <v>0</v>
      </c>
      <c r="L51" s="145">
        <f>B51-G51</f>
        <v>0</v>
      </c>
      <c r="M51" s="38">
        <f>C51-H51</f>
        <v>0</v>
      </c>
      <c r="N51" s="38">
        <f>D51-I51</f>
        <v>0</v>
      </c>
      <c r="O51" s="38">
        <f>E51-J51</f>
        <v>0</v>
      </c>
      <c r="P51" s="108">
        <f>SUM(L51:O51)</f>
        <v>0</v>
      </c>
    </row>
    <row r="52" spans="1:16" s="172" customFormat="1">
      <c r="A52" s="142"/>
      <c r="B52" s="941"/>
      <c r="C52" s="143"/>
      <c r="D52" s="143"/>
      <c r="E52" s="143"/>
      <c r="F52" s="1482"/>
      <c r="G52" s="143"/>
      <c r="H52" s="143"/>
      <c r="I52" s="143"/>
      <c r="J52" s="143"/>
      <c r="K52" s="1482"/>
      <c r="L52" s="143"/>
      <c r="M52" s="143"/>
      <c r="N52" s="143"/>
      <c r="O52" s="143"/>
      <c r="P52" s="49"/>
    </row>
    <row r="53" spans="1:16">
      <c r="A53" s="154"/>
      <c r="B53" s="145"/>
      <c r="C53" s="38"/>
      <c r="D53" s="38"/>
      <c r="E53" s="38"/>
      <c r="F53" s="146"/>
      <c r="G53" s="47"/>
      <c r="H53" s="47"/>
      <c r="I53" s="47"/>
      <c r="J53" s="38"/>
      <c r="K53" s="146"/>
      <c r="L53" s="47"/>
      <c r="M53" s="47"/>
      <c r="N53" s="47"/>
      <c r="O53" s="47"/>
      <c r="P53" s="146"/>
    </row>
    <row r="54" spans="1:16" s="172" customFormat="1" ht="13.5" thickBot="1">
      <c r="A54" s="142" t="s">
        <v>83</v>
      </c>
      <c r="B54" s="173">
        <f>B25+B48+B51</f>
        <v>0</v>
      </c>
      <c r="C54" s="174">
        <f t="shared" ref="C54:P54" si="14">C25+C48+C51</f>
        <v>0</v>
      </c>
      <c r="D54" s="174">
        <f t="shared" si="14"/>
        <v>0</v>
      </c>
      <c r="E54" s="174">
        <f t="shared" si="14"/>
        <v>0</v>
      </c>
      <c r="F54" s="175">
        <f t="shared" si="14"/>
        <v>0</v>
      </c>
      <c r="G54" s="174">
        <f t="shared" si="14"/>
        <v>0</v>
      </c>
      <c r="H54" s="174">
        <f t="shared" si="14"/>
        <v>0</v>
      </c>
      <c r="I54" s="174">
        <f t="shared" si="14"/>
        <v>0</v>
      </c>
      <c r="J54" s="174">
        <f t="shared" si="14"/>
        <v>0</v>
      </c>
      <c r="K54" s="175">
        <f t="shared" si="14"/>
        <v>0</v>
      </c>
      <c r="L54" s="174">
        <f>L25+L48+L51</f>
        <v>0</v>
      </c>
      <c r="M54" s="174">
        <f t="shared" si="14"/>
        <v>0</v>
      </c>
      <c r="N54" s="174">
        <f t="shared" si="14"/>
        <v>0</v>
      </c>
      <c r="O54" s="174">
        <f t="shared" si="14"/>
        <v>0</v>
      </c>
      <c r="P54" s="176">
        <f t="shared" si="14"/>
        <v>0</v>
      </c>
    </row>
    <row r="55" spans="1:16" ht="13.5" thickTop="1"/>
    <row r="56" spans="1:16">
      <c r="B56" s="48">
        <f>B54-G54-L54</f>
        <v>0</v>
      </c>
      <c r="C56" s="48">
        <f>C54-H54-M54</f>
        <v>0</v>
      </c>
      <c r="D56" s="48">
        <f>D54-I54-N54</f>
        <v>0</v>
      </c>
      <c r="E56" s="48">
        <f>E54-J54-O54</f>
        <v>0</v>
      </c>
      <c r="F56" s="48">
        <f>F54-K54-P54</f>
        <v>0</v>
      </c>
    </row>
  </sheetData>
  <mergeCells count="3">
    <mergeCell ref="B3:F3"/>
    <mergeCell ref="G3:K3"/>
    <mergeCell ref="L3:P3"/>
  </mergeCells>
  <phoneticPr fontId="2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0"/>
  <dimension ref="A1:P36"/>
  <sheetViews>
    <sheetView showGridLines="0" zoomScaleSheetLayoutView="118" workbookViewId="0">
      <pane xSplit="1" ySplit="4" topLeftCell="B5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Row="1" outlineLevelCol="1"/>
  <cols>
    <col min="1" max="1" width="24.85546875" style="788" customWidth="1"/>
    <col min="2" max="2" width="9.42578125" style="47" bestFit="1" customWidth="1"/>
    <col min="3" max="3" width="10" style="47" bestFit="1" customWidth="1"/>
    <col min="4" max="4" width="9.42578125" style="47" bestFit="1" customWidth="1"/>
    <col min="5" max="6" width="11.140625" style="47" bestFit="1" customWidth="1"/>
    <col min="7" max="7" width="9.42578125" style="47" customWidth="1" outlineLevel="1"/>
    <col min="8" max="8" width="8.42578125" style="47" customWidth="1" outlineLevel="1"/>
    <col min="9" max="9" width="9" style="47" customWidth="1" outlineLevel="1"/>
    <col min="10" max="10" width="11.85546875" style="47" customWidth="1" outlineLevel="1"/>
    <col min="11" max="11" width="11.28515625" style="47" customWidth="1"/>
    <col min="12" max="14" width="9.42578125" style="47" customWidth="1" outlineLevel="1"/>
    <col min="15" max="15" width="11.140625" style="47" customWidth="1" outlineLevel="1"/>
    <col min="16" max="16" width="14.7109375" style="47" customWidth="1"/>
    <col min="17" max="17" width="9.85546875" style="788" bestFit="1" customWidth="1"/>
    <col min="18" max="16384" width="9.140625" style="788"/>
  </cols>
  <sheetData>
    <row r="1" spans="1:16" ht="15">
      <c r="A1" s="787" t="s">
        <v>423</v>
      </c>
      <c r="B1" s="1489" t="s">
        <v>1341</v>
      </c>
    </row>
    <row r="2" spans="1:16">
      <c r="A2" s="789" t="s">
        <v>86</v>
      </c>
    </row>
    <row r="3" spans="1:16" s="790" customFormat="1">
      <c r="B3" s="1716" t="s">
        <v>901</v>
      </c>
      <c r="C3" s="1717"/>
      <c r="D3" s="1717"/>
      <c r="E3" s="1717"/>
      <c r="F3" s="1718"/>
      <c r="G3" s="1716" t="s">
        <v>106</v>
      </c>
      <c r="H3" s="1717"/>
      <c r="I3" s="1717"/>
      <c r="J3" s="1717"/>
      <c r="K3" s="1718"/>
      <c r="L3" s="1717" t="s">
        <v>107</v>
      </c>
      <c r="M3" s="1717"/>
      <c r="N3" s="1717"/>
      <c r="O3" s="1717"/>
      <c r="P3" s="1718"/>
    </row>
    <row r="4" spans="1:16">
      <c r="A4" s="788" t="s">
        <v>126</v>
      </c>
      <c r="B4" s="99" t="s">
        <v>270</v>
      </c>
      <c r="C4" s="50" t="s">
        <v>271</v>
      </c>
      <c r="D4" s="50" t="s">
        <v>272</v>
      </c>
      <c r="E4" s="50" t="s">
        <v>273</v>
      </c>
      <c r="F4" s="51" t="s">
        <v>87</v>
      </c>
      <c r="G4" s="99" t="s">
        <v>305</v>
      </c>
      <c r="H4" s="50" t="s">
        <v>306</v>
      </c>
      <c r="I4" s="50" t="s">
        <v>307</v>
      </c>
      <c r="J4" s="50" t="s">
        <v>308</v>
      </c>
      <c r="K4" s="51" t="s">
        <v>309</v>
      </c>
      <c r="L4" s="50" t="s">
        <v>305</v>
      </c>
      <c r="M4" s="50" t="s">
        <v>306</v>
      </c>
      <c r="N4" s="50" t="s">
        <v>307</v>
      </c>
      <c r="O4" s="50" t="s">
        <v>308</v>
      </c>
      <c r="P4" s="51" t="s">
        <v>309</v>
      </c>
    </row>
    <row r="5" spans="1:16" s="798" customFormat="1" hidden="1" outlineLevel="1">
      <c r="A5" s="791" t="s">
        <v>424</v>
      </c>
      <c r="B5" s="792"/>
      <c r="C5" s="793"/>
      <c r="D5" s="793"/>
      <c r="E5" s="793"/>
      <c r="F5" s="794"/>
      <c r="G5" s="795"/>
      <c r="H5" s="796"/>
      <c r="I5" s="796"/>
      <c r="J5" s="796"/>
      <c r="K5" s="794"/>
      <c r="L5" s="795"/>
      <c r="M5" s="796"/>
      <c r="N5" s="796"/>
      <c r="O5" s="796"/>
      <c r="P5" s="797"/>
    </row>
    <row r="6" spans="1:16" s="798" customFormat="1" hidden="1" outlineLevel="1">
      <c r="A6" s="799" t="s">
        <v>425</v>
      </c>
      <c r="B6" s="792"/>
      <c r="C6" s="793"/>
      <c r="D6" s="793"/>
      <c r="E6" s="793"/>
      <c r="F6" s="794">
        <f>SUM(B6:E6)</f>
        <v>0</v>
      </c>
      <c r="G6" s="795"/>
      <c r="H6" s="796"/>
      <c r="I6" s="796"/>
      <c r="J6" s="796"/>
      <c r="K6" s="794">
        <f>SUM(G6:J6)</f>
        <v>0</v>
      </c>
      <c r="L6" s="795">
        <f t="shared" ref="L6:O9" si="0">B6-G6</f>
        <v>0</v>
      </c>
      <c r="M6" s="796">
        <f t="shared" si="0"/>
        <v>0</v>
      </c>
      <c r="N6" s="796">
        <f t="shared" si="0"/>
        <v>0</v>
      </c>
      <c r="O6" s="796">
        <f t="shared" si="0"/>
        <v>0</v>
      </c>
      <c r="P6" s="797">
        <f>SUM(L6:O6)</f>
        <v>0</v>
      </c>
    </row>
    <row r="7" spans="1:16" s="798" customFormat="1" hidden="1" outlineLevel="1">
      <c r="A7" s="799" t="s">
        <v>426</v>
      </c>
      <c r="B7" s="792"/>
      <c r="C7" s="793"/>
      <c r="D7" s="793"/>
      <c r="E7" s="793"/>
      <c r="F7" s="794">
        <f>SUM(B7:E7)</f>
        <v>0</v>
      </c>
      <c r="G7" s="795"/>
      <c r="H7" s="796"/>
      <c r="I7" s="796"/>
      <c r="J7" s="796"/>
      <c r="K7" s="794">
        <f>SUM(G7:J7)</f>
        <v>0</v>
      </c>
      <c r="L7" s="795">
        <f t="shared" si="0"/>
        <v>0</v>
      </c>
      <c r="M7" s="796">
        <f t="shared" si="0"/>
        <v>0</v>
      </c>
      <c r="N7" s="796">
        <f t="shared" si="0"/>
        <v>0</v>
      </c>
      <c r="O7" s="796">
        <f t="shared" si="0"/>
        <v>0</v>
      </c>
      <c r="P7" s="797">
        <f>SUM(L7:O7)</f>
        <v>0</v>
      </c>
    </row>
    <row r="8" spans="1:16" s="798" customFormat="1" hidden="1" outlineLevel="1">
      <c r="A8" s="799" t="s">
        <v>427</v>
      </c>
      <c r="B8" s="792"/>
      <c r="C8" s="793"/>
      <c r="D8" s="793"/>
      <c r="E8" s="793"/>
      <c r="F8" s="794">
        <f>SUM(B8:E8)</f>
        <v>0</v>
      </c>
      <c r="G8" s="795"/>
      <c r="H8" s="796"/>
      <c r="I8" s="796"/>
      <c r="J8" s="796"/>
      <c r="K8" s="794">
        <f>SUM(G8:J8)</f>
        <v>0</v>
      </c>
      <c r="L8" s="795">
        <f t="shared" si="0"/>
        <v>0</v>
      </c>
      <c r="M8" s="796">
        <f t="shared" si="0"/>
        <v>0</v>
      </c>
      <c r="N8" s="796">
        <f t="shared" si="0"/>
        <v>0</v>
      </c>
      <c r="O8" s="796">
        <f t="shared" si="0"/>
        <v>0</v>
      </c>
      <c r="P8" s="797">
        <f>SUM(L8:O8)</f>
        <v>0</v>
      </c>
    </row>
    <row r="9" spans="1:16" s="798" customFormat="1" hidden="1" outlineLevel="1">
      <c r="A9" s="799" t="s">
        <v>428</v>
      </c>
      <c r="B9" s="792"/>
      <c r="C9" s="793"/>
      <c r="D9" s="793"/>
      <c r="E9" s="793"/>
      <c r="F9" s="794">
        <f>SUM(B9:E9)</f>
        <v>0</v>
      </c>
      <c r="G9" s="795"/>
      <c r="H9" s="796"/>
      <c r="I9" s="796"/>
      <c r="J9" s="796"/>
      <c r="K9" s="794">
        <f>SUM(G9:J9)</f>
        <v>0</v>
      </c>
      <c r="L9" s="795">
        <f>B9-G9</f>
        <v>0</v>
      </c>
      <c r="M9" s="796">
        <f t="shared" si="0"/>
        <v>0</v>
      </c>
      <c r="N9" s="796">
        <f t="shared" si="0"/>
        <v>0</v>
      </c>
      <c r="O9" s="796">
        <f t="shared" si="0"/>
        <v>0</v>
      </c>
      <c r="P9" s="797">
        <f>SUM(L9:O9)</f>
        <v>0</v>
      </c>
    </row>
    <row r="10" spans="1:16" s="798" customFormat="1" hidden="1" outlineLevel="1">
      <c r="A10" s="791"/>
      <c r="B10" s="792"/>
      <c r="C10" s="793"/>
      <c r="D10" s="793"/>
      <c r="E10" s="793"/>
      <c r="F10" s="794"/>
      <c r="G10" s="795"/>
      <c r="H10" s="796"/>
      <c r="I10" s="796"/>
      <c r="J10" s="796"/>
      <c r="K10" s="794"/>
      <c r="L10" s="795"/>
      <c r="M10" s="796"/>
      <c r="N10" s="796"/>
      <c r="O10" s="796"/>
      <c r="P10" s="797"/>
    </row>
    <row r="11" spans="1:16" s="798" customFormat="1" hidden="1" outlineLevel="1">
      <c r="A11" s="791" t="s">
        <v>429</v>
      </c>
      <c r="B11" s="792"/>
      <c r="C11" s="793"/>
      <c r="D11" s="793"/>
      <c r="E11" s="793"/>
      <c r="F11" s="794"/>
      <c r="G11" s="795"/>
      <c r="H11" s="796"/>
      <c r="I11" s="796"/>
      <c r="J11" s="796"/>
      <c r="K11" s="794"/>
      <c r="L11" s="795"/>
      <c r="M11" s="796"/>
      <c r="N11" s="796"/>
      <c r="O11" s="796"/>
      <c r="P11" s="797"/>
    </row>
    <row r="12" spans="1:16" s="798" customFormat="1" hidden="1" outlineLevel="1">
      <c r="A12" s="799" t="s">
        <v>430</v>
      </c>
      <c r="B12" s="792"/>
      <c r="C12" s="793"/>
      <c r="D12" s="793"/>
      <c r="E12" s="793"/>
      <c r="F12" s="794">
        <f>SUM(B12:E12)</f>
        <v>0</v>
      </c>
      <c r="G12" s="795"/>
      <c r="H12" s="796"/>
      <c r="I12" s="796"/>
      <c r="J12" s="796"/>
      <c r="K12" s="794">
        <f>SUM(G12:J12)</f>
        <v>0</v>
      </c>
      <c r="L12" s="795">
        <f t="shared" ref="L12:O15" si="1">B12-G12</f>
        <v>0</v>
      </c>
      <c r="M12" s="796">
        <f t="shared" si="1"/>
        <v>0</v>
      </c>
      <c r="N12" s="796">
        <f t="shared" si="1"/>
        <v>0</v>
      </c>
      <c r="O12" s="796">
        <f t="shared" si="1"/>
        <v>0</v>
      </c>
      <c r="P12" s="797">
        <f>SUM(L12:O12)</f>
        <v>0</v>
      </c>
    </row>
    <row r="13" spans="1:16" s="798" customFormat="1" hidden="1" outlineLevel="1">
      <c r="A13" s="799" t="s">
        <v>431</v>
      </c>
      <c r="B13" s="792"/>
      <c r="C13" s="793"/>
      <c r="D13" s="793"/>
      <c r="E13" s="793"/>
      <c r="F13" s="794">
        <f>SUM(B13:E13)</f>
        <v>0</v>
      </c>
      <c r="G13" s="795"/>
      <c r="H13" s="796"/>
      <c r="I13" s="796"/>
      <c r="J13" s="796"/>
      <c r="K13" s="794">
        <f>SUM(G13:J13)</f>
        <v>0</v>
      </c>
      <c r="L13" s="795">
        <f t="shared" si="1"/>
        <v>0</v>
      </c>
      <c r="M13" s="796">
        <f t="shared" si="1"/>
        <v>0</v>
      </c>
      <c r="N13" s="796">
        <f t="shared" si="1"/>
        <v>0</v>
      </c>
      <c r="O13" s="796">
        <f t="shared" si="1"/>
        <v>0</v>
      </c>
      <c r="P13" s="797">
        <f>SUM(L13:O13)</f>
        <v>0</v>
      </c>
    </row>
    <row r="14" spans="1:16" s="798" customFormat="1" hidden="1" outlineLevel="1">
      <c r="A14" s="799" t="s">
        <v>432</v>
      </c>
      <c r="B14" s="792"/>
      <c r="C14" s="793"/>
      <c r="D14" s="793"/>
      <c r="E14" s="793"/>
      <c r="F14" s="794">
        <f>SUM(B14:E14)</f>
        <v>0</v>
      </c>
      <c r="G14" s="795"/>
      <c r="H14" s="796"/>
      <c r="I14" s="796"/>
      <c r="J14" s="796"/>
      <c r="K14" s="794">
        <f>SUM(G14:J14)</f>
        <v>0</v>
      </c>
      <c r="L14" s="795">
        <f t="shared" si="1"/>
        <v>0</v>
      </c>
      <c r="M14" s="796">
        <f t="shared" si="1"/>
        <v>0</v>
      </c>
      <c r="N14" s="796">
        <f t="shared" si="1"/>
        <v>0</v>
      </c>
      <c r="O14" s="796">
        <f t="shared" si="1"/>
        <v>0</v>
      </c>
      <c r="P14" s="797">
        <f>SUM(L14:O14)</f>
        <v>0</v>
      </c>
    </row>
    <row r="15" spans="1:16" s="798" customFormat="1" hidden="1" outlineLevel="1">
      <c r="A15" s="799" t="s">
        <v>433</v>
      </c>
      <c r="B15" s="792"/>
      <c r="C15" s="793"/>
      <c r="D15" s="793"/>
      <c r="E15" s="793"/>
      <c r="F15" s="794">
        <f>SUM(B15:E15)</f>
        <v>0</v>
      </c>
      <c r="G15" s="795"/>
      <c r="H15" s="796"/>
      <c r="I15" s="796"/>
      <c r="J15" s="796"/>
      <c r="K15" s="794">
        <f>SUM(G15:J15)</f>
        <v>0</v>
      </c>
      <c r="L15" s="795">
        <f t="shared" si="1"/>
        <v>0</v>
      </c>
      <c r="M15" s="796">
        <f t="shared" si="1"/>
        <v>0</v>
      </c>
      <c r="N15" s="796">
        <f t="shared" si="1"/>
        <v>0</v>
      </c>
      <c r="O15" s="796">
        <f t="shared" si="1"/>
        <v>0</v>
      </c>
      <c r="P15" s="797">
        <f>SUM(L15:O15)</f>
        <v>0</v>
      </c>
    </row>
    <row r="16" spans="1:16" s="798" customFormat="1" hidden="1" outlineLevel="1">
      <c r="A16" s="791"/>
      <c r="B16" s="792"/>
      <c r="C16" s="793"/>
      <c r="D16" s="793"/>
      <c r="E16" s="793"/>
      <c r="F16" s="794"/>
      <c r="G16" s="795"/>
      <c r="H16" s="796"/>
      <c r="I16" s="796"/>
      <c r="J16" s="796"/>
      <c r="K16" s="794"/>
      <c r="L16" s="795"/>
      <c r="M16" s="796"/>
      <c r="N16" s="796"/>
      <c r="O16" s="796"/>
      <c r="P16" s="797"/>
    </row>
    <row r="17" spans="1:16" s="798" customFormat="1" hidden="1" outlineLevel="1">
      <c r="A17" s="791" t="s">
        <v>859</v>
      </c>
      <c r="B17" s="792"/>
      <c r="C17" s="793"/>
      <c r="D17" s="793"/>
      <c r="E17" s="793"/>
      <c r="F17" s="794"/>
      <c r="G17" s="795"/>
      <c r="H17" s="796"/>
      <c r="I17" s="796"/>
      <c r="J17" s="796"/>
      <c r="K17" s="794"/>
      <c r="L17" s="795"/>
      <c r="M17" s="796"/>
      <c r="N17" s="796"/>
      <c r="O17" s="796"/>
      <c r="P17" s="797"/>
    </row>
    <row r="18" spans="1:16" s="798" customFormat="1" hidden="1" outlineLevel="1">
      <c r="A18" s="799" t="s">
        <v>434</v>
      </c>
      <c r="B18" s="792"/>
      <c r="C18" s="793"/>
      <c r="D18" s="793"/>
      <c r="E18" s="793"/>
      <c r="F18" s="794">
        <f t="shared" ref="F18:F30" si="2">SUM(B18:E18)</f>
        <v>0</v>
      </c>
      <c r="G18" s="795"/>
      <c r="H18" s="796"/>
      <c r="I18" s="796"/>
      <c r="J18" s="796"/>
      <c r="K18" s="794">
        <f t="shared" ref="K18:K30" si="3">SUM(G18:J18)</f>
        <v>0</v>
      </c>
      <c r="L18" s="795">
        <f t="shared" ref="L18:O20" si="4">B18-G18</f>
        <v>0</v>
      </c>
      <c r="M18" s="796">
        <f t="shared" si="4"/>
        <v>0</v>
      </c>
      <c r="N18" s="796">
        <f t="shared" si="4"/>
        <v>0</v>
      </c>
      <c r="O18" s="796">
        <f t="shared" si="4"/>
        <v>0</v>
      </c>
      <c r="P18" s="797">
        <f>SUM(L18:O18)</f>
        <v>0</v>
      </c>
    </row>
    <row r="19" spans="1:16" s="798" customFormat="1" hidden="1" outlineLevel="1">
      <c r="A19" s="799" t="s">
        <v>435</v>
      </c>
      <c r="B19" s="792"/>
      <c r="C19" s="793"/>
      <c r="D19" s="793"/>
      <c r="E19" s="793"/>
      <c r="F19" s="794">
        <f t="shared" si="2"/>
        <v>0</v>
      </c>
      <c r="G19" s="795"/>
      <c r="H19" s="796"/>
      <c r="I19" s="796"/>
      <c r="J19" s="796"/>
      <c r="K19" s="794">
        <f t="shared" si="3"/>
        <v>0</v>
      </c>
      <c r="L19" s="795">
        <f t="shared" si="4"/>
        <v>0</v>
      </c>
      <c r="M19" s="796">
        <f t="shared" si="4"/>
        <v>0</v>
      </c>
      <c r="N19" s="796">
        <f t="shared" si="4"/>
        <v>0</v>
      </c>
      <c r="O19" s="796">
        <f t="shared" si="4"/>
        <v>0</v>
      </c>
      <c r="P19" s="797">
        <f>SUM(L19:O19)</f>
        <v>0</v>
      </c>
    </row>
    <row r="20" spans="1:16" s="798" customFormat="1" hidden="1" outlineLevel="1">
      <c r="A20" s="799" t="s">
        <v>436</v>
      </c>
      <c r="B20" s="792"/>
      <c r="C20" s="793"/>
      <c r="D20" s="793"/>
      <c r="E20" s="793"/>
      <c r="F20" s="794">
        <f t="shared" si="2"/>
        <v>0</v>
      </c>
      <c r="G20" s="795"/>
      <c r="H20" s="796"/>
      <c r="I20" s="796"/>
      <c r="J20" s="796"/>
      <c r="K20" s="794">
        <f t="shared" si="3"/>
        <v>0</v>
      </c>
      <c r="L20" s="795">
        <f t="shared" si="4"/>
        <v>0</v>
      </c>
      <c r="M20" s="796">
        <f t="shared" si="4"/>
        <v>0</v>
      </c>
      <c r="N20" s="796">
        <f t="shared" si="4"/>
        <v>0</v>
      </c>
      <c r="O20" s="796">
        <f t="shared" si="4"/>
        <v>0</v>
      </c>
      <c r="P20" s="797">
        <f>SUM(L20:O20)</f>
        <v>0</v>
      </c>
    </row>
    <row r="21" spans="1:16" s="798" customFormat="1" hidden="1" outlineLevel="1">
      <c r="A21" s="791"/>
      <c r="B21" s="792"/>
      <c r="C21" s="793"/>
      <c r="D21" s="793"/>
      <c r="E21" s="793"/>
      <c r="F21" s="794"/>
      <c r="G21" s="795"/>
      <c r="H21" s="796"/>
      <c r="I21" s="796"/>
      <c r="J21" s="796"/>
      <c r="K21" s="794"/>
      <c r="L21" s="795"/>
      <c r="M21" s="796"/>
      <c r="N21" s="796"/>
      <c r="O21" s="796"/>
      <c r="P21" s="797"/>
    </row>
    <row r="22" spans="1:16" s="798" customFormat="1" hidden="1" outlineLevel="1">
      <c r="A22" s="791" t="s">
        <v>866</v>
      </c>
      <c r="B22" s="792"/>
      <c r="C22" s="793"/>
      <c r="D22" s="793"/>
      <c r="E22" s="793"/>
      <c r="F22" s="794"/>
      <c r="G22" s="795"/>
      <c r="H22" s="796"/>
      <c r="I22" s="796"/>
      <c r="J22" s="796"/>
      <c r="K22" s="794"/>
      <c r="L22" s="795"/>
      <c r="M22" s="796"/>
      <c r="N22" s="796"/>
      <c r="O22" s="796"/>
      <c r="P22" s="797"/>
    </row>
    <row r="23" spans="1:16" s="798" customFormat="1" hidden="1" outlineLevel="1">
      <c r="A23" s="799" t="s">
        <v>867</v>
      </c>
      <c r="B23" s="792"/>
      <c r="C23" s="793"/>
      <c r="D23" s="793"/>
      <c r="E23" s="793"/>
      <c r="F23" s="794">
        <f t="shared" si="2"/>
        <v>0</v>
      </c>
      <c r="G23" s="795"/>
      <c r="H23" s="796"/>
      <c r="I23" s="796"/>
      <c r="J23" s="796"/>
      <c r="K23" s="794">
        <f t="shared" si="3"/>
        <v>0</v>
      </c>
      <c r="L23" s="795">
        <f t="shared" ref="L23:O25" si="5">B23-G23</f>
        <v>0</v>
      </c>
      <c r="M23" s="796">
        <f t="shared" si="5"/>
        <v>0</v>
      </c>
      <c r="N23" s="796">
        <f t="shared" si="5"/>
        <v>0</v>
      </c>
      <c r="O23" s="796">
        <f t="shared" si="5"/>
        <v>0</v>
      </c>
      <c r="P23" s="797">
        <f>SUM(L23:O23)</f>
        <v>0</v>
      </c>
    </row>
    <row r="24" spans="1:16" s="798" customFormat="1" hidden="1" outlineLevel="1">
      <c r="A24" s="799" t="s">
        <v>437</v>
      </c>
      <c r="B24" s="792"/>
      <c r="C24" s="793"/>
      <c r="D24" s="793"/>
      <c r="E24" s="793"/>
      <c r="F24" s="794">
        <f t="shared" si="2"/>
        <v>0</v>
      </c>
      <c r="G24" s="795"/>
      <c r="H24" s="796"/>
      <c r="I24" s="796"/>
      <c r="J24" s="796"/>
      <c r="K24" s="794">
        <f t="shared" si="3"/>
        <v>0</v>
      </c>
      <c r="L24" s="795">
        <f t="shared" si="5"/>
        <v>0</v>
      </c>
      <c r="M24" s="796">
        <f t="shared" si="5"/>
        <v>0</v>
      </c>
      <c r="N24" s="796">
        <f t="shared" si="5"/>
        <v>0</v>
      </c>
      <c r="O24" s="796">
        <f t="shared" si="5"/>
        <v>0</v>
      </c>
      <c r="P24" s="797">
        <f>SUM(L24:O24)</f>
        <v>0</v>
      </c>
    </row>
    <row r="25" spans="1:16" s="798" customFormat="1" hidden="1" outlineLevel="1">
      <c r="A25" s="799" t="s">
        <v>438</v>
      </c>
      <c r="B25" s="792"/>
      <c r="C25" s="793"/>
      <c r="D25" s="793"/>
      <c r="E25" s="793"/>
      <c r="F25" s="794">
        <f t="shared" si="2"/>
        <v>0</v>
      </c>
      <c r="G25" s="795"/>
      <c r="H25" s="796"/>
      <c r="I25" s="796"/>
      <c r="J25" s="796"/>
      <c r="K25" s="794">
        <f t="shared" si="3"/>
        <v>0</v>
      </c>
      <c r="L25" s="795">
        <f t="shared" si="5"/>
        <v>0</v>
      </c>
      <c r="M25" s="796">
        <f t="shared" si="5"/>
        <v>0</v>
      </c>
      <c r="N25" s="796">
        <f t="shared" si="5"/>
        <v>0</v>
      </c>
      <c r="O25" s="796">
        <f t="shared" si="5"/>
        <v>0</v>
      </c>
      <c r="P25" s="797">
        <f>SUM(L25:O25)</f>
        <v>0</v>
      </c>
    </row>
    <row r="26" spans="1:16" s="798" customFormat="1" hidden="1" outlineLevel="1">
      <c r="A26" s="791"/>
      <c r="B26" s="792"/>
      <c r="C26" s="793"/>
      <c r="D26" s="793"/>
      <c r="E26" s="793"/>
      <c r="F26" s="794"/>
      <c r="G26" s="795"/>
      <c r="H26" s="796"/>
      <c r="I26" s="796"/>
      <c r="J26" s="796"/>
      <c r="K26" s="794"/>
      <c r="L26" s="795"/>
      <c r="M26" s="796"/>
      <c r="N26" s="796"/>
      <c r="O26" s="796"/>
      <c r="P26" s="797"/>
    </row>
    <row r="27" spans="1:16" s="798" customFormat="1" hidden="1" outlineLevel="1">
      <c r="A27" s="791" t="s">
        <v>439</v>
      </c>
      <c r="B27" s="792"/>
      <c r="C27" s="793"/>
      <c r="D27" s="793"/>
      <c r="E27" s="793"/>
      <c r="F27" s="794">
        <f t="shared" si="2"/>
        <v>0</v>
      </c>
      <c r="G27" s="795"/>
      <c r="H27" s="796"/>
      <c r="I27" s="796"/>
      <c r="J27" s="796"/>
      <c r="K27" s="794">
        <f t="shared" si="3"/>
        <v>0</v>
      </c>
      <c r="L27" s="795">
        <f>B27-G27</f>
        <v>0</v>
      </c>
      <c r="M27" s="796">
        <f>C27-H27</f>
        <v>0</v>
      </c>
      <c r="N27" s="796">
        <f>D27-I27</f>
        <v>0</v>
      </c>
      <c r="O27" s="796">
        <f>E27-J27</f>
        <v>0</v>
      </c>
      <c r="P27" s="797">
        <f>SUM(L27:O27)</f>
        <v>0</v>
      </c>
    </row>
    <row r="28" spans="1:16" s="798" customFormat="1" hidden="1" outlineLevel="1">
      <c r="A28" s="791"/>
      <c r="B28" s="792"/>
      <c r="C28" s="793"/>
      <c r="D28" s="793"/>
      <c r="E28" s="793"/>
      <c r="F28" s="794"/>
      <c r="G28" s="795"/>
      <c r="H28" s="796"/>
      <c r="I28" s="796"/>
      <c r="J28" s="796"/>
      <c r="K28" s="794"/>
      <c r="L28" s="795"/>
      <c r="M28" s="796"/>
      <c r="N28" s="796"/>
      <c r="O28" s="796"/>
      <c r="P28" s="797"/>
    </row>
    <row r="29" spans="1:16" s="798" customFormat="1" collapsed="1">
      <c r="A29" s="791" t="s">
        <v>440</v>
      </c>
      <c r="B29" s="792"/>
      <c r="C29" s="793"/>
      <c r="D29" s="793"/>
      <c r="E29" s="793"/>
      <c r="F29" s="794">
        <f t="shared" si="2"/>
        <v>0</v>
      </c>
      <c r="G29" s="795"/>
      <c r="H29" s="796"/>
      <c r="I29" s="796"/>
      <c r="J29" s="796"/>
      <c r="K29" s="794">
        <f t="shared" si="3"/>
        <v>0</v>
      </c>
      <c r="L29" s="795">
        <f t="shared" ref="L29:O30" si="6">B29-G29</f>
        <v>0</v>
      </c>
      <c r="M29" s="796">
        <f t="shared" si="6"/>
        <v>0</v>
      </c>
      <c r="N29" s="796">
        <f t="shared" si="6"/>
        <v>0</v>
      </c>
      <c r="O29" s="796">
        <f t="shared" si="6"/>
        <v>0</v>
      </c>
      <c r="P29" s="797">
        <f>SUM(L29:O29)</f>
        <v>0</v>
      </c>
    </row>
    <row r="30" spans="1:16" s="798" customFormat="1">
      <c r="A30" s="791" t="s">
        <v>646</v>
      </c>
      <c r="B30" s="795"/>
      <c r="C30" s="793"/>
      <c r="D30" s="793"/>
      <c r="E30" s="793"/>
      <c r="F30" s="794">
        <f t="shared" si="2"/>
        <v>0</v>
      </c>
      <c r="G30" s="795"/>
      <c r="H30" s="796"/>
      <c r="I30" s="796"/>
      <c r="J30" s="796"/>
      <c r="K30" s="794">
        <f t="shared" si="3"/>
        <v>0</v>
      </c>
      <c r="L30" s="795">
        <f t="shared" si="6"/>
        <v>0</v>
      </c>
      <c r="M30" s="796">
        <f t="shared" si="6"/>
        <v>0</v>
      </c>
      <c r="N30" s="796">
        <f t="shared" si="6"/>
        <v>0</v>
      </c>
      <c r="O30" s="796">
        <f t="shared" si="6"/>
        <v>0</v>
      </c>
      <c r="P30" s="797">
        <f>SUM(L30:O30)</f>
        <v>0</v>
      </c>
    </row>
    <row r="31" spans="1:16" s="798" customFormat="1">
      <c r="A31" s="800"/>
      <c r="B31" s="801"/>
      <c r="C31" s="802"/>
      <c r="D31" s="802"/>
      <c r="E31" s="802"/>
      <c r="F31" s="803"/>
      <c r="G31" s="804"/>
      <c r="H31" s="802"/>
      <c r="I31" s="802"/>
      <c r="J31" s="802"/>
      <c r="K31" s="805"/>
      <c r="L31" s="804"/>
      <c r="M31" s="806"/>
      <c r="N31" s="806"/>
      <c r="O31" s="806"/>
      <c r="P31" s="805"/>
    </row>
    <row r="32" spans="1:16" s="790" customFormat="1" ht="13.5" thickBot="1">
      <c r="A32" s="790" t="s">
        <v>104</v>
      </c>
      <c r="B32" s="173">
        <f>SUM(B5:B31)</f>
        <v>0</v>
      </c>
      <c r="C32" s="807">
        <f t="shared" ref="C32:P32" si="7">SUM(C5:C31)</f>
        <v>0</v>
      </c>
      <c r="D32" s="807">
        <f t="shared" si="7"/>
        <v>0</v>
      </c>
      <c r="E32" s="807">
        <f t="shared" si="7"/>
        <v>0</v>
      </c>
      <c r="F32" s="175">
        <f t="shared" si="7"/>
        <v>0</v>
      </c>
      <c r="G32" s="173">
        <f>SUM(G5:G31)</f>
        <v>0</v>
      </c>
      <c r="H32" s="807">
        <f t="shared" si="7"/>
        <v>0</v>
      </c>
      <c r="I32" s="807">
        <f t="shared" si="7"/>
        <v>0</v>
      </c>
      <c r="J32" s="807">
        <f t="shared" si="7"/>
        <v>0</v>
      </c>
      <c r="K32" s="175">
        <f t="shared" si="7"/>
        <v>0</v>
      </c>
      <c r="L32" s="173">
        <f t="shared" si="7"/>
        <v>0</v>
      </c>
      <c r="M32" s="807">
        <f t="shared" si="7"/>
        <v>0</v>
      </c>
      <c r="N32" s="807">
        <f t="shared" si="7"/>
        <v>0</v>
      </c>
      <c r="O32" s="807">
        <f t="shared" si="7"/>
        <v>0</v>
      </c>
      <c r="P32" s="176">
        <f t="shared" si="7"/>
        <v>0</v>
      </c>
    </row>
    <row r="33" spans="1:6" ht="13.5" thickTop="1"/>
    <row r="34" spans="1:6">
      <c r="B34" s="47">
        <f>B32-G32-L32</f>
        <v>0</v>
      </c>
      <c r="C34" s="47">
        <f>C32-H32-M32</f>
        <v>0</v>
      </c>
      <c r="D34" s="47">
        <f>D32-I32-N32</f>
        <v>0</v>
      </c>
      <c r="E34" s="47">
        <f>E32-J32-O32</f>
        <v>0</v>
      </c>
      <c r="F34" s="47">
        <f>F32-K32-P32</f>
        <v>0</v>
      </c>
    </row>
    <row r="36" spans="1:6">
      <c r="A36" s="808"/>
    </row>
  </sheetData>
  <mergeCells count="3">
    <mergeCell ref="B3:F3"/>
    <mergeCell ref="G3:K3"/>
    <mergeCell ref="L3:P3"/>
  </mergeCells>
  <phoneticPr fontId="2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1"/>
  <dimension ref="A1:Q71"/>
  <sheetViews>
    <sheetView showGridLines="0" workbookViewId="0">
      <pane xSplit="1" ySplit="3" topLeftCell="B49" activePane="bottomRight" state="frozen"/>
      <selection activeCell="BJ76" sqref="BJ76"/>
      <selection pane="topRight" activeCell="BJ76" sqref="BJ76"/>
      <selection pane="bottomLeft" activeCell="BJ76" sqref="BJ76"/>
      <selection pane="bottomRight" activeCell="B64" sqref="B64"/>
    </sheetView>
  </sheetViews>
  <sheetFormatPr defaultRowHeight="12.75" outlineLevelRow="1" outlineLevelCol="1"/>
  <cols>
    <col min="1" max="1" width="34" style="343" customWidth="1"/>
    <col min="2" max="2" width="14" style="47" bestFit="1" customWidth="1"/>
    <col min="3" max="4" width="12.85546875" style="47" bestFit="1" customWidth="1"/>
    <col min="5" max="5" width="12.28515625" style="47" bestFit="1" customWidth="1"/>
    <col min="6" max="6" width="12.140625" style="47" customWidth="1"/>
    <col min="7" max="7" width="11.140625" style="47" customWidth="1" outlineLevel="1" collapsed="1"/>
    <col min="8" max="9" width="11.140625" style="47" customWidth="1" outlineLevel="1"/>
    <col min="10" max="10" width="11" style="47" customWidth="1" outlineLevel="1"/>
    <col min="11" max="11" width="11.5703125" style="47" bestFit="1" customWidth="1"/>
    <col min="12" max="15" width="11.140625" style="47" customWidth="1" outlineLevel="1"/>
    <col min="16" max="16" width="15.140625" style="47" customWidth="1"/>
    <col min="17" max="16384" width="9.140625" style="343"/>
  </cols>
  <sheetData>
    <row r="1" spans="1:16">
      <c r="A1" s="342" t="s">
        <v>220</v>
      </c>
      <c r="B1" s="1489" t="s">
        <v>1342</v>
      </c>
    </row>
    <row r="2" spans="1:16" s="345" customFormat="1">
      <c r="A2" s="344" t="s">
        <v>86</v>
      </c>
      <c r="B2" s="1716" t="s">
        <v>87</v>
      </c>
      <c r="C2" s="1717"/>
      <c r="D2" s="1717"/>
      <c r="E2" s="1717"/>
      <c r="F2" s="1718"/>
      <c r="G2" s="1716" t="s">
        <v>221</v>
      </c>
      <c r="H2" s="1717"/>
      <c r="I2" s="1717"/>
      <c r="J2" s="1717"/>
      <c r="K2" s="1718"/>
      <c r="L2" s="1717" t="s">
        <v>171</v>
      </c>
      <c r="M2" s="1717"/>
      <c r="N2" s="1717"/>
      <c r="O2" s="1717"/>
      <c r="P2" s="1718"/>
    </row>
    <row r="3" spans="1:16" s="346" customFormat="1">
      <c r="B3" s="99" t="s">
        <v>874</v>
      </c>
      <c r="C3" s="50" t="s">
        <v>876</v>
      </c>
      <c r="D3" s="50" t="s">
        <v>877</v>
      </c>
      <c r="E3" s="50" t="s">
        <v>878</v>
      </c>
      <c r="F3" s="51" t="s">
        <v>894</v>
      </c>
      <c r="G3" s="99" t="s">
        <v>874</v>
      </c>
      <c r="H3" s="50" t="s">
        <v>876</v>
      </c>
      <c r="I3" s="50" t="s">
        <v>877</v>
      </c>
      <c r="J3" s="50" t="s">
        <v>878</v>
      </c>
      <c r="K3" s="51" t="s">
        <v>894</v>
      </c>
      <c r="L3" s="50" t="s">
        <v>874</v>
      </c>
      <c r="M3" s="50" t="s">
        <v>876</v>
      </c>
      <c r="N3" s="50" t="s">
        <v>877</v>
      </c>
      <c r="O3" s="50" t="s">
        <v>878</v>
      </c>
      <c r="P3" s="51" t="s">
        <v>894</v>
      </c>
    </row>
    <row r="4" spans="1:16">
      <c r="A4" s="347" t="s">
        <v>254</v>
      </c>
      <c r="B4" s="348"/>
      <c r="C4" s="349"/>
      <c r="D4" s="349"/>
      <c r="E4" s="349"/>
      <c r="F4" s="144"/>
      <c r="G4" s="348"/>
      <c r="H4" s="349"/>
      <c r="I4" s="349"/>
      <c r="J4" s="349"/>
      <c r="K4" s="144"/>
      <c r="L4" s="349"/>
      <c r="M4" s="349"/>
      <c r="N4" s="349"/>
      <c r="O4" s="349"/>
      <c r="P4" s="144"/>
    </row>
    <row r="5" spans="1:16">
      <c r="A5" s="350" t="s">
        <v>222</v>
      </c>
      <c r="B5" s="348"/>
      <c r="C5" s="349"/>
      <c r="D5" s="349"/>
      <c r="E5" s="349"/>
      <c r="F5" s="351"/>
      <c r="G5" s="348"/>
      <c r="H5" s="349"/>
      <c r="I5" s="349"/>
      <c r="J5" s="349"/>
      <c r="K5" s="108"/>
      <c r="L5" s="349"/>
      <c r="M5" s="349"/>
      <c r="N5" s="349"/>
      <c r="O5" s="349"/>
      <c r="P5" s="351"/>
    </row>
    <row r="6" spans="1:16" s="353" customFormat="1">
      <c r="A6" s="352" t="s">
        <v>610</v>
      </c>
      <c r="B6" s="348"/>
      <c r="C6" s="349"/>
      <c r="D6" s="349"/>
      <c r="E6" s="349"/>
      <c r="F6" s="351"/>
      <c r="G6" s="348"/>
      <c r="H6" s="349"/>
      <c r="I6" s="349"/>
      <c r="J6" s="349"/>
      <c r="K6" s="108"/>
      <c r="L6" s="349"/>
      <c r="M6" s="349"/>
      <c r="N6" s="349"/>
      <c r="O6" s="349"/>
      <c r="P6" s="351"/>
    </row>
    <row r="7" spans="1:16">
      <c r="A7" s="354" t="s">
        <v>223</v>
      </c>
      <c r="B7" s="226"/>
      <c r="C7" s="226"/>
      <c r="D7" s="226"/>
      <c r="E7" s="226"/>
      <c r="F7" s="108">
        <f>SUM(B7:E7)</f>
        <v>0</v>
      </c>
      <c r="G7" s="225"/>
      <c r="H7" s="226"/>
      <c r="I7" s="226"/>
      <c r="J7" s="226"/>
      <c r="K7" s="108">
        <f t="shared" ref="K7:K46" si="0">SUM(G7:J7)</f>
        <v>0</v>
      </c>
      <c r="L7" s="226">
        <f>B7-G7</f>
        <v>0</v>
      </c>
      <c r="M7" s="226">
        <f>C7-H7</f>
        <v>0</v>
      </c>
      <c r="N7" s="226">
        <f>D7-I7</f>
        <v>0</v>
      </c>
      <c r="O7" s="226">
        <f>E7-J7</f>
        <v>0</v>
      </c>
      <c r="P7" s="108">
        <f>SUM(L7:O7)</f>
        <v>0</v>
      </c>
    </row>
    <row r="8" spans="1:16">
      <c r="A8" s="354" t="s">
        <v>224</v>
      </c>
      <c r="B8" s="226"/>
      <c r="C8" s="226"/>
      <c r="D8" s="226"/>
      <c r="E8" s="226"/>
      <c r="F8" s="108">
        <f t="shared" ref="F8:F26" si="1">SUM(B8:E8)</f>
        <v>0</v>
      </c>
      <c r="G8" s="226"/>
      <c r="H8" s="226"/>
      <c r="I8" s="226"/>
      <c r="J8" s="226"/>
      <c r="K8" s="108">
        <f t="shared" si="0"/>
        <v>0</v>
      </c>
      <c r="L8" s="226">
        <f t="shared" ref="L8:L48" si="2">B8-G8</f>
        <v>0</v>
      </c>
      <c r="M8" s="226">
        <f t="shared" ref="M8:M48" si="3">C8-H8</f>
        <v>0</v>
      </c>
      <c r="N8" s="226">
        <f t="shared" ref="N8:N48" si="4">D8-I8</f>
        <v>0</v>
      </c>
      <c r="O8" s="226">
        <f t="shared" ref="O8:O48" si="5">E8-J8</f>
        <v>0</v>
      </c>
      <c r="P8" s="108">
        <f t="shared" ref="P8:P48" si="6">SUM(L8:O8)</f>
        <v>0</v>
      </c>
    </row>
    <row r="9" spans="1:16">
      <c r="A9" s="354" t="s">
        <v>225</v>
      </c>
      <c r="B9" s="226"/>
      <c r="C9" s="226"/>
      <c r="D9" s="226"/>
      <c r="E9" s="226"/>
      <c r="F9" s="108">
        <f t="shared" si="1"/>
        <v>0</v>
      </c>
      <c r="G9" s="225"/>
      <c r="H9" s="226"/>
      <c r="I9" s="226"/>
      <c r="J9" s="226"/>
      <c r="K9" s="108">
        <f t="shared" si="0"/>
        <v>0</v>
      </c>
      <c r="L9" s="226">
        <f t="shared" si="2"/>
        <v>0</v>
      </c>
      <c r="M9" s="226">
        <f t="shared" si="3"/>
        <v>0</v>
      </c>
      <c r="N9" s="226">
        <f t="shared" si="4"/>
        <v>0</v>
      </c>
      <c r="O9" s="226">
        <f t="shared" si="5"/>
        <v>0</v>
      </c>
      <c r="P9" s="108">
        <f t="shared" si="6"/>
        <v>0</v>
      </c>
    </row>
    <row r="10" spans="1:16">
      <c r="A10" s="354" t="s">
        <v>226</v>
      </c>
      <c r="B10" s="226"/>
      <c r="C10" s="226"/>
      <c r="D10" s="226"/>
      <c r="E10" s="226"/>
      <c r="F10" s="108">
        <f t="shared" si="1"/>
        <v>0</v>
      </c>
      <c r="G10" s="225"/>
      <c r="H10" s="226"/>
      <c r="I10" s="226"/>
      <c r="J10" s="226"/>
      <c r="K10" s="108">
        <f t="shared" si="0"/>
        <v>0</v>
      </c>
      <c r="L10" s="226">
        <f t="shared" si="2"/>
        <v>0</v>
      </c>
      <c r="M10" s="226">
        <f t="shared" si="3"/>
        <v>0</v>
      </c>
      <c r="N10" s="226">
        <f t="shared" si="4"/>
        <v>0</v>
      </c>
      <c r="O10" s="226">
        <f t="shared" si="5"/>
        <v>0</v>
      </c>
      <c r="P10" s="108">
        <f t="shared" si="6"/>
        <v>0</v>
      </c>
    </row>
    <row r="11" spans="1:16">
      <c r="A11" s="354" t="s">
        <v>861</v>
      </c>
      <c r="B11" s="226"/>
      <c r="C11" s="226"/>
      <c r="D11" s="226"/>
      <c r="E11" s="226"/>
      <c r="F11" s="108">
        <f t="shared" si="1"/>
        <v>0</v>
      </c>
      <c r="G11" s="225"/>
      <c r="H11" s="226"/>
      <c r="I11" s="226"/>
      <c r="J11" s="226"/>
      <c r="K11" s="108">
        <f t="shared" si="0"/>
        <v>0</v>
      </c>
      <c r="L11" s="226">
        <f t="shared" si="2"/>
        <v>0</v>
      </c>
      <c r="M11" s="226">
        <f t="shared" si="3"/>
        <v>0</v>
      </c>
      <c r="N11" s="226">
        <f t="shared" si="4"/>
        <v>0</v>
      </c>
      <c r="O11" s="226">
        <f t="shared" si="5"/>
        <v>0</v>
      </c>
      <c r="P11" s="108">
        <f t="shared" si="6"/>
        <v>0</v>
      </c>
    </row>
    <row r="12" spans="1:16">
      <c r="A12" s="354" t="s">
        <v>227</v>
      </c>
      <c r="B12" s="226"/>
      <c r="C12" s="226"/>
      <c r="D12" s="226"/>
      <c r="E12" s="226"/>
      <c r="F12" s="108">
        <f t="shared" si="1"/>
        <v>0</v>
      </c>
      <c r="G12" s="225"/>
      <c r="H12" s="226"/>
      <c r="I12" s="226"/>
      <c r="J12" s="226"/>
      <c r="K12" s="108">
        <f t="shared" si="0"/>
        <v>0</v>
      </c>
      <c r="L12" s="226">
        <f t="shared" si="2"/>
        <v>0</v>
      </c>
      <c r="M12" s="226">
        <f t="shared" si="3"/>
        <v>0</v>
      </c>
      <c r="N12" s="226">
        <f t="shared" si="4"/>
        <v>0</v>
      </c>
      <c r="O12" s="226">
        <f t="shared" si="5"/>
        <v>0</v>
      </c>
      <c r="P12" s="108">
        <f t="shared" si="6"/>
        <v>0</v>
      </c>
    </row>
    <row r="13" spans="1:16">
      <c r="A13" s="354" t="s">
        <v>228</v>
      </c>
      <c r="B13" s="226"/>
      <c r="C13" s="226"/>
      <c r="D13" s="226"/>
      <c r="E13" s="226"/>
      <c r="F13" s="108">
        <f t="shared" si="1"/>
        <v>0</v>
      </c>
      <c r="G13" s="226"/>
      <c r="H13" s="226"/>
      <c r="I13" s="226"/>
      <c r="J13" s="226"/>
      <c r="K13" s="108">
        <f t="shared" si="0"/>
        <v>0</v>
      </c>
      <c r="L13" s="226">
        <f t="shared" si="2"/>
        <v>0</v>
      </c>
      <c r="M13" s="226">
        <f t="shared" si="3"/>
        <v>0</v>
      </c>
      <c r="N13" s="226">
        <f t="shared" si="4"/>
        <v>0</v>
      </c>
      <c r="O13" s="226">
        <f t="shared" si="5"/>
        <v>0</v>
      </c>
      <c r="P13" s="108">
        <f t="shared" si="6"/>
        <v>0</v>
      </c>
    </row>
    <row r="14" spans="1:16">
      <c r="A14" s="354" t="s">
        <v>229</v>
      </c>
      <c r="B14" s="226"/>
      <c r="C14" s="226"/>
      <c r="D14" s="226"/>
      <c r="E14" s="226"/>
      <c r="F14" s="108">
        <f t="shared" si="1"/>
        <v>0</v>
      </c>
      <c r="G14" s="226"/>
      <c r="H14" s="226"/>
      <c r="I14" s="226"/>
      <c r="J14" s="226"/>
      <c r="K14" s="108">
        <f t="shared" si="0"/>
        <v>0</v>
      </c>
      <c r="L14" s="226">
        <f t="shared" si="2"/>
        <v>0</v>
      </c>
      <c r="M14" s="226">
        <f t="shared" si="3"/>
        <v>0</v>
      </c>
      <c r="N14" s="226">
        <f t="shared" si="4"/>
        <v>0</v>
      </c>
      <c r="O14" s="226">
        <f t="shared" si="5"/>
        <v>0</v>
      </c>
      <c r="P14" s="108">
        <f t="shared" si="6"/>
        <v>0</v>
      </c>
    </row>
    <row r="15" spans="1:16" s="353" customFormat="1">
      <c r="A15" s="352" t="s">
        <v>230</v>
      </c>
      <c r="B15" s="226"/>
      <c r="C15" s="226"/>
      <c r="D15" s="349"/>
      <c r="E15" s="349"/>
      <c r="F15" s="351"/>
      <c r="G15" s="348"/>
      <c r="H15" s="349"/>
      <c r="I15" s="349"/>
      <c r="J15" s="349"/>
      <c r="K15" s="351"/>
      <c r="L15" s="226">
        <f t="shared" si="2"/>
        <v>0</v>
      </c>
      <c r="M15" s="226">
        <f t="shared" si="3"/>
        <v>0</v>
      </c>
      <c r="N15" s="226">
        <f t="shared" si="4"/>
        <v>0</v>
      </c>
      <c r="O15" s="226">
        <f t="shared" si="5"/>
        <v>0</v>
      </c>
      <c r="P15" s="108">
        <f t="shared" si="6"/>
        <v>0</v>
      </c>
    </row>
    <row r="16" spans="1:16">
      <c r="A16" s="354" t="s">
        <v>231</v>
      </c>
      <c r="B16" s="225"/>
      <c r="C16" s="226"/>
      <c r="D16" s="226"/>
      <c r="E16" s="226"/>
      <c r="F16" s="108">
        <f t="shared" si="1"/>
        <v>0</v>
      </c>
      <c r="G16" s="225"/>
      <c r="H16" s="226"/>
      <c r="I16" s="226"/>
      <c r="J16" s="226"/>
      <c r="K16" s="108">
        <f t="shared" si="0"/>
        <v>0</v>
      </c>
      <c r="L16" s="226">
        <f t="shared" si="2"/>
        <v>0</v>
      </c>
      <c r="M16" s="226">
        <f t="shared" si="3"/>
        <v>0</v>
      </c>
      <c r="N16" s="226">
        <f t="shared" si="4"/>
        <v>0</v>
      </c>
      <c r="O16" s="226">
        <f t="shared" si="5"/>
        <v>0</v>
      </c>
      <c r="P16" s="108">
        <f t="shared" si="6"/>
        <v>0</v>
      </c>
    </row>
    <row r="17" spans="1:16" s="891" customFormat="1">
      <c r="A17" s="354" t="s">
        <v>232</v>
      </c>
      <c r="B17" s="225"/>
      <c r="C17" s="226"/>
      <c r="D17" s="226"/>
      <c r="E17" s="226"/>
      <c r="F17" s="724">
        <f t="shared" si="1"/>
        <v>0</v>
      </c>
      <c r="G17" s="225"/>
      <c r="H17" s="226"/>
      <c r="I17" s="226"/>
      <c r="J17" s="226"/>
      <c r="K17" s="724">
        <f t="shared" si="0"/>
        <v>0</v>
      </c>
      <c r="L17" s="226">
        <f t="shared" si="2"/>
        <v>0</v>
      </c>
      <c r="M17" s="226">
        <f t="shared" si="3"/>
        <v>0</v>
      </c>
      <c r="N17" s="226">
        <f t="shared" si="4"/>
        <v>0</v>
      </c>
      <c r="O17" s="226">
        <f t="shared" si="5"/>
        <v>0</v>
      </c>
      <c r="P17" s="108">
        <f t="shared" si="6"/>
        <v>0</v>
      </c>
    </row>
    <row r="18" spans="1:16">
      <c r="A18" s="354" t="s">
        <v>233</v>
      </c>
      <c r="B18" s="225"/>
      <c r="C18" s="226"/>
      <c r="D18" s="226"/>
      <c r="E18" s="226"/>
      <c r="F18" s="108">
        <f t="shared" si="1"/>
        <v>0</v>
      </c>
      <c r="G18" s="225"/>
      <c r="H18" s="226"/>
      <c r="I18" s="226"/>
      <c r="J18" s="226"/>
      <c r="K18" s="108">
        <f t="shared" si="0"/>
        <v>0</v>
      </c>
      <c r="L18" s="226">
        <f t="shared" si="2"/>
        <v>0</v>
      </c>
      <c r="M18" s="226">
        <f t="shared" si="3"/>
        <v>0</v>
      </c>
      <c r="N18" s="226">
        <f t="shared" si="4"/>
        <v>0</v>
      </c>
      <c r="O18" s="226">
        <f t="shared" si="5"/>
        <v>0</v>
      </c>
      <c r="P18" s="108">
        <f t="shared" si="6"/>
        <v>0</v>
      </c>
    </row>
    <row r="19" spans="1:16">
      <c r="A19" s="354" t="s">
        <v>234</v>
      </c>
      <c r="B19" s="225"/>
      <c r="C19" s="226"/>
      <c r="D19" s="226"/>
      <c r="E19" s="226"/>
      <c r="F19" s="108">
        <f t="shared" si="1"/>
        <v>0</v>
      </c>
      <c r="G19" s="225"/>
      <c r="H19" s="226"/>
      <c r="I19" s="226"/>
      <c r="J19" s="226"/>
      <c r="K19" s="108">
        <f t="shared" si="0"/>
        <v>0</v>
      </c>
      <c r="L19" s="226">
        <f t="shared" si="2"/>
        <v>0</v>
      </c>
      <c r="M19" s="226">
        <f t="shared" si="3"/>
        <v>0</v>
      </c>
      <c r="N19" s="226">
        <f t="shared" si="4"/>
        <v>0</v>
      </c>
      <c r="O19" s="226">
        <f t="shared" si="5"/>
        <v>0</v>
      </c>
      <c r="P19" s="108">
        <f t="shared" si="6"/>
        <v>0</v>
      </c>
    </row>
    <row r="20" spans="1:16">
      <c r="A20" s="354" t="s">
        <v>235</v>
      </c>
      <c r="B20" s="225"/>
      <c r="C20" s="226"/>
      <c r="D20" s="226"/>
      <c r="E20" s="226"/>
      <c r="F20" s="108">
        <f t="shared" si="1"/>
        <v>0</v>
      </c>
      <c r="G20" s="225"/>
      <c r="H20" s="226"/>
      <c r="I20" s="226"/>
      <c r="J20" s="226"/>
      <c r="K20" s="108">
        <f t="shared" si="0"/>
        <v>0</v>
      </c>
      <c r="L20" s="226">
        <f t="shared" si="2"/>
        <v>0</v>
      </c>
      <c r="M20" s="226">
        <f t="shared" si="3"/>
        <v>0</v>
      </c>
      <c r="N20" s="226">
        <f t="shared" si="4"/>
        <v>0</v>
      </c>
      <c r="O20" s="226">
        <f t="shared" si="5"/>
        <v>0</v>
      </c>
      <c r="P20" s="108">
        <f t="shared" si="6"/>
        <v>0</v>
      </c>
    </row>
    <row r="21" spans="1:16" s="353" customFormat="1">
      <c r="A21" s="355" t="s">
        <v>236</v>
      </c>
      <c r="B21" s="356"/>
      <c r="C21" s="226"/>
      <c r="D21" s="349"/>
      <c r="E21" s="226"/>
      <c r="F21" s="108"/>
      <c r="G21" s="348"/>
      <c r="H21" s="349"/>
      <c r="I21" s="349"/>
      <c r="J21" s="349"/>
      <c r="K21" s="108"/>
      <c r="L21" s="226">
        <f t="shared" si="2"/>
        <v>0</v>
      </c>
      <c r="M21" s="226">
        <f t="shared" si="3"/>
        <v>0</v>
      </c>
      <c r="N21" s="226">
        <f t="shared" si="4"/>
        <v>0</v>
      </c>
      <c r="O21" s="226">
        <f t="shared" si="5"/>
        <v>0</v>
      </c>
      <c r="P21" s="108">
        <f t="shared" si="6"/>
        <v>0</v>
      </c>
    </row>
    <row r="22" spans="1:16" s="353" customFormat="1">
      <c r="A22" s="354" t="s">
        <v>561</v>
      </c>
      <c r="B22" s="225"/>
      <c r="C22" s="226"/>
      <c r="D22" s="226"/>
      <c r="E22" s="226"/>
      <c r="F22" s="108">
        <f t="shared" si="1"/>
        <v>0</v>
      </c>
      <c r="G22" s="225"/>
      <c r="H22" s="226"/>
      <c r="I22" s="226"/>
      <c r="J22" s="226"/>
      <c r="K22" s="108">
        <f t="shared" si="0"/>
        <v>0</v>
      </c>
      <c r="L22" s="226">
        <f t="shared" si="2"/>
        <v>0</v>
      </c>
      <c r="M22" s="226">
        <f t="shared" si="3"/>
        <v>0</v>
      </c>
      <c r="N22" s="226">
        <f t="shared" si="4"/>
        <v>0</v>
      </c>
      <c r="O22" s="226">
        <f t="shared" si="5"/>
        <v>0</v>
      </c>
      <c r="P22" s="108">
        <f t="shared" si="6"/>
        <v>0</v>
      </c>
    </row>
    <row r="23" spans="1:16">
      <c r="A23" s="354" t="s">
        <v>562</v>
      </c>
      <c r="B23" s="225"/>
      <c r="C23" s="226"/>
      <c r="D23" s="226"/>
      <c r="E23" s="226"/>
      <c r="F23" s="108">
        <f t="shared" si="1"/>
        <v>0</v>
      </c>
      <c r="G23" s="225"/>
      <c r="H23" s="226"/>
      <c r="I23" s="226"/>
      <c r="J23" s="226"/>
      <c r="K23" s="108">
        <f t="shared" si="0"/>
        <v>0</v>
      </c>
      <c r="L23" s="226">
        <f t="shared" si="2"/>
        <v>0</v>
      </c>
      <c r="M23" s="226">
        <f t="shared" si="3"/>
        <v>0</v>
      </c>
      <c r="N23" s="226">
        <f t="shared" si="4"/>
        <v>0</v>
      </c>
      <c r="O23" s="226">
        <f t="shared" si="5"/>
        <v>0</v>
      </c>
      <c r="P23" s="108">
        <f t="shared" si="6"/>
        <v>0</v>
      </c>
    </row>
    <row r="24" spans="1:16">
      <c r="A24" s="1424" t="s">
        <v>247</v>
      </c>
      <c r="B24" s="225"/>
      <c r="C24" s="226"/>
      <c r="D24" s="226"/>
      <c r="E24" s="226"/>
      <c r="F24" s="108"/>
      <c r="G24" s="225"/>
      <c r="H24" s="226"/>
      <c r="I24" s="226"/>
      <c r="J24" s="226"/>
      <c r="K24" s="108"/>
      <c r="L24" s="226">
        <f t="shared" si="2"/>
        <v>0</v>
      </c>
      <c r="M24" s="226">
        <f t="shared" si="3"/>
        <v>0</v>
      </c>
      <c r="N24" s="226">
        <f t="shared" si="4"/>
        <v>0</v>
      </c>
      <c r="O24" s="226">
        <f t="shared" si="5"/>
        <v>0</v>
      </c>
      <c r="P24" s="108">
        <f t="shared" si="6"/>
        <v>0</v>
      </c>
    </row>
    <row r="25" spans="1:16" s="353" customFormat="1">
      <c r="A25" s="354" t="s">
        <v>624</v>
      </c>
      <c r="B25" s="348"/>
      <c r="C25" s="226"/>
      <c r="D25" s="226"/>
      <c r="E25" s="226"/>
      <c r="F25" s="108">
        <f t="shared" si="1"/>
        <v>0</v>
      </c>
      <c r="G25" s="348"/>
      <c r="H25" s="349"/>
      <c r="I25" s="349"/>
      <c r="J25" s="349"/>
      <c r="K25" s="108"/>
      <c r="L25" s="226">
        <f t="shared" si="2"/>
        <v>0</v>
      </c>
      <c r="M25" s="226">
        <f t="shared" si="3"/>
        <v>0</v>
      </c>
      <c r="N25" s="226">
        <f t="shared" si="4"/>
        <v>0</v>
      </c>
      <c r="O25" s="226">
        <f t="shared" si="5"/>
        <v>0</v>
      </c>
      <c r="P25" s="108">
        <f t="shared" si="6"/>
        <v>0</v>
      </c>
    </row>
    <row r="26" spans="1:16" s="353" customFormat="1">
      <c r="A26" s="354" t="s">
        <v>248</v>
      </c>
      <c r="B26" s="348"/>
      <c r="C26" s="226"/>
      <c r="D26" s="226"/>
      <c r="E26" s="226"/>
      <c r="F26" s="108">
        <f t="shared" si="1"/>
        <v>0</v>
      </c>
      <c r="G26" s="348"/>
      <c r="H26" s="349"/>
      <c r="I26" s="349"/>
      <c r="J26" s="349"/>
      <c r="K26" s="108"/>
      <c r="L26" s="226">
        <f t="shared" si="2"/>
        <v>0</v>
      </c>
      <c r="M26" s="226">
        <f t="shared" si="3"/>
        <v>0</v>
      </c>
      <c r="N26" s="226">
        <f t="shared" si="4"/>
        <v>0</v>
      </c>
      <c r="O26" s="226">
        <f t="shared" si="5"/>
        <v>0</v>
      </c>
      <c r="P26" s="108">
        <f t="shared" si="6"/>
        <v>0</v>
      </c>
    </row>
    <row r="27" spans="1:16" s="891" customFormat="1">
      <c r="A27" s="354" t="s">
        <v>249</v>
      </c>
      <c r="B27" s="225"/>
      <c r="C27" s="226"/>
      <c r="D27" s="226"/>
      <c r="E27" s="226"/>
      <c r="F27" s="724">
        <f>SUM(B27:E27)</f>
        <v>0</v>
      </c>
      <c r="G27" s="225"/>
      <c r="H27" s="226"/>
      <c r="I27" s="226"/>
      <c r="J27" s="226"/>
      <c r="K27" s="724">
        <f t="shared" si="0"/>
        <v>0</v>
      </c>
      <c r="L27" s="226">
        <f t="shared" si="2"/>
        <v>0</v>
      </c>
      <c r="M27" s="226">
        <f t="shared" si="3"/>
        <v>0</v>
      </c>
      <c r="N27" s="226">
        <f t="shared" si="4"/>
        <v>0</v>
      </c>
      <c r="O27" s="226">
        <f t="shared" si="5"/>
        <v>0</v>
      </c>
      <c r="P27" s="108">
        <f t="shared" si="6"/>
        <v>0</v>
      </c>
    </row>
    <row r="28" spans="1:16">
      <c r="A28" s="357"/>
      <c r="B28" s="225"/>
      <c r="C28" s="226"/>
      <c r="D28" s="226"/>
      <c r="E28" s="226"/>
      <c r="F28" s="108">
        <f>SUM(B28:E28)</f>
        <v>0</v>
      </c>
      <c r="G28" s="225"/>
      <c r="H28" s="746"/>
      <c r="I28" s="226"/>
      <c r="J28" s="226"/>
      <c r="K28" s="108">
        <f t="shared" si="0"/>
        <v>0</v>
      </c>
      <c r="L28" s="226">
        <f t="shared" si="2"/>
        <v>0</v>
      </c>
      <c r="M28" s="226">
        <f t="shared" si="3"/>
        <v>0</v>
      </c>
      <c r="N28" s="226">
        <f t="shared" si="4"/>
        <v>0</v>
      </c>
      <c r="O28" s="226">
        <f t="shared" si="5"/>
        <v>0</v>
      </c>
      <c r="P28" s="108">
        <f t="shared" si="6"/>
        <v>0</v>
      </c>
    </row>
    <row r="29" spans="1:16" ht="12.75" customHeight="1">
      <c r="A29" s="350" t="s">
        <v>1005</v>
      </c>
      <c r="B29" s="225"/>
      <c r="C29" s="226"/>
      <c r="D29" s="226"/>
      <c r="E29" s="226"/>
      <c r="F29" s="108">
        <f>SUM(B29:E29)</f>
        <v>0</v>
      </c>
      <c r="G29" s="225"/>
      <c r="H29" s="226"/>
      <c r="I29" s="226"/>
      <c r="J29" s="226"/>
      <c r="K29" s="108">
        <f t="shared" si="0"/>
        <v>0</v>
      </c>
      <c r="L29" s="226">
        <f t="shared" si="2"/>
        <v>0</v>
      </c>
      <c r="M29" s="226">
        <f t="shared" si="3"/>
        <v>0</v>
      </c>
      <c r="N29" s="226">
        <f t="shared" si="4"/>
        <v>0</v>
      </c>
      <c r="O29" s="226">
        <f t="shared" si="5"/>
        <v>0</v>
      </c>
      <c r="P29" s="108">
        <f t="shared" si="6"/>
        <v>0</v>
      </c>
    </row>
    <row r="30" spans="1:16">
      <c r="A30" s="352" t="s">
        <v>237</v>
      </c>
      <c r="B30" s="719"/>
      <c r="C30" s="226"/>
      <c r="D30" s="226"/>
      <c r="E30" s="226"/>
      <c r="F30" s="108"/>
      <c r="G30" s="225"/>
      <c r="H30" s="226"/>
      <c r="I30" s="226"/>
      <c r="J30" s="226"/>
      <c r="K30" s="108"/>
      <c r="L30" s="226">
        <f t="shared" si="2"/>
        <v>0</v>
      </c>
      <c r="M30" s="226">
        <f t="shared" si="3"/>
        <v>0</v>
      </c>
      <c r="N30" s="226">
        <f t="shared" si="4"/>
        <v>0</v>
      </c>
      <c r="O30" s="226">
        <f t="shared" si="5"/>
        <v>0</v>
      </c>
      <c r="P30" s="108">
        <f t="shared" si="6"/>
        <v>0</v>
      </c>
    </row>
    <row r="31" spans="1:16" s="353" customFormat="1">
      <c r="A31" s="354" t="s">
        <v>798</v>
      </c>
      <c r="B31" s="348"/>
      <c r="C31" s="226"/>
      <c r="D31" s="226"/>
      <c r="E31" s="349"/>
      <c r="F31" s="108">
        <f>SUM(B31:E31)</f>
        <v>0</v>
      </c>
      <c r="G31" s="348"/>
      <c r="H31" s="349"/>
      <c r="I31" s="349"/>
      <c r="J31" s="349"/>
      <c r="K31" s="108"/>
      <c r="L31" s="226">
        <f t="shared" si="2"/>
        <v>0</v>
      </c>
      <c r="M31" s="226">
        <f t="shared" si="3"/>
        <v>0</v>
      </c>
      <c r="N31" s="226">
        <f t="shared" si="4"/>
        <v>0</v>
      </c>
      <c r="O31" s="226">
        <f t="shared" si="5"/>
        <v>0</v>
      </c>
      <c r="P31" s="108">
        <f t="shared" si="6"/>
        <v>0</v>
      </c>
    </row>
    <row r="32" spans="1:16" s="353" customFormat="1">
      <c r="A32" s="354" t="s">
        <v>238</v>
      </c>
      <c r="B32" s="348"/>
      <c r="C32" s="226"/>
      <c r="D32" s="226"/>
      <c r="E32" s="349"/>
      <c r="F32" s="108">
        <f>SUM(B32:E32)</f>
        <v>0</v>
      </c>
      <c r="G32" s="348"/>
      <c r="H32" s="349"/>
      <c r="I32" s="349"/>
      <c r="J32" s="349"/>
      <c r="K32" s="108"/>
      <c r="L32" s="226">
        <f t="shared" si="2"/>
        <v>0</v>
      </c>
      <c r="M32" s="226">
        <f t="shared" si="3"/>
        <v>0</v>
      </c>
      <c r="N32" s="226">
        <f t="shared" si="4"/>
        <v>0</v>
      </c>
      <c r="O32" s="226">
        <f t="shared" si="5"/>
        <v>0</v>
      </c>
      <c r="P32" s="108">
        <f t="shared" si="6"/>
        <v>0</v>
      </c>
    </row>
    <row r="33" spans="1:16">
      <c r="A33" s="354" t="s">
        <v>239</v>
      </c>
      <c r="B33" s="225"/>
      <c r="C33" s="226"/>
      <c r="D33" s="226"/>
      <c r="E33" s="226"/>
      <c r="F33" s="108">
        <f t="shared" ref="F33:F41" si="7">SUM(B33:E33)</f>
        <v>0</v>
      </c>
      <c r="G33" s="225"/>
      <c r="H33" s="226"/>
      <c r="I33" s="226"/>
      <c r="J33" s="226"/>
      <c r="K33" s="108">
        <f t="shared" si="0"/>
        <v>0</v>
      </c>
      <c r="L33" s="226">
        <f t="shared" si="2"/>
        <v>0</v>
      </c>
      <c r="M33" s="226">
        <f t="shared" si="3"/>
        <v>0</v>
      </c>
      <c r="N33" s="226">
        <f t="shared" si="4"/>
        <v>0</v>
      </c>
      <c r="O33" s="226">
        <f t="shared" si="5"/>
        <v>0</v>
      </c>
      <c r="P33" s="108">
        <f t="shared" si="6"/>
        <v>0</v>
      </c>
    </row>
    <row r="34" spans="1:16">
      <c r="A34" s="354"/>
      <c r="B34" s="225"/>
      <c r="C34" s="226"/>
      <c r="D34" s="226"/>
      <c r="E34" s="226"/>
      <c r="F34" s="108"/>
      <c r="G34" s="225"/>
      <c r="H34" s="226"/>
      <c r="I34" s="226"/>
      <c r="J34" s="226"/>
      <c r="K34" s="108">
        <f t="shared" si="0"/>
        <v>0</v>
      </c>
      <c r="L34" s="226">
        <f t="shared" si="2"/>
        <v>0</v>
      </c>
      <c r="M34" s="226">
        <f t="shared" si="3"/>
        <v>0</v>
      </c>
      <c r="N34" s="226">
        <f t="shared" si="4"/>
        <v>0</v>
      </c>
      <c r="O34" s="226">
        <f t="shared" si="5"/>
        <v>0</v>
      </c>
      <c r="P34" s="108">
        <f t="shared" si="6"/>
        <v>0</v>
      </c>
    </row>
    <row r="35" spans="1:16">
      <c r="A35" s="350" t="s">
        <v>240</v>
      </c>
      <c r="B35" s="225"/>
      <c r="C35" s="226"/>
      <c r="D35" s="226"/>
      <c r="E35" s="226"/>
      <c r="F35" s="108"/>
      <c r="G35" s="225"/>
      <c r="H35" s="226"/>
      <c r="I35" s="226"/>
      <c r="J35" s="226"/>
      <c r="K35" s="108">
        <f t="shared" si="0"/>
        <v>0</v>
      </c>
      <c r="L35" s="226">
        <f t="shared" si="2"/>
        <v>0</v>
      </c>
      <c r="M35" s="226">
        <f t="shared" si="3"/>
        <v>0</v>
      </c>
      <c r="N35" s="226">
        <f t="shared" si="4"/>
        <v>0</v>
      </c>
      <c r="O35" s="226">
        <f t="shared" si="5"/>
        <v>0</v>
      </c>
      <c r="P35" s="108">
        <f t="shared" si="6"/>
        <v>0</v>
      </c>
    </row>
    <row r="36" spans="1:16" s="353" customFormat="1">
      <c r="A36" s="355" t="s">
        <v>797</v>
      </c>
      <c r="B36" s="348"/>
      <c r="C36" s="349"/>
      <c r="D36" s="349"/>
      <c r="E36" s="349"/>
      <c r="F36" s="351"/>
      <c r="G36" s="348"/>
      <c r="H36" s="349"/>
      <c r="I36" s="349"/>
      <c r="J36" s="349"/>
      <c r="K36" s="108"/>
      <c r="L36" s="226">
        <f t="shared" si="2"/>
        <v>0</v>
      </c>
      <c r="M36" s="226">
        <f t="shared" si="3"/>
        <v>0</v>
      </c>
      <c r="N36" s="226">
        <f t="shared" si="4"/>
        <v>0</v>
      </c>
      <c r="O36" s="226">
        <f t="shared" si="5"/>
        <v>0</v>
      </c>
      <c r="P36" s="108">
        <f t="shared" si="6"/>
        <v>0</v>
      </c>
    </row>
    <row r="37" spans="1:16" s="353" customFormat="1">
      <c r="A37" s="354" t="s">
        <v>241</v>
      </c>
      <c r="B37" s="225"/>
      <c r="C37" s="226"/>
      <c r="D37" s="349"/>
      <c r="E37" s="226"/>
      <c r="F37" s="108">
        <f t="shared" si="7"/>
        <v>0</v>
      </c>
      <c r="G37" s="225"/>
      <c r="H37" s="226"/>
      <c r="I37" s="349"/>
      <c r="J37" s="349"/>
      <c r="K37" s="108">
        <f t="shared" si="0"/>
        <v>0</v>
      </c>
      <c r="L37" s="226">
        <f t="shared" si="2"/>
        <v>0</v>
      </c>
      <c r="M37" s="226">
        <f t="shared" si="3"/>
        <v>0</v>
      </c>
      <c r="N37" s="226">
        <f t="shared" si="4"/>
        <v>0</v>
      </c>
      <c r="O37" s="226">
        <f t="shared" si="5"/>
        <v>0</v>
      </c>
      <c r="P37" s="108">
        <f t="shared" si="6"/>
        <v>0</v>
      </c>
    </row>
    <row r="38" spans="1:16">
      <c r="A38" s="354" t="s">
        <v>848</v>
      </c>
      <c r="B38" s="225"/>
      <c r="C38" s="226"/>
      <c r="D38" s="226"/>
      <c r="E38" s="226"/>
      <c r="F38" s="108">
        <f t="shared" si="7"/>
        <v>0</v>
      </c>
      <c r="G38" s="225"/>
      <c r="H38" s="226"/>
      <c r="I38" s="226"/>
      <c r="J38" s="226"/>
      <c r="K38" s="108">
        <f t="shared" si="0"/>
        <v>0</v>
      </c>
      <c r="L38" s="226">
        <f t="shared" si="2"/>
        <v>0</v>
      </c>
      <c r="M38" s="226">
        <f t="shared" si="3"/>
        <v>0</v>
      </c>
      <c r="N38" s="226">
        <f t="shared" si="4"/>
        <v>0</v>
      </c>
      <c r="O38" s="226">
        <f t="shared" si="5"/>
        <v>0</v>
      </c>
      <c r="P38" s="108">
        <f t="shared" si="6"/>
        <v>0</v>
      </c>
    </row>
    <row r="39" spans="1:16">
      <c r="A39" s="354" t="s">
        <v>242</v>
      </c>
      <c r="B39" s="225"/>
      <c r="C39" s="226"/>
      <c r="D39" s="226"/>
      <c r="E39" s="226"/>
      <c r="F39" s="108">
        <f t="shared" si="7"/>
        <v>0</v>
      </c>
      <c r="G39" s="225"/>
      <c r="H39" s="226"/>
      <c r="I39" s="226"/>
      <c r="J39" s="226"/>
      <c r="K39" s="108">
        <f t="shared" si="0"/>
        <v>0</v>
      </c>
      <c r="L39" s="226">
        <f t="shared" si="2"/>
        <v>0</v>
      </c>
      <c r="M39" s="226">
        <f t="shared" si="3"/>
        <v>0</v>
      </c>
      <c r="N39" s="226">
        <f t="shared" si="4"/>
        <v>0</v>
      </c>
      <c r="O39" s="226">
        <f t="shared" si="5"/>
        <v>0</v>
      </c>
      <c r="P39" s="108">
        <f t="shared" si="6"/>
        <v>0</v>
      </c>
    </row>
    <row r="40" spans="1:16">
      <c r="A40" s="352" t="s">
        <v>243</v>
      </c>
      <c r="B40" s="225"/>
      <c r="C40" s="226"/>
      <c r="D40" s="226"/>
      <c r="E40" s="226"/>
      <c r="F40" s="108"/>
      <c r="G40" s="225"/>
      <c r="H40" s="226"/>
      <c r="I40" s="226"/>
      <c r="J40" s="226"/>
      <c r="K40" s="108"/>
      <c r="L40" s="226">
        <f t="shared" si="2"/>
        <v>0</v>
      </c>
      <c r="M40" s="226">
        <f t="shared" si="3"/>
        <v>0</v>
      </c>
      <c r="N40" s="226">
        <f t="shared" si="4"/>
        <v>0</v>
      </c>
      <c r="O40" s="226">
        <f t="shared" si="5"/>
        <v>0</v>
      </c>
      <c r="P40" s="108">
        <f t="shared" si="6"/>
        <v>0</v>
      </c>
    </row>
    <row r="41" spans="1:16">
      <c r="A41" s="354" t="s">
        <v>244</v>
      </c>
      <c r="B41" s="225"/>
      <c r="C41" s="226"/>
      <c r="D41" s="226"/>
      <c r="E41" s="226"/>
      <c r="F41" s="108">
        <f t="shared" si="7"/>
        <v>0</v>
      </c>
      <c r="G41" s="225"/>
      <c r="H41" s="226"/>
      <c r="I41" s="226"/>
      <c r="J41" s="226"/>
      <c r="K41" s="108">
        <f t="shared" si="0"/>
        <v>0</v>
      </c>
      <c r="L41" s="226">
        <f t="shared" si="2"/>
        <v>0</v>
      </c>
      <c r="M41" s="226">
        <f t="shared" si="3"/>
        <v>0</v>
      </c>
      <c r="N41" s="226">
        <f t="shared" si="4"/>
        <v>0</v>
      </c>
      <c r="O41" s="226">
        <f t="shared" si="5"/>
        <v>0</v>
      </c>
      <c r="P41" s="108">
        <f t="shared" si="6"/>
        <v>0</v>
      </c>
    </row>
    <row r="42" spans="1:16" ht="14.25" customHeight="1">
      <c r="A42" s="354" t="s">
        <v>245</v>
      </c>
      <c r="B42" s="225"/>
      <c r="C42" s="226"/>
      <c r="D42" s="226"/>
      <c r="E42" s="226"/>
      <c r="F42" s="108">
        <f t="shared" ref="F42:F47" si="8">SUM(B42:E42)</f>
        <v>0</v>
      </c>
      <c r="G42" s="225"/>
      <c r="H42" s="226"/>
      <c r="I42" s="226"/>
      <c r="J42" s="226"/>
      <c r="K42" s="108">
        <f t="shared" si="0"/>
        <v>0</v>
      </c>
      <c r="L42" s="226">
        <f t="shared" si="2"/>
        <v>0</v>
      </c>
      <c r="M42" s="226">
        <f t="shared" si="3"/>
        <v>0</v>
      </c>
      <c r="N42" s="226">
        <f t="shared" si="4"/>
        <v>0</v>
      </c>
      <c r="O42" s="226">
        <f t="shared" si="5"/>
        <v>0</v>
      </c>
      <c r="P42" s="108">
        <f t="shared" si="6"/>
        <v>0</v>
      </c>
    </row>
    <row r="43" spans="1:16" ht="14.25" customHeight="1">
      <c r="A43" s="354" t="s">
        <v>246</v>
      </c>
      <c r="B43" s="225"/>
      <c r="C43" s="226"/>
      <c r="D43" s="226"/>
      <c r="E43" s="226"/>
      <c r="F43" s="108">
        <f t="shared" si="8"/>
        <v>0</v>
      </c>
      <c r="G43" s="225"/>
      <c r="H43" s="226"/>
      <c r="I43" s="226"/>
      <c r="J43" s="226"/>
      <c r="K43" s="108">
        <f t="shared" si="0"/>
        <v>0</v>
      </c>
      <c r="L43" s="226">
        <f t="shared" si="2"/>
        <v>0</v>
      </c>
      <c r="M43" s="226">
        <f t="shared" si="3"/>
        <v>0</v>
      </c>
      <c r="N43" s="226">
        <f t="shared" si="4"/>
        <v>0</v>
      </c>
      <c r="O43" s="226">
        <f t="shared" si="5"/>
        <v>0</v>
      </c>
      <c r="P43" s="108">
        <f t="shared" si="6"/>
        <v>0</v>
      </c>
    </row>
    <row r="44" spans="1:16" ht="14.25" customHeight="1">
      <c r="A44" s="953"/>
      <c r="B44" s="225"/>
      <c r="C44" s="226"/>
      <c r="D44" s="226"/>
      <c r="E44" s="226"/>
      <c r="F44" s="108"/>
      <c r="G44" s="225"/>
      <c r="H44" s="226"/>
      <c r="I44" s="226"/>
      <c r="J44" s="226"/>
      <c r="K44" s="108"/>
      <c r="L44" s="226">
        <f t="shared" si="2"/>
        <v>0</v>
      </c>
      <c r="M44" s="226">
        <f t="shared" si="3"/>
        <v>0</v>
      </c>
      <c r="N44" s="226">
        <f t="shared" si="4"/>
        <v>0</v>
      </c>
      <c r="O44" s="226">
        <f t="shared" si="5"/>
        <v>0</v>
      </c>
      <c r="P44" s="108">
        <f t="shared" si="6"/>
        <v>0</v>
      </c>
    </row>
    <row r="45" spans="1:16" ht="14.25" customHeight="1">
      <c r="A45" s="942" t="s">
        <v>860</v>
      </c>
      <c r="B45" s="225"/>
      <c r="C45" s="226"/>
      <c r="D45" s="226"/>
      <c r="E45" s="226"/>
      <c r="F45" s="108">
        <f t="shared" si="8"/>
        <v>0</v>
      </c>
      <c r="G45" s="225"/>
      <c r="H45" s="226"/>
      <c r="I45" s="226"/>
      <c r="J45" s="226"/>
      <c r="K45" s="108">
        <f t="shared" si="0"/>
        <v>0</v>
      </c>
      <c r="L45" s="226">
        <f t="shared" si="2"/>
        <v>0</v>
      </c>
      <c r="M45" s="226">
        <f t="shared" si="3"/>
        <v>0</v>
      </c>
      <c r="N45" s="226">
        <f t="shared" si="4"/>
        <v>0</v>
      </c>
      <c r="O45" s="226">
        <f t="shared" si="5"/>
        <v>0</v>
      </c>
      <c r="P45" s="108">
        <f t="shared" si="6"/>
        <v>0</v>
      </c>
    </row>
    <row r="46" spans="1:16" ht="14.25" customHeight="1">
      <c r="A46" s="942" t="s">
        <v>806</v>
      </c>
      <c r="B46" s="225"/>
      <c r="C46" s="226"/>
      <c r="D46" s="226"/>
      <c r="E46" s="226"/>
      <c r="F46" s="108">
        <f>SUM(B46:E46)</f>
        <v>0</v>
      </c>
      <c r="G46" s="225"/>
      <c r="H46" s="226"/>
      <c r="I46" s="226"/>
      <c r="J46" s="226"/>
      <c r="K46" s="108">
        <f t="shared" si="0"/>
        <v>0</v>
      </c>
      <c r="L46" s="226">
        <f t="shared" si="2"/>
        <v>0</v>
      </c>
      <c r="M46" s="226">
        <f t="shared" si="3"/>
        <v>0</v>
      </c>
      <c r="N46" s="226">
        <f t="shared" si="4"/>
        <v>0</v>
      </c>
      <c r="O46" s="226">
        <f t="shared" si="5"/>
        <v>0</v>
      </c>
      <c r="P46" s="108">
        <f t="shared" si="6"/>
        <v>0</v>
      </c>
    </row>
    <row r="47" spans="1:16" ht="14.25" customHeight="1">
      <c r="A47" s="942" t="s">
        <v>1240</v>
      </c>
      <c r="B47" s="225"/>
      <c r="C47" s="226"/>
      <c r="D47" s="226"/>
      <c r="E47" s="226"/>
      <c r="F47" s="108">
        <f t="shared" si="8"/>
        <v>0</v>
      </c>
      <c r="G47" s="225"/>
      <c r="H47" s="226"/>
      <c r="I47" s="226"/>
      <c r="J47" s="226"/>
      <c r="K47" s="108"/>
      <c r="L47" s="226">
        <f t="shared" si="2"/>
        <v>0</v>
      </c>
      <c r="M47" s="226">
        <f t="shared" si="3"/>
        <v>0</v>
      </c>
      <c r="N47" s="226">
        <f t="shared" si="4"/>
        <v>0</v>
      </c>
      <c r="O47" s="226">
        <f t="shared" si="5"/>
        <v>0</v>
      </c>
      <c r="P47" s="108">
        <f t="shared" si="6"/>
        <v>0</v>
      </c>
    </row>
    <row r="48" spans="1:16" ht="14.25" customHeight="1">
      <c r="A48" s="942" t="s">
        <v>652</v>
      </c>
      <c r="B48" s="225"/>
      <c r="C48" s="226"/>
      <c r="D48" s="226"/>
      <c r="E48" s="226"/>
      <c r="F48" s="108"/>
      <c r="G48" s="225"/>
      <c r="H48" s="226"/>
      <c r="I48" s="226"/>
      <c r="J48" s="226"/>
      <c r="K48" s="108"/>
      <c r="L48" s="226">
        <f t="shared" si="2"/>
        <v>0</v>
      </c>
      <c r="M48" s="226">
        <f t="shared" si="3"/>
        <v>0</v>
      </c>
      <c r="N48" s="226">
        <f t="shared" si="4"/>
        <v>0</v>
      </c>
      <c r="O48" s="226">
        <f t="shared" si="5"/>
        <v>0</v>
      </c>
      <c r="P48" s="108">
        <f t="shared" si="6"/>
        <v>0</v>
      </c>
    </row>
    <row r="49" spans="1:17" ht="6.75" customHeight="1">
      <c r="A49" s="358"/>
      <c r="B49" s="225"/>
      <c r="C49" s="226"/>
      <c r="D49" s="226"/>
      <c r="E49" s="226"/>
      <c r="F49" s="108"/>
      <c r="G49" s="225"/>
      <c r="H49" s="226"/>
      <c r="I49" s="226"/>
      <c r="J49" s="226"/>
      <c r="K49" s="108"/>
      <c r="L49" s="349"/>
      <c r="M49" s="349"/>
      <c r="N49" s="226"/>
      <c r="O49" s="226"/>
      <c r="P49" s="108"/>
    </row>
    <row r="50" spans="1:17" s="353" customFormat="1" ht="14.25" customHeight="1">
      <c r="A50" s="359" t="s">
        <v>138</v>
      </c>
      <c r="B50" s="360">
        <f t="shared" ref="B50:P50" si="9">SUM(B5:B49)</f>
        <v>0</v>
      </c>
      <c r="C50" s="361">
        <f t="shared" si="9"/>
        <v>0</v>
      </c>
      <c r="D50" s="361">
        <f>SUM(D5:D49)</f>
        <v>0</v>
      </c>
      <c r="E50" s="361">
        <f>SUM(E5:E49)</f>
        <v>0</v>
      </c>
      <c r="F50" s="152">
        <f t="shared" si="9"/>
        <v>0</v>
      </c>
      <c r="G50" s="360">
        <f t="shared" si="9"/>
        <v>0</v>
      </c>
      <c r="H50" s="361">
        <f t="shared" si="9"/>
        <v>0</v>
      </c>
      <c r="I50" s="361">
        <f t="shared" si="9"/>
        <v>0</v>
      </c>
      <c r="J50" s="361">
        <f t="shared" si="9"/>
        <v>0</v>
      </c>
      <c r="K50" s="152">
        <f t="shared" si="9"/>
        <v>0</v>
      </c>
      <c r="L50" s="361">
        <f t="shared" si="9"/>
        <v>0</v>
      </c>
      <c r="M50" s="361">
        <f t="shared" si="9"/>
        <v>0</v>
      </c>
      <c r="N50" s="361">
        <f t="shared" si="9"/>
        <v>0</v>
      </c>
      <c r="O50" s="361">
        <f t="shared" si="9"/>
        <v>0</v>
      </c>
      <c r="P50" s="152">
        <f t="shared" si="9"/>
        <v>0</v>
      </c>
      <c r="Q50" s="362"/>
    </row>
    <row r="51" spans="1:17" s="367" customFormat="1" ht="8.25" customHeight="1">
      <c r="A51" s="363"/>
      <c r="B51" s="364"/>
      <c r="C51" s="365"/>
      <c r="D51" s="365"/>
      <c r="E51" s="365"/>
      <c r="F51" s="366"/>
      <c r="G51" s="364"/>
      <c r="H51" s="365"/>
      <c r="I51" s="365"/>
      <c r="J51" s="365"/>
      <c r="K51" s="366"/>
      <c r="L51" s="365"/>
      <c r="M51" s="365"/>
      <c r="N51" s="365"/>
      <c r="O51" s="365"/>
      <c r="P51" s="366"/>
    </row>
    <row r="52" spans="1:17" s="353" customFormat="1">
      <c r="A52" s="347" t="s">
        <v>255</v>
      </c>
      <c r="B52" s="1489" t="s">
        <v>1343</v>
      </c>
      <c r="C52" s="47"/>
      <c r="D52" s="47"/>
      <c r="E52" s="47"/>
      <c r="F52" s="146"/>
      <c r="G52" s="368"/>
      <c r="H52" s="369"/>
      <c r="I52" s="369"/>
      <c r="J52" s="369"/>
      <c r="K52" s="49"/>
      <c r="L52" s="356"/>
      <c r="M52" s="356"/>
      <c r="N52" s="356"/>
      <c r="O52" s="356"/>
      <c r="P52" s="49"/>
    </row>
    <row r="53" spans="1:17" s="353" customFormat="1" outlineLevel="1">
      <c r="A53" s="370" t="s">
        <v>250</v>
      </c>
      <c r="B53" s="145"/>
      <c r="C53" s="38"/>
      <c r="D53" s="38"/>
      <c r="E53" s="38"/>
      <c r="F53" s="146">
        <f t="shared" ref="F53:F59" si="10">SUM(B53:E53)</f>
        <v>0</v>
      </c>
      <c r="G53" s="145"/>
      <c r="H53" s="38"/>
      <c r="I53" s="38"/>
      <c r="J53" s="38"/>
      <c r="K53" s="146">
        <f t="shared" ref="K53:K59" si="11">SUM(G53:J53)</f>
        <v>0</v>
      </c>
      <c r="L53" s="47">
        <f t="shared" ref="L53:O57" si="12">B53-G53</f>
        <v>0</v>
      </c>
      <c r="M53" s="47">
        <f t="shared" si="12"/>
        <v>0</v>
      </c>
      <c r="N53" s="47">
        <f t="shared" si="12"/>
        <v>0</v>
      </c>
      <c r="O53" s="47">
        <f t="shared" si="12"/>
        <v>0</v>
      </c>
      <c r="P53" s="146">
        <f t="shared" ref="P53:P59" si="13">SUM(L53:O53)</f>
        <v>0</v>
      </c>
    </row>
    <row r="54" spans="1:17" s="353" customFormat="1" outlineLevel="1">
      <c r="A54" s="370" t="s">
        <v>251</v>
      </c>
      <c r="B54" s="145"/>
      <c r="C54" s="38"/>
      <c r="D54" s="38"/>
      <c r="E54" s="38"/>
      <c r="F54" s="146">
        <f t="shared" si="10"/>
        <v>0</v>
      </c>
      <c r="G54" s="145"/>
      <c r="H54" s="38"/>
      <c r="I54" s="38"/>
      <c r="J54" s="38"/>
      <c r="K54" s="146">
        <f t="shared" si="11"/>
        <v>0</v>
      </c>
      <c r="L54" s="47">
        <f t="shared" si="12"/>
        <v>0</v>
      </c>
      <c r="M54" s="47">
        <f t="shared" si="12"/>
        <v>0</v>
      </c>
      <c r="N54" s="47">
        <f t="shared" si="12"/>
        <v>0</v>
      </c>
      <c r="O54" s="47">
        <f t="shared" si="12"/>
        <v>0</v>
      </c>
      <c r="P54" s="146">
        <f t="shared" si="13"/>
        <v>0</v>
      </c>
    </row>
    <row r="55" spans="1:17" s="353" customFormat="1" outlineLevel="1">
      <c r="A55" s="370" t="s">
        <v>252</v>
      </c>
      <c r="B55" s="145"/>
      <c r="C55" s="38"/>
      <c r="D55" s="38"/>
      <c r="E55" s="38"/>
      <c r="F55" s="146">
        <f t="shared" si="10"/>
        <v>0</v>
      </c>
      <c r="G55" s="145"/>
      <c r="H55" s="38"/>
      <c r="I55" s="38"/>
      <c r="J55" s="38"/>
      <c r="K55" s="146">
        <f t="shared" si="11"/>
        <v>0</v>
      </c>
      <c r="L55" s="47">
        <f t="shared" si="12"/>
        <v>0</v>
      </c>
      <c r="M55" s="47">
        <f t="shared" si="12"/>
        <v>0</v>
      </c>
      <c r="N55" s="47">
        <f t="shared" si="12"/>
        <v>0</v>
      </c>
      <c r="O55" s="47">
        <f t="shared" si="12"/>
        <v>0</v>
      </c>
      <c r="P55" s="146">
        <f t="shared" si="13"/>
        <v>0</v>
      </c>
    </row>
    <row r="56" spans="1:17" s="353" customFormat="1" outlineLevel="1">
      <c r="A56" s="370" t="s">
        <v>253</v>
      </c>
      <c r="B56" s="145"/>
      <c r="C56" s="38"/>
      <c r="D56" s="38"/>
      <c r="E56" s="38"/>
      <c r="F56" s="146">
        <f t="shared" si="10"/>
        <v>0</v>
      </c>
      <c r="G56" s="145"/>
      <c r="H56" s="38"/>
      <c r="I56" s="38"/>
      <c r="J56" s="38"/>
      <c r="K56" s="146">
        <f t="shared" si="11"/>
        <v>0</v>
      </c>
      <c r="L56" s="47">
        <f t="shared" si="12"/>
        <v>0</v>
      </c>
      <c r="M56" s="47">
        <f t="shared" si="12"/>
        <v>0</v>
      </c>
      <c r="N56" s="47">
        <f t="shared" si="12"/>
        <v>0</v>
      </c>
      <c r="O56" s="47">
        <f t="shared" si="12"/>
        <v>0</v>
      </c>
      <c r="P56" s="146">
        <f t="shared" si="13"/>
        <v>0</v>
      </c>
    </row>
    <row r="57" spans="1:17" s="353" customFormat="1" outlineLevel="1">
      <c r="A57" s="370" t="s">
        <v>556</v>
      </c>
      <c r="B57" s="368"/>
      <c r="C57" s="369"/>
      <c r="D57" s="369"/>
      <c r="E57" s="369"/>
      <c r="F57" s="146">
        <f t="shared" si="10"/>
        <v>0</v>
      </c>
      <c r="G57" s="145"/>
      <c r="H57" s="38"/>
      <c r="I57" s="38"/>
      <c r="J57" s="369"/>
      <c r="K57" s="146">
        <f t="shared" si="11"/>
        <v>0</v>
      </c>
      <c r="L57" s="47">
        <f t="shared" si="12"/>
        <v>0</v>
      </c>
      <c r="M57" s="47">
        <f t="shared" si="12"/>
        <v>0</v>
      </c>
      <c r="N57" s="47">
        <f t="shared" si="12"/>
        <v>0</v>
      </c>
      <c r="O57" s="47">
        <f t="shared" si="12"/>
        <v>0</v>
      </c>
      <c r="P57" s="146">
        <f t="shared" si="13"/>
        <v>0</v>
      </c>
    </row>
    <row r="58" spans="1:17" outlineLevel="1">
      <c r="A58" s="370" t="s">
        <v>128</v>
      </c>
      <c r="B58" s="145"/>
      <c r="C58" s="38"/>
      <c r="D58" s="38"/>
      <c r="E58" s="38"/>
      <c r="F58" s="146">
        <f t="shared" si="10"/>
        <v>0</v>
      </c>
      <c r="G58" s="145"/>
      <c r="H58" s="38"/>
      <c r="I58" s="38"/>
      <c r="J58" s="38"/>
      <c r="K58" s="146">
        <f t="shared" si="11"/>
        <v>0</v>
      </c>
      <c r="L58" s="47">
        <f t="shared" ref="L58:O59" si="14">B58-G58</f>
        <v>0</v>
      </c>
      <c r="M58" s="47">
        <f t="shared" si="14"/>
        <v>0</v>
      </c>
      <c r="N58" s="47">
        <f t="shared" si="14"/>
        <v>0</v>
      </c>
      <c r="O58" s="47">
        <f t="shared" si="14"/>
        <v>0</v>
      </c>
      <c r="P58" s="146">
        <f t="shared" si="13"/>
        <v>0</v>
      </c>
    </row>
    <row r="59" spans="1:17" outlineLevel="1">
      <c r="A59" s="1309" t="s">
        <v>854</v>
      </c>
      <c r="B59" s="145"/>
      <c r="C59" s="38"/>
      <c r="D59" s="38"/>
      <c r="E59" s="38"/>
      <c r="F59" s="146">
        <f t="shared" si="10"/>
        <v>0</v>
      </c>
      <c r="G59" s="145"/>
      <c r="H59" s="38"/>
      <c r="I59" s="38"/>
      <c r="J59" s="38"/>
      <c r="K59" s="146">
        <f t="shared" si="11"/>
        <v>0</v>
      </c>
      <c r="L59" s="47">
        <f t="shared" si="14"/>
        <v>0</v>
      </c>
      <c r="M59" s="47">
        <f t="shared" si="14"/>
        <v>0</v>
      </c>
      <c r="N59" s="47">
        <f t="shared" si="14"/>
        <v>0</v>
      </c>
      <c r="O59" s="47">
        <f t="shared" si="14"/>
        <v>0</v>
      </c>
      <c r="P59" s="146">
        <f t="shared" si="13"/>
        <v>0</v>
      </c>
    </row>
    <row r="60" spans="1:17" ht="5.25" customHeight="1" outlineLevel="1">
      <c r="A60" s="371"/>
      <c r="B60" s="145"/>
      <c r="C60" s="38"/>
      <c r="D60" s="38"/>
      <c r="E60" s="38"/>
      <c r="F60" s="146"/>
      <c r="G60" s="145"/>
      <c r="H60" s="38"/>
      <c r="I60" s="38"/>
      <c r="J60" s="38"/>
      <c r="K60" s="146"/>
      <c r="L60" s="38"/>
      <c r="M60" s="38"/>
      <c r="N60" s="38"/>
      <c r="O60" s="38"/>
      <c r="P60" s="146"/>
    </row>
    <row r="61" spans="1:17" ht="13.5" customHeight="1" outlineLevel="1">
      <c r="A61" s="371" t="s">
        <v>649</v>
      </c>
      <c r="B61" s="145"/>
      <c r="C61" s="38"/>
      <c r="D61" s="38"/>
      <c r="E61" s="38"/>
      <c r="F61" s="146">
        <f>SUM(B61:E61)</f>
        <v>0</v>
      </c>
      <c r="G61" s="145"/>
      <c r="H61" s="38"/>
      <c r="I61" s="38"/>
      <c r="J61" s="38"/>
      <c r="K61" s="146">
        <f>SUM(G61:J61)</f>
        <v>0</v>
      </c>
      <c r="L61" s="47">
        <f>B61-G61</f>
        <v>0</v>
      </c>
      <c r="M61" s="47">
        <f>C61-H61</f>
        <v>0</v>
      </c>
      <c r="N61" s="47">
        <f>D61-I61</f>
        <v>0</v>
      </c>
      <c r="O61" s="47">
        <f>E61-J61</f>
        <v>0</v>
      </c>
      <c r="P61" s="146">
        <f>SUM(L61:O61)</f>
        <v>0</v>
      </c>
    </row>
    <row r="62" spans="1:17" s="353" customFormat="1">
      <c r="A62" s="372" t="s">
        <v>138</v>
      </c>
      <c r="B62" s="373">
        <f t="shared" ref="B62:K62" si="15">SUM(B53:B61)</f>
        <v>0</v>
      </c>
      <c r="C62" s="374">
        <f t="shared" si="15"/>
        <v>0</v>
      </c>
      <c r="D62" s="374">
        <f>SUM(D53:D61)</f>
        <v>0</v>
      </c>
      <c r="E62" s="374">
        <f t="shared" si="15"/>
        <v>0</v>
      </c>
      <c r="F62" s="153">
        <f t="shared" si="15"/>
        <v>0</v>
      </c>
      <c r="G62" s="373">
        <f t="shared" si="15"/>
        <v>0</v>
      </c>
      <c r="H62" s="374">
        <f t="shared" si="15"/>
        <v>0</v>
      </c>
      <c r="I62" s="374">
        <f t="shared" si="15"/>
        <v>0</v>
      </c>
      <c r="J62" s="374">
        <f>SUM(J53:J61)</f>
        <v>0</v>
      </c>
      <c r="K62" s="153">
        <f t="shared" si="15"/>
        <v>0</v>
      </c>
      <c r="L62" s="374">
        <f>SUM(L53:L61)</f>
        <v>0</v>
      </c>
      <c r="M62" s="374">
        <f>SUM(M53:M61)</f>
        <v>0</v>
      </c>
      <c r="N62" s="374">
        <f>SUM(N53:N61)</f>
        <v>0</v>
      </c>
      <c r="O62" s="374">
        <f>SUM(O53:O61)</f>
        <v>0</v>
      </c>
      <c r="P62" s="153">
        <f>SUM(P53:P61)</f>
        <v>0</v>
      </c>
    </row>
    <row r="63" spans="1:17" s="353" customFormat="1">
      <c r="A63" s="372"/>
      <c r="B63" s="932"/>
      <c r="C63" s="933"/>
      <c r="D63" s="933"/>
      <c r="E63" s="933"/>
      <c r="F63" s="49"/>
      <c r="G63" s="368"/>
      <c r="H63" s="369"/>
      <c r="I63" s="369"/>
      <c r="J63" s="369"/>
      <c r="K63" s="49"/>
      <c r="L63" s="369"/>
      <c r="M63" s="369"/>
      <c r="N63" s="369"/>
      <c r="O63" s="369"/>
      <c r="P63" s="49"/>
    </row>
    <row r="64" spans="1:17">
      <c r="A64" s="353" t="s">
        <v>256</v>
      </c>
      <c r="B64" s="1489" t="s">
        <v>1342</v>
      </c>
      <c r="C64" s="38"/>
      <c r="D64" s="38"/>
      <c r="E64" s="38"/>
      <c r="F64" s="146"/>
      <c r="G64" s="145"/>
      <c r="H64" s="38"/>
      <c r="I64" s="38"/>
      <c r="J64" s="38"/>
      <c r="K64" s="146"/>
      <c r="P64" s="146"/>
    </row>
    <row r="65" spans="1:16">
      <c r="A65" s="343" t="s">
        <v>567</v>
      </c>
      <c r="B65" s="1489"/>
      <c r="C65" s="38"/>
      <c r="D65" s="38"/>
      <c r="E65" s="38"/>
      <c r="F65" s="146">
        <f>SUM(B65:E65)</f>
        <v>0</v>
      </c>
      <c r="G65" s="145"/>
      <c r="H65" s="38"/>
      <c r="I65" s="38"/>
      <c r="J65" s="38"/>
      <c r="K65" s="146">
        <f>SUM(G65:J65)</f>
        <v>0</v>
      </c>
      <c r="L65" s="47">
        <f t="shared" ref="L65:O66" si="16">B65-G65</f>
        <v>0</v>
      </c>
      <c r="M65" s="47">
        <f t="shared" si="16"/>
        <v>0</v>
      </c>
      <c r="N65" s="47">
        <f t="shared" si="16"/>
        <v>0</v>
      </c>
      <c r="O65" s="47">
        <f t="shared" si="16"/>
        <v>0</v>
      </c>
      <c r="P65" s="146">
        <f>SUM(L65:O65)</f>
        <v>0</v>
      </c>
    </row>
    <row r="66" spans="1:16">
      <c r="A66" s="343" t="s">
        <v>566</v>
      </c>
      <c r="B66" s="145"/>
      <c r="C66" s="38"/>
      <c r="D66" s="38"/>
      <c r="E66" s="38"/>
      <c r="F66" s="146">
        <f>SUM(B66:E66)</f>
        <v>0</v>
      </c>
      <c r="G66" s="145"/>
      <c r="H66" s="38"/>
      <c r="I66" s="38"/>
      <c r="J66" s="38"/>
      <c r="K66" s="146">
        <f>SUM(G66:J66)</f>
        <v>0</v>
      </c>
      <c r="L66" s="47">
        <f t="shared" si="16"/>
        <v>0</v>
      </c>
      <c r="M66" s="47">
        <f t="shared" si="16"/>
        <v>0</v>
      </c>
      <c r="N66" s="47">
        <f t="shared" si="16"/>
        <v>0</v>
      </c>
      <c r="O66" s="47">
        <f t="shared" si="16"/>
        <v>0</v>
      </c>
      <c r="P66" s="146">
        <f>SUM(L66:O66)</f>
        <v>0</v>
      </c>
    </row>
    <row r="67" spans="1:16">
      <c r="B67" s="145"/>
      <c r="C67" s="38"/>
      <c r="D67" s="38"/>
      <c r="E67" s="38"/>
      <c r="F67" s="146"/>
      <c r="G67" s="145"/>
      <c r="H67" s="38"/>
      <c r="I67" s="38"/>
      <c r="J67" s="38"/>
      <c r="K67" s="146"/>
      <c r="P67" s="146"/>
    </row>
    <row r="68" spans="1:16" s="353" customFormat="1" ht="13.5" thickBot="1">
      <c r="A68" s="372" t="s">
        <v>109</v>
      </c>
      <c r="B68" s="375">
        <f t="shared" ref="B68:P68" si="17">B50+B62+B66+B65</f>
        <v>0</v>
      </c>
      <c r="C68" s="376">
        <f>C50+C62+C66+C65</f>
        <v>0</v>
      </c>
      <c r="D68" s="376">
        <f>D50+D62+D66+D65</f>
        <v>0</v>
      </c>
      <c r="E68" s="376">
        <f t="shared" si="17"/>
        <v>0</v>
      </c>
      <c r="F68" s="176">
        <f t="shared" si="17"/>
        <v>0</v>
      </c>
      <c r="G68" s="375">
        <f t="shared" si="17"/>
        <v>0</v>
      </c>
      <c r="H68" s="376">
        <f t="shared" si="17"/>
        <v>0</v>
      </c>
      <c r="I68" s="376">
        <f t="shared" si="17"/>
        <v>0</v>
      </c>
      <c r="J68" s="376">
        <f t="shared" si="17"/>
        <v>0</v>
      </c>
      <c r="K68" s="176">
        <f t="shared" si="17"/>
        <v>0</v>
      </c>
      <c r="L68" s="376">
        <f t="shared" si="17"/>
        <v>0</v>
      </c>
      <c r="M68" s="376">
        <f t="shared" si="17"/>
        <v>0</v>
      </c>
      <c r="N68" s="376">
        <f t="shared" si="17"/>
        <v>0</v>
      </c>
      <c r="O68" s="376">
        <f t="shared" si="17"/>
        <v>0</v>
      </c>
      <c r="P68" s="176">
        <f t="shared" si="17"/>
        <v>0</v>
      </c>
    </row>
    <row r="69" spans="1:16" s="367" customFormat="1" ht="13.5" thickTop="1">
      <c r="A69" s="363"/>
      <c r="B69" s="365"/>
      <c r="C69" s="365"/>
      <c r="D69" s="365"/>
      <c r="E69" s="365"/>
      <c r="F69" s="365"/>
      <c r="G69" s="365"/>
      <c r="H69" s="365"/>
      <c r="I69" s="365"/>
      <c r="J69" s="365"/>
      <c r="K69" s="377"/>
      <c r="L69" s="365"/>
      <c r="M69" s="365"/>
      <c r="N69" s="365"/>
      <c r="O69" s="365"/>
      <c r="P69" s="377"/>
    </row>
    <row r="70" spans="1:16">
      <c r="B70" s="47">
        <f>B68-G68-L68</f>
        <v>0</v>
      </c>
      <c r="C70" s="47">
        <f>C68-H68-M68</f>
        <v>0</v>
      </c>
      <c r="D70" s="47">
        <f>D68-I68-N68</f>
        <v>0</v>
      </c>
      <c r="E70" s="47">
        <f>E68-J68-O68</f>
        <v>0</v>
      </c>
      <c r="F70" s="47">
        <f>F68-K68-P68</f>
        <v>0</v>
      </c>
    </row>
    <row r="71" spans="1:16">
      <c r="C71" s="343"/>
      <c r="D71" s="343"/>
      <c r="E71" s="343"/>
    </row>
  </sheetData>
  <mergeCells count="3">
    <mergeCell ref="B2:F2"/>
    <mergeCell ref="G2:K2"/>
    <mergeCell ref="L2:P2"/>
  </mergeCells>
  <phoneticPr fontId="2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2"/>
  <dimension ref="A1:P45"/>
  <sheetViews>
    <sheetView showGridLines="0" workbookViewId="0">
      <pane xSplit="1" ySplit="3" topLeftCell="B7" activePane="bottomRight" state="frozen"/>
      <selection activeCell="BJ76" sqref="BJ76"/>
      <selection pane="topRight" activeCell="BJ76" sqref="BJ76"/>
      <selection pane="bottomLeft" activeCell="BJ76" sqref="BJ76"/>
      <selection pane="bottomRight" activeCell="B11" sqref="B11"/>
    </sheetView>
  </sheetViews>
  <sheetFormatPr defaultRowHeight="12.75" outlineLevelCol="1"/>
  <cols>
    <col min="1" max="1" width="16.140625" style="205" customWidth="1"/>
    <col min="2" max="2" width="14.85546875" style="137" customWidth="1"/>
    <col min="3" max="5" width="13.28515625" style="137" bestFit="1" customWidth="1"/>
    <col min="6" max="6" width="14" style="137" bestFit="1" customWidth="1"/>
    <col min="7" max="7" width="15.140625" style="137" customWidth="1" outlineLevel="1" collapsed="1"/>
    <col min="8" max="10" width="13.28515625" style="137" customWidth="1" outlineLevel="1"/>
    <col min="11" max="11" width="13.28515625" style="137" bestFit="1" customWidth="1"/>
    <col min="12" max="15" width="12.85546875" style="137" customWidth="1" outlineLevel="1"/>
    <col min="16" max="16" width="13.85546875" style="137" customWidth="1"/>
    <col min="17" max="16384" width="9.140625" style="137"/>
  </cols>
  <sheetData>
    <row r="1" spans="1:16" ht="15">
      <c r="A1" s="179" t="s">
        <v>136</v>
      </c>
      <c r="B1" s="1489"/>
    </row>
    <row r="2" spans="1:16" s="194" customFormat="1">
      <c r="A2" s="180" t="s">
        <v>137</v>
      </c>
      <c r="B2" s="1715" t="s">
        <v>87</v>
      </c>
      <c r="C2" s="1712"/>
      <c r="D2" s="1712"/>
      <c r="E2" s="1712"/>
      <c r="F2" s="1713"/>
      <c r="G2" s="1715" t="s">
        <v>106</v>
      </c>
      <c r="H2" s="1712"/>
      <c r="I2" s="1712"/>
      <c r="J2" s="1712"/>
      <c r="K2" s="1713"/>
      <c r="L2" s="1715" t="s">
        <v>107</v>
      </c>
      <c r="M2" s="1712"/>
      <c r="N2" s="1712"/>
      <c r="O2" s="1712"/>
      <c r="P2" s="1713"/>
    </row>
    <row r="3" spans="1:16" ht="14.25" customHeight="1">
      <c r="A3" s="195"/>
      <c r="B3" s="59" t="s">
        <v>874</v>
      </c>
      <c r="C3" s="57" t="s">
        <v>876</v>
      </c>
      <c r="D3" s="57" t="s">
        <v>877</v>
      </c>
      <c r="E3" s="57" t="s">
        <v>878</v>
      </c>
      <c r="F3" s="58" t="s">
        <v>894</v>
      </c>
      <c r="G3" s="59" t="s">
        <v>874</v>
      </c>
      <c r="H3" s="57" t="s">
        <v>876</v>
      </c>
      <c r="I3" s="57" t="s">
        <v>877</v>
      </c>
      <c r="J3" s="57" t="s">
        <v>878</v>
      </c>
      <c r="K3" s="58" t="s">
        <v>894</v>
      </c>
      <c r="L3" s="59" t="s">
        <v>874</v>
      </c>
      <c r="M3" s="57" t="s">
        <v>876</v>
      </c>
      <c r="N3" s="57" t="s">
        <v>877</v>
      </c>
      <c r="O3" s="57" t="s">
        <v>878</v>
      </c>
      <c r="P3" s="58" t="s">
        <v>894</v>
      </c>
    </row>
    <row r="4" spans="1:16" ht="14.25" customHeight="1">
      <c r="A4" s="180" t="s">
        <v>141</v>
      </c>
      <c r="B4" s="1489" t="s">
        <v>1344</v>
      </c>
      <c r="C4" s="197"/>
      <c r="D4" s="197"/>
      <c r="E4" s="197"/>
      <c r="F4" s="198"/>
      <c r="G4" s="199"/>
      <c r="H4" s="200"/>
      <c r="I4" s="200"/>
      <c r="J4" s="200"/>
      <c r="K4" s="201"/>
      <c r="L4" s="199"/>
      <c r="M4" s="200"/>
      <c r="N4" s="200"/>
      <c r="O4" s="200"/>
      <c r="P4" s="201"/>
    </row>
    <row r="5" spans="1:16" ht="14.25" customHeight="1">
      <c r="A5" s="202" t="s">
        <v>144</v>
      </c>
      <c r="B5" s="196"/>
      <c r="C5" s="197"/>
      <c r="D5" s="197"/>
      <c r="E5" s="197"/>
      <c r="F5" s="198">
        <f>SUM(B5:E5)</f>
        <v>0</v>
      </c>
      <c r="G5" s="199">
        <f>B5</f>
        <v>0</v>
      </c>
      <c r="H5" s="200">
        <f t="shared" ref="H5:J7" si="0">C5</f>
        <v>0</v>
      </c>
      <c r="I5" s="200">
        <f t="shared" si="0"/>
        <v>0</v>
      </c>
      <c r="J5" s="200">
        <f t="shared" si="0"/>
        <v>0</v>
      </c>
      <c r="K5" s="201">
        <f>SUM(G5:J5)</f>
        <v>0</v>
      </c>
      <c r="L5" s="200">
        <f t="shared" ref="L5:O7" si="1">B5-G5</f>
        <v>0</v>
      </c>
      <c r="M5" s="200">
        <f t="shared" si="1"/>
        <v>0</v>
      </c>
      <c r="N5" s="200">
        <f t="shared" si="1"/>
        <v>0</v>
      </c>
      <c r="O5" s="200">
        <f t="shared" si="1"/>
        <v>0</v>
      </c>
      <c r="P5" s="201">
        <f>SUM(L5:O5)</f>
        <v>0</v>
      </c>
    </row>
    <row r="6" spans="1:16" ht="14.25" customHeight="1">
      <c r="A6" s="202" t="s">
        <v>143</v>
      </c>
      <c r="B6" s="196"/>
      <c r="C6" s="197"/>
      <c r="D6" s="197"/>
      <c r="E6" s="197"/>
      <c r="F6" s="198">
        <f>SUM(B6:E6)</f>
        <v>0</v>
      </c>
      <c r="G6" s="199">
        <f>B6</f>
        <v>0</v>
      </c>
      <c r="H6" s="200">
        <f t="shared" si="0"/>
        <v>0</v>
      </c>
      <c r="I6" s="200">
        <f t="shared" si="0"/>
        <v>0</v>
      </c>
      <c r="J6" s="200">
        <f t="shared" si="0"/>
        <v>0</v>
      </c>
      <c r="K6" s="201">
        <f>SUM(G6:J6)</f>
        <v>0</v>
      </c>
      <c r="L6" s="200">
        <f t="shared" si="1"/>
        <v>0</v>
      </c>
      <c r="M6" s="200">
        <f t="shared" si="1"/>
        <v>0</v>
      </c>
      <c r="N6" s="200">
        <f t="shared" si="1"/>
        <v>0</v>
      </c>
      <c r="O6" s="200">
        <f t="shared" si="1"/>
        <v>0</v>
      </c>
      <c r="P6" s="201">
        <f>SUM(L6:O6)</f>
        <v>0</v>
      </c>
    </row>
    <row r="7" spans="1:16">
      <c r="A7" s="202" t="s">
        <v>902</v>
      </c>
      <c r="B7" s="199"/>
      <c r="C7" s="197"/>
      <c r="D7" s="197"/>
      <c r="E7" s="197"/>
      <c r="F7" s="198">
        <f>SUM(B7:E7)</f>
        <v>0</v>
      </c>
      <c r="G7" s="199"/>
      <c r="H7" s="1351">
        <f>C7</f>
        <v>0</v>
      </c>
      <c r="I7" s="1351">
        <f t="shared" si="0"/>
        <v>0</v>
      </c>
      <c r="J7" s="1351">
        <f t="shared" si="0"/>
        <v>0</v>
      </c>
      <c r="K7" s="201">
        <f>SUM(G7:J7)</f>
        <v>0</v>
      </c>
      <c r="L7" s="200">
        <f t="shared" si="1"/>
        <v>0</v>
      </c>
      <c r="M7" s="200">
        <f t="shared" si="1"/>
        <v>0</v>
      </c>
      <c r="N7" s="200">
        <f t="shared" si="1"/>
        <v>0</v>
      </c>
      <c r="O7" s="200">
        <f t="shared" si="1"/>
        <v>0</v>
      </c>
      <c r="P7" s="201">
        <f>SUM(L7:O7)</f>
        <v>0</v>
      </c>
    </row>
    <row r="8" spans="1:16" ht="7.5" customHeight="1">
      <c r="B8" s="196"/>
      <c r="C8" s="197"/>
      <c r="D8" s="197"/>
      <c r="E8" s="197"/>
      <c r="F8" s="206"/>
      <c r="G8" s="199"/>
      <c r="H8" s="200"/>
      <c r="I8" s="200"/>
      <c r="J8" s="200"/>
      <c r="K8" s="201"/>
      <c r="L8" s="199"/>
      <c r="M8" s="200"/>
      <c r="N8" s="200"/>
      <c r="O8" s="200"/>
      <c r="P8" s="201"/>
    </row>
    <row r="9" spans="1:16" s="56" customFormat="1">
      <c r="A9" s="231" t="s">
        <v>138</v>
      </c>
      <c r="B9" s="207">
        <f t="shared" ref="B9:P9" si="2">SUM(B4:B8)</f>
        <v>0</v>
      </c>
      <c r="C9" s="208">
        <f>SUM(C4:C8)</f>
        <v>0</v>
      </c>
      <c r="D9" s="208">
        <f t="shared" si="2"/>
        <v>0</v>
      </c>
      <c r="E9" s="208">
        <f t="shared" si="2"/>
        <v>0</v>
      </c>
      <c r="F9" s="209">
        <f t="shared" si="2"/>
        <v>0</v>
      </c>
      <c r="G9" s="207">
        <f t="shared" si="2"/>
        <v>0</v>
      </c>
      <c r="H9" s="208">
        <f t="shared" si="2"/>
        <v>0</v>
      </c>
      <c r="I9" s="208">
        <f t="shared" si="2"/>
        <v>0</v>
      </c>
      <c r="J9" s="208">
        <f t="shared" si="2"/>
        <v>0</v>
      </c>
      <c r="K9" s="209">
        <f t="shared" si="2"/>
        <v>0</v>
      </c>
      <c r="L9" s="207">
        <f t="shared" si="2"/>
        <v>0</v>
      </c>
      <c r="M9" s="208">
        <f t="shared" si="2"/>
        <v>0</v>
      </c>
      <c r="N9" s="208">
        <f t="shared" si="2"/>
        <v>0</v>
      </c>
      <c r="O9" s="208">
        <f t="shared" si="2"/>
        <v>0</v>
      </c>
      <c r="P9" s="209">
        <f t="shared" si="2"/>
        <v>0</v>
      </c>
    </row>
    <row r="10" spans="1:16" s="109" customFormat="1">
      <c r="A10" s="210"/>
      <c r="B10" s="214"/>
      <c r="C10" s="212"/>
      <c r="D10" s="212"/>
      <c r="E10" s="212"/>
      <c r="F10" s="213"/>
      <c r="G10" s="214"/>
      <c r="H10" s="215"/>
      <c r="I10" s="215"/>
      <c r="J10" s="215"/>
      <c r="K10" s="213"/>
      <c r="L10" s="211"/>
      <c r="M10" s="212"/>
      <c r="N10" s="212"/>
      <c r="O10" s="212"/>
      <c r="P10" s="213"/>
    </row>
    <row r="11" spans="1:16" s="54" customFormat="1">
      <c r="A11" s="79" t="s">
        <v>142</v>
      </c>
      <c r="B11" s="1489" t="s">
        <v>1345</v>
      </c>
      <c r="C11" s="217"/>
      <c r="D11" s="217"/>
      <c r="E11" s="217"/>
      <c r="F11" s="206"/>
      <c r="G11" s="13"/>
      <c r="H11" s="3"/>
      <c r="I11" s="3"/>
      <c r="J11" s="3"/>
      <c r="K11" s="218"/>
      <c r="L11" s="216"/>
      <c r="M11" s="217"/>
      <c r="N11" s="217"/>
      <c r="O11" s="217"/>
      <c r="P11" s="206"/>
    </row>
    <row r="12" spans="1:16" s="54" customFormat="1">
      <c r="A12" s="202" t="s">
        <v>144</v>
      </c>
      <c r="B12" s="216"/>
      <c r="C12" s="217"/>
      <c r="D12" s="217"/>
      <c r="E12" s="217"/>
      <c r="F12" s="206"/>
      <c r="G12" s="13"/>
      <c r="H12" s="3"/>
      <c r="I12" s="3"/>
      <c r="J12" s="3"/>
      <c r="K12" s="218"/>
      <c r="L12" s="216"/>
      <c r="M12" s="217"/>
      <c r="N12" s="217"/>
      <c r="O12" s="217"/>
      <c r="P12" s="206"/>
    </row>
    <row r="13" spans="1:16" s="54" customFormat="1">
      <c r="A13" s="219" t="s">
        <v>139</v>
      </c>
      <c r="B13" s="216"/>
      <c r="C13" s="217"/>
      <c r="D13" s="217"/>
      <c r="E13" s="217"/>
      <c r="F13" s="206">
        <f>SUM(B13:E13)</f>
        <v>0</v>
      </c>
      <c r="G13" s="217"/>
      <c r="H13" s="217"/>
      <c r="I13" s="217"/>
      <c r="J13" s="217"/>
      <c r="K13" s="206">
        <f>SUM(G13:J13)</f>
        <v>0</v>
      </c>
      <c r="L13" s="216">
        <f>B13-G13</f>
        <v>0</v>
      </c>
      <c r="M13" s="217">
        <f>C13-H13</f>
        <v>0</v>
      </c>
      <c r="N13" s="217">
        <f>D13-I13</f>
        <v>0</v>
      </c>
      <c r="O13" s="217">
        <f>E13-J13</f>
        <v>0</v>
      </c>
      <c r="P13" s="206">
        <f>SUM(L13:O13)</f>
        <v>0</v>
      </c>
    </row>
    <row r="14" spans="1:16" s="54" customFormat="1">
      <c r="A14" s="219" t="s">
        <v>1080</v>
      </c>
      <c r="B14" s="216"/>
      <c r="C14" s="217"/>
      <c r="D14" s="217"/>
      <c r="E14" s="217"/>
      <c r="F14" s="206">
        <f>SUM(B14:E14)</f>
        <v>0</v>
      </c>
      <c r="G14" s="216"/>
      <c r="H14" s="217"/>
      <c r="I14" s="217"/>
      <c r="J14" s="217"/>
      <c r="K14" s="206">
        <f t="shared" ref="K14:K30" si="3">SUM(G14:J14)</f>
        <v>0</v>
      </c>
      <c r="L14" s="216">
        <f t="shared" ref="L14:L30" si="4">B14-G14</f>
        <v>0</v>
      </c>
      <c r="M14" s="217">
        <f t="shared" ref="M14:M30" si="5">C14-H14</f>
        <v>0</v>
      </c>
      <c r="N14" s="217">
        <f t="shared" ref="N14:N30" si="6">D14-I14</f>
        <v>0</v>
      </c>
      <c r="O14" s="217">
        <f t="shared" ref="O14:O30" si="7">E14-J14</f>
        <v>0</v>
      </c>
      <c r="P14" s="206">
        <f t="shared" ref="P14:P30" si="8">SUM(L14:O14)</f>
        <v>0</v>
      </c>
    </row>
    <row r="15" spans="1:16" s="54" customFormat="1">
      <c r="A15" s="219" t="s">
        <v>140</v>
      </c>
      <c r="B15" s="216"/>
      <c r="C15" s="217"/>
      <c r="D15" s="217"/>
      <c r="E15" s="217"/>
      <c r="F15" s="206">
        <f>SUM(B15:E15,B16:B19)</f>
        <v>0</v>
      </c>
      <c r="G15" s="216"/>
      <c r="H15" s="217"/>
      <c r="I15" s="217"/>
      <c r="J15" s="217"/>
      <c r="K15" s="206">
        <f t="shared" si="3"/>
        <v>0</v>
      </c>
      <c r="L15" s="216">
        <f t="shared" si="4"/>
        <v>0</v>
      </c>
      <c r="M15" s="217">
        <f t="shared" si="5"/>
        <v>0</v>
      </c>
      <c r="N15" s="217">
        <f t="shared" si="6"/>
        <v>0</v>
      </c>
      <c r="O15" s="217">
        <f t="shared" si="7"/>
        <v>0</v>
      </c>
      <c r="P15" s="206">
        <f t="shared" si="8"/>
        <v>0</v>
      </c>
    </row>
    <row r="16" spans="1:16" s="54" customFormat="1">
      <c r="A16" s="934" t="s">
        <v>601</v>
      </c>
      <c r="B16" s="216"/>
      <c r="C16" s="217"/>
      <c r="D16" s="217"/>
      <c r="E16" s="217"/>
      <c r="F16" s="206"/>
      <c r="G16" s="216"/>
      <c r="H16" s="217"/>
      <c r="I16" s="217"/>
      <c r="J16" s="217"/>
      <c r="K16" s="206">
        <f t="shared" si="3"/>
        <v>0</v>
      </c>
      <c r="L16" s="216">
        <f t="shared" si="4"/>
        <v>0</v>
      </c>
      <c r="M16" s="217">
        <f t="shared" si="5"/>
        <v>0</v>
      </c>
      <c r="N16" s="217">
        <f t="shared" si="6"/>
        <v>0</v>
      </c>
      <c r="O16" s="217">
        <f t="shared" si="7"/>
        <v>0</v>
      </c>
      <c r="P16" s="206">
        <f t="shared" si="8"/>
        <v>0</v>
      </c>
    </row>
    <row r="17" spans="1:16" s="54" customFormat="1">
      <c r="A17" s="934">
        <v>2345</v>
      </c>
      <c r="B17" s="216"/>
      <c r="C17" s="217"/>
      <c r="D17" s="217"/>
      <c r="E17" s="217"/>
      <c r="F17" s="206"/>
      <c r="G17" s="2"/>
      <c r="H17" s="217"/>
      <c r="I17" s="217"/>
      <c r="J17" s="217"/>
      <c r="K17" s="206">
        <f t="shared" si="3"/>
        <v>0</v>
      </c>
      <c r="L17" s="216">
        <f t="shared" si="4"/>
        <v>0</v>
      </c>
      <c r="M17" s="217">
        <f t="shared" si="5"/>
        <v>0</v>
      </c>
      <c r="N17" s="217">
        <f t="shared" si="6"/>
        <v>0</v>
      </c>
      <c r="O17" s="217">
        <f t="shared" si="7"/>
        <v>0</v>
      </c>
      <c r="P17" s="206">
        <f t="shared" si="8"/>
        <v>0</v>
      </c>
    </row>
    <row r="18" spans="1:16" s="54" customFormat="1">
      <c r="A18" s="934" t="s">
        <v>600</v>
      </c>
      <c r="B18" s="216"/>
      <c r="C18" s="217"/>
      <c r="D18" s="217"/>
      <c r="E18" s="217"/>
      <c r="F18" s="206"/>
      <c r="G18" s="216"/>
      <c r="H18" s="217"/>
      <c r="I18" s="217"/>
      <c r="J18" s="217"/>
      <c r="K18" s="206">
        <f t="shared" si="3"/>
        <v>0</v>
      </c>
      <c r="L18" s="216">
        <f t="shared" si="4"/>
        <v>0</v>
      </c>
      <c r="M18" s="217">
        <f t="shared" si="5"/>
        <v>0</v>
      </c>
      <c r="N18" s="217">
        <f t="shared" si="6"/>
        <v>0</v>
      </c>
      <c r="O18" s="217">
        <f t="shared" si="7"/>
        <v>0</v>
      </c>
      <c r="P18" s="206">
        <f t="shared" si="8"/>
        <v>0</v>
      </c>
    </row>
    <row r="19" spans="1:16" s="54" customFormat="1">
      <c r="A19" s="934">
        <v>360</v>
      </c>
      <c r="B19" s="216"/>
      <c r="C19" s="217"/>
      <c r="D19" s="217"/>
      <c r="E19" s="217"/>
      <c r="F19" s="206"/>
      <c r="G19" s="216"/>
      <c r="H19" s="217"/>
      <c r="I19" s="217"/>
      <c r="J19" s="217"/>
      <c r="K19" s="206">
        <f t="shared" si="3"/>
        <v>0</v>
      </c>
      <c r="L19" s="216">
        <f t="shared" si="4"/>
        <v>0</v>
      </c>
      <c r="M19" s="217">
        <f t="shared" si="5"/>
        <v>0</v>
      </c>
      <c r="N19" s="217">
        <f t="shared" si="6"/>
        <v>0</v>
      </c>
      <c r="O19" s="217">
        <f t="shared" si="7"/>
        <v>0</v>
      </c>
      <c r="P19" s="206">
        <f t="shared" si="8"/>
        <v>0</v>
      </c>
    </row>
    <row r="20" spans="1:16" s="54" customFormat="1" ht="14.25" customHeight="1">
      <c r="A20" s="935" t="s">
        <v>602</v>
      </c>
      <c r="B20" s="216"/>
      <c r="C20" s="217"/>
      <c r="D20" s="217"/>
      <c r="E20" s="217"/>
      <c r="F20" s="206">
        <f>SUM(B20:E20)</f>
        <v>0</v>
      </c>
      <c r="G20" s="216"/>
      <c r="H20" s="217"/>
      <c r="I20" s="217"/>
      <c r="J20" s="217"/>
      <c r="K20" s="206">
        <f t="shared" si="3"/>
        <v>0</v>
      </c>
      <c r="L20" s="216">
        <f t="shared" si="4"/>
        <v>0</v>
      </c>
      <c r="M20" s="217">
        <f t="shared" si="5"/>
        <v>0</v>
      </c>
      <c r="N20" s="217">
        <f t="shared" si="6"/>
        <v>0</v>
      </c>
      <c r="O20" s="217">
        <f t="shared" si="7"/>
        <v>0</v>
      </c>
      <c r="P20" s="206">
        <f t="shared" si="8"/>
        <v>0</v>
      </c>
    </row>
    <row r="21" spans="1:16" s="54" customFormat="1" ht="14.25" customHeight="1">
      <c r="A21" s="1178" t="s">
        <v>646</v>
      </c>
      <c r="B21" s="216"/>
      <c r="C21" s="217"/>
      <c r="D21" s="217"/>
      <c r="E21" s="217"/>
      <c r="F21" s="206">
        <f>SUM(B21:E21)</f>
        <v>0</v>
      </c>
      <c r="G21" s="216"/>
      <c r="H21" s="217"/>
      <c r="I21" s="217"/>
      <c r="J21" s="217"/>
      <c r="K21" s="206">
        <f t="shared" si="3"/>
        <v>0</v>
      </c>
      <c r="L21" s="216">
        <f t="shared" si="4"/>
        <v>0</v>
      </c>
      <c r="M21" s="217">
        <f t="shared" si="5"/>
        <v>0</v>
      </c>
      <c r="N21" s="217">
        <f t="shared" si="6"/>
        <v>0</v>
      </c>
      <c r="O21" s="217">
        <f t="shared" si="7"/>
        <v>0</v>
      </c>
      <c r="P21" s="206">
        <f t="shared" si="8"/>
        <v>0</v>
      </c>
    </row>
    <row r="22" spans="1:16" s="54" customFormat="1" ht="14.25" customHeight="1">
      <c r="A22" s="951" t="s">
        <v>902</v>
      </c>
      <c r="B22" s="216"/>
      <c r="C22" s="217"/>
      <c r="D22" s="217"/>
      <c r="E22" s="217"/>
      <c r="F22" s="206">
        <f>SUM(B22:E22)</f>
        <v>0</v>
      </c>
      <c r="G22" s="216"/>
      <c r="H22" s="217"/>
      <c r="I22" s="217"/>
      <c r="J22" s="217"/>
      <c r="K22" s="206">
        <f t="shared" si="3"/>
        <v>0</v>
      </c>
      <c r="L22" s="216">
        <f t="shared" si="4"/>
        <v>0</v>
      </c>
      <c r="M22" s="217">
        <f t="shared" si="5"/>
        <v>0</v>
      </c>
      <c r="N22" s="217">
        <f t="shared" si="6"/>
        <v>0</v>
      </c>
      <c r="O22" s="217">
        <f t="shared" si="7"/>
        <v>0</v>
      </c>
      <c r="P22" s="206">
        <f t="shared" si="8"/>
        <v>0</v>
      </c>
    </row>
    <row r="23" spans="1:16" s="54" customFormat="1" ht="3.75" customHeight="1">
      <c r="A23" s="219"/>
      <c r="B23" s="216"/>
      <c r="C23" s="217"/>
      <c r="D23" s="217"/>
      <c r="E23" s="217"/>
      <c r="F23" s="206"/>
      <c r="G23" s="216"/>
      <c r="H23" s="217"/>
      <c r="I23" s="217"/>
      <c r="J23" s="217"/>
      <c r="K23" s="206">
        <f t="shared" si="3"/>
        <v>0</v>
      </c>
      <c r="L23" s="216">
        <f t="shared" si="4"/>
        <v>0</v>
      </c>
      <c r="M23" s="217">
        <f t="shared" si="5"/>
        <v>0</v>
      </c>
      <c r="N23" s="217">
        <f t="shared" si="6"/>
        <v>0</v>
      </c>
      <c r="O23" s="217">
        <f t="shared" si="7"/>
        <v>0</v>
      </c>
      <c r="P23" s="206">
        <f t="shared" si="8"/>
        <v>0</v>
      </c>
    </row>
    <row r="24" spans="1:16" s="54" customFormat="1">
      <c r="A24" s="202" t="s">
        <v>143</v>
      </c>
      <c r="B24" s="216"/>
      <c r="C24" s="217"/>
      <c r="D24" s="217"/>
      <c r="E24" s="217"/>
      <c r="F24" s="206"/>
      <c r="G24" s="13"/>
      <c r="H24" s="3"/>
      <c r="I24" s="3"/>
      <c r="J24" s="3"/>
      <c r="K24" s="206">
        <f t="shared" si="3"/>
        <v>0</v>
      </c>
      <c r="L24" s="216">
        <f t="shared" si="4"/>
        <v>0</v>
      </c>
      <c r="M24" s="217">
        <f t="shared" si="5"/>
        <v>0</v>
      </c>
      <c r="N24" s="217">
        <f t="shared" si="6"/>
        <v>0</v>
      </c>
      <c r="O24" s="217">
        <f t="shared" si="7"/>
        <v>0</v>
      </c>
      <c r="P24" s="206">
        <f t="shared" si="8"/>
        <v>0</v>
      </c>
    </row>
    <row r="25" spans="1:16" s="54" customFormat="1">
      <c r="A25" s="219" t="s">
        <v>139</v>
      </c>
      <c r="B25" s="216"/>
      <c r="C25" s="217"/>
      <c r="D25" s="217"/>
      <c r="E25" s="217"/>
      <c r="F25" s="206">
        <f>SUM(B25:E25)</f>
        <v>0</v>
      </c>
      <c r="G25" s="2"/>
      <c r="H25" s="3"/>
      <c r="I25" s="3"/>
      <c r="J25" s="3"/>
      <c r="K25" s="206">
        <f t="shared" si="3"/>
        <v>0</v>
      </c>
      <c r="L25" s="216">
        <f t="shared" si="4"/>
        <v>0</v>
      </c>
      <c r="M25" s="217">
        <f t="shared" si="5"/>
        <v>0</v>
      </c>
      <c r="N25" s="217">
        <f t="shared" si="6"/>
        <v>0</v>
      </c>
      <c r="O25" s="217">
        <f t="shared" si="7"/>
        <v>0</v>
      </c>
      <c r="P25" s="206">
        <f t="shared" si="8"/>
        <v>0</v>
      </c>
    </row>
    <row r="26" spans="1:16" s="54" customFormat="1">
      <c r="A26" s="219" t="s">
        <v>140</v>
      </c>
      <c r="B26" s="216"/>
      <c r="C26" s="217"/>
      <c r="D26" s="217"/>
      <c r="E26" s="217"/>
      <c r="F26" s="206">
        <f>SUM(B26:E26)</f>
        <v>0</v>
      </c>
      <c r="G26" s="216"/>
      <c r="H26" s="217"/>
      <c r="I26" s="217"/>
      <c r="J26" s="217"/>
      <c r="K26" s="206">
        <f t="shared" si="3"/>
        <v>0</v>
      </c>
      <c r="L26" s="216">
        <f t="shared" si="4"/>
        <v>0</v>
      </c>
      <c r="M26" s="217">
        <f t="shared" si="5"/>
        <v>0</v>
      </c>
      <c r="N26" s="217">
        <f t="shared" si="6"/>
        <v>0</v>
      </c>
      <c r="O26" s="217">
        <f t="shared" si="7"/>
        <v>0</v>
      </c>
      <c r="P26" s="206">
        <f t="shared" si="8"/>
        <v>0</v>
      </c>
    </row>
    <row r="27" spans="1:16" s="54" customFormat="1">
      <c r="A27" s="219" t="s">
        <v>602</v>
      </c>
      <c r="B27" s="216"/>
      <c r="C27" s="217"/>
      <c r="D27" s="217"/>
      <c r="E27" s="217"/>
      <c r="F27" s="206">
        <f>SUM(B27:E27)</f>
        <v>0</v>
      </c>
      <c r="G27" s="216"/>
      <c r="H27" s="3"/>
      <c r="I27" s="3"/>
      <c r="J27" s="3"/>
      <c r="K27" s="206">
        <f t="shared" si="3"/>
        <v>0</v>
      </c>
      <c r="L27" s="216">
        <f t="shared" si="4"/>
        <v>0</v>
      </c>
      <c r="M27" s="217">
        <f t="shared" si="5"/>
        <v>0</v>
      </c>
      <c r="N27" s="217">
        <f t="shared" si="6"/>
        <v>0</v>
      </c>
      <c r="O27" s="217">
        <f t="shared" si="7"/>
        <v>0</v>
      </c>
      <c r="P27" s="206">
        <f t="shared" si="8"/>
        <v>0</v>
      </c>
    </row>
    <row r="28" spans="1:16" s="54" customFormat="1">
      <c r="A28" s="232" t="s">
        <v>1305</v>
      </c>
      <c r="B28" s="216"/>
      <c r="C28" s="217"/>
      <c r="D28" s="217"/>
      <c r="E28" s="217"/>
      <c r="F28" s="206">
        <f>SUM(B28:E28)</f>
        <v>0</v>
      </c>
      <c r="G28" s="216"/>
      <c r="H28" s="217"/>
      <c r="I28" s="217"/>
      <c r="J28" s="217"/>
      <c r="K28" s="206">
        <f t="shared" si="3"/>
        <v>0</v>
      </c>
      <c r="L28" s="216">
        <f t="shared" si="4"/>
        <v>0</v>
      </c>
      <c r="M28" s="217">
        <f t="shared" si="5"/>
        <v>0</v>
      </c>
      <c r="N28" s="217">
        <f t="shared" si="6"/>
        <v>0</v>
      </c>
      <c r="O28" s="217">
        <f t="shared" si="7"/>
        <v>0</v>
      </c>
      <c r="P28" s="206">
        <f t="shared" si="8"/>
        <v>0</v>
      </c>
    </row>
    <row r="29" spans="1:16" s="54" customFormat="1">
      <c r="A29" s="65"/>
      <c r="B29" s="216"/>
      <c r="C29" s="217"/>
      <c r="D29" s="217"/>
      <c r="E29" s="217"/>
      <c r="F29" s="206"/>
      <c r="G29" s="217"/>
      <c r="H29" s="217"/>
      <c r="I29" s="217"/>
      <c r="J29" s="217"/>
      <c r="K29" s="206">
        <f t="shared" si="3"/>
        <v>0</v>
      </c>
      <c r="L29" s="216">
        <f t="shared" si="4"/>
        <v>0</v>
      </c>
      <c r="M29" s="217">
        <f t="shared" si="5"/>
        <v>0</v>
      </c>
      <c r="N29" s="217">
        <f t="shared" si="6"/>
        <v>0</v>
      </c>
      <c r="O29" s="217">
        <f t="shared" si="7"/>
        <v>0</v>
      </c>
      <c r="P29" s="206">
        <f t="shared" si="8"/>
        <v>0</v>
      </c>
    </row>
    <row r="30" spans="1:16" ht="14.25" customHeight="1">
      <c r="A30" s="202" t="s">
        <v>145</v>
      </c>
      <c r="B30" s="196"/>
      <c r="C30" s="197"/>
      <c r="D30" s="197"/>
      <c r="E30" s="197"/>
      <c r="F30" s="198">
        <f>SUM(B30:E30)</f>
        <v>0</v>
      </c>
      <c r="G30" s="200"/>
      <c r="H30" s="200"/>
      <c r="I30" s="200"/>
      <c r="J30" s="200"/>
      <c r="K30" s="206">
        <f t="shared" si="3"/>
        <v>0</v>
      </c>
      <c r="L30" s="216">
        <f t="shared" si="4"/>
        <v>0</v>
      </c>
      <c r="M30" s="217">
        <f t="shared" si="5"/>
        <v>0</v>
      </c>
      <c r="N30" s="217">
        <f t="shared" si="6"/>
        <v>0</v>
      </c>
      <c r="O30" s="217">
        <f t="shared" si="7"/>
        <v>0</v>
      </c>
      <c r="P30" s="206">
        <f t="shared" si="8"/>
        <v>0</v>
      </c>
    </row>
    <row r="31" spans="1:16" ht="14.25" customHeight="1">
      <c r="A31" s="195"/>
      <c r="B31" s="196"/>
      <c r="C31" s="197"/>
      <c r="D31" s="197"/>
      <c r="E31" s="197"/>
      <c r="F31" s="198"/>
      <c r="G31" s="200"/>
      <c r="H31" s="200"/>
      <c r="I31" s="200"/>
      <c r="J31" s="200"/>
      <c r="K31" s="201"/>
      <c r="L31" s="199"/>
      <c r="M31" s="200"/>
      <c r="N31" s="200"/>
      <c r="O31" s="200"/>
      <c r="P31" s="201"/>
    </row>
    <row r="32" spans="1:16" s="56" customFormat="1">
      <c r="A32" s="231" t="s">
        <v>138</v>
      </c>
      <c r="B32" s="207">
        <f t="shared" ref="B32:P32" si="9">SUM(B13:B31)</f>
        <v>0</v>
      </c>
      <c r="C32" s="208">
        <f t="shared" si="9"/>
        <v>0</v>
      </c>
      <c r="D32" s="208">
        <f>SUM(D13:D31)</f>
        <v>0</v>
      </c>
      <c r="E32" s="208">
        <f t="shared" si="9"/>
        <v>0</v>
      </c>
      <c r="F32" s="209">
        <f t="shared" si="9"/>
        <v>0</v>
      </c>
      <c r="G32" s="1674">
        <f t="shared" si="9"/>
        <v>0</v>
      </c>
      <c r="H32" s="208">
        <f>SUM(H13:H31)</f>
        <v>0</v>
      </c>
      <c r="I32" s="208">
        <f t="shared" si="9"/>
        <v>0</v>
      </c>
      <c r="J32" s="208">
        <f t="shared" si="9"/>
        <v>0</v>
      </c>
      <c r="K32" s="209">
        <f t="shared" si="9"/>
        <v>0</v>
      </c>
      <c r="L32" s="207">
        <f>SUM(L13:L31)</f>
        <v>0</v>
      </c>
      <c r="M32" s="208">
        <f t="shared" si="9"/>
        <v>0</v>
      </c>
      <c r="N32" s="208">
        <f t="shared" si="9"/>
        <v>0</v>
      </c>
      <c r="O32" s="208">
        <f t="shared" si="9"/>
        <v>0</v>
      </c>
      <c r="P32" s="209">
        <f t="shared" si="9"/>
        <v>0</v>
      </c>
    </row>
    <row r="33" spans="1:16" s="224" customFormat="1">
      <c r="A33" s="220"/>
      <c r="B33" s="221"/>
      <c r="C33" s="222"/>
      <c r="D33" s="222"/>
      <c r="E33" s="222"/>
      <c r="F33" s="223"/>
      <c r="G33" s="204"/>
      <c r="H33" s="204"/>
      <c r="I33" s="204"/>
      <c r="J33" s="204"/>
      <c r="K33" s="203"/>
      <c r="L33" s="221"/>
      <c r="M33" s="222"/>
      <c r="N33" s="222"/>
      <c r="O33" s="222"/>
      <c r="P33" s="223"/>
    </row>
    <row r="34" spans="1:16">
      <c r="A34" s="79" t="s">
        <v>147</v>
      </c>
      <c r="B34" s="1489" t="s">
        <v>1346</v>
      </c>
      <c r="C34" s="226"/>
      <c r="D34" s="226"/>
      <c r="E34" s="226"/>
      <c r="F34" s="227"/>
      <c r="G34" s="229"/>
      <c r="H34" s="229"/>
      <c r="I34" s="229"/>
      <c r="J34" s="229"/>
      <c r="K34" s="230"/>
      <c r="L34" s="228"/>
      <c r="M34" s="229"/>
      <c r="N34" s="229"/>
      <c r="O34" s="229"/>
      <c r="P34" s="230"/>
    </row>
    <row r="35" spans="1:16">
      <c r="A35" s="65" t="s">
        <v>148</v>
      </c>
      <c r="F35" s="198">
        <f>SUM(B35:E35)</f>
        <v>0</v>
      </c>
      <c r="K35" s="206">
        <f>SUM(G35:J35)</f>
        <v>0</v>
      </c>
      <c r="L35" s="216">
        <f t="shared" ref="L35:O38" si="10">B35-G35</f>
        <v>0</v>
      </c>
      <c r="M35" s="217">
        <f t="shared" si="10"/>
        <v>0</v>
      </c>
      <c r="N35" s="217">
        <f t="shared" si="10"/>
        <v>0</v>
      </c>
      <c r="O35" s="217">
        <f t="shared" si="10"/>
        <v>0</v>
      </c>
      <c r="P35" s="206">
        <f>SUM(L35:O35)</f>
        <v>0</v>
      </c>
    </row>
    <row r="36" spans="1:16">
      <c r="A36" s="65" t="s">
        <v>149</v>
      </c>
      <c r="B36" s="2"/>
      <c r="C36" s="2"/>
      <c r="D36" s="2"/>
      <c r="F36" s="198">
        <f>SUM(B36:E36)</f>
        <v>0</v>
      </c>
      <c r="G36" s="2"/>
      <c r="H36" s="2"/>
      <c r="I36" s="2"/>
      <c r="J36" s="6"/>
      <c r="K36" s="206">
        <f>SUM(G36:J36)</f>
        <v>0</v>
      </c>
      <c r="L36" s="216">
        <f t="shared" si="10"/>
        <v>0</v>
      </c>
      <c r="M36" s="217">
        <f t="shared" si="10"/>
        <v>0</v>
      </c>
      <c r="N36" s="217">
        <f t="shared" si="10"/>
        <v>0</v>
      </c>
      <c r="O36" s="217">
        <f t="shared" si="10"/>
        <v>0</v>
      </c>
      <c r="P36" s="206">
        <f>SUM(L36:O36)</f>
        <v>0</v>
      </c>
    </row>
    <row r="37" spans="1:16">
      <c r="A37" s="65" t="s">
        <v>980</v>
      </c>
      <c r="B37" s="2"/>
      <c r="C37" s="2"/>
      <c r="D37" s="2"/>
      <c r="F37" s="198">
        <f>SUM(B37:E37)</f>
        <v>0</v>
      </c>
      <c r="G37" s="2"/>
      <c r="H37" s="2"/>
      <c r="I37" s="2"/>
      <c r="J37" s="6"/>
      <c r="K37" s="206">
        <f>SUM(G37:J37)</f>
        <v>0</v>
      </c>
      <c r="L37" s="216">
        <f t="shared" si="10"/>
        <v>0</v>
      </c>
      <c r="M37" s="217">
        <f t="shared" si="10"/>
        <v>0</v>
      </c>
      <c r="N37" s="217">
        <f t="shared" si="10"/>
        <v>0</v>
      </c>
      <c r="O37" s="217">
        <f t="shared" si="10"/>
        <v>0</v>
      </c>
      <c r="P37" s="206">
        <f>SUM(L37:O37)</f>
        <v>0</v>
      </c>
    </row>
    <row r="38" spans="1:16">
      <c r="A38" s="202" t="s">
        <v>146</v>
      </c>
      <c r="B38" s="217"/>
      <c r="D38" s="2"/>
      <c r="E38" s="2"/>
      <c r="F38" s="198">
        <f>SUM(B38:E38)</f>
        <v>0</v>
      </c>
      <c r="G38" s="217"/>
      <c r="I38" s="2"/>
      <c r="J38" s="2"/>
      <c r="K38" s="206">
        <f>SUM(G38:J38)</f>
        <v>0</v>
      </c>
      <c r="L38" s="216">
        <f t="shared" si="10"/>
        <v>0</v>
      </c>
      <c r="M38" s="217">
        <f t="shared" si="10"/>
        <v>0</v>
      </c>
      <c r="N38" s="217">
        <f t="shared" si="10"/>
        <v>0</v>
      </c>
      <c r="O38" s="217">
        <f t="shared" si="10"/>
        <v>0</v>
      </c>
      <c r="P38" s="206">
        <f>SUM(L38:O38)</f>
        <v>0</v>
      </c>
    </row>
    <row r="39" spans="1:16" ht="14.25" customHeight="1">
      <c r="A39" s="195"/>
      <c r="B39" s="196"/>
      <c r="C39" s="197"/>
      <c r="D39" s="197"/>
      <c r="E39" s="197"/>
      <c r="F39" s="198"/>
      <c r="G39" s="200"/>
      <c r="H39" s="200"/>
      <c r="I39" s="200"/>
      <c r="J39" s="200"/>
      <c r="K39" s="201"/>
      <c r="L39" s="199"/>
      <c r="M39" s="200"/>
      <c r="N39" s="200"/>
      <c r="O39" s="200"/>
      <c r="P39" s="201"/>
    </row>
    <row r="40" spans="1:16" s="56" customFormat="1">
      <c r="A40" s="231" t="s">
        <v>138</v>
      </c>
      <c r="B40" s="207">
        <f>SUM(B35:B39)</f>
        <v>0</v>
      </c>
      <c r="C40" s="208">
        <f>SUM(C35:C39)</f>
        <v>0</v>
      </c>
      <c r="D40" s="208">
        <f t="shared" ref="D40:P40" si="11">SUM(D35:D39)</f>
        <v>0</v>
      </c>
      <c r="E40" s="208">
        <f>SUM(E35:E39)</f>
        <v>0</v>
      </c>
      <c r="F40" s="209">
        <f>SUM(F35:F39)</f>
        <v>0</v>
      </c>
      <c r="G40" s="1674">
        <f>SUM(G35:G39)</f>
        <v>0</v>
      </c>
      <c r="H40" s="208">
        <f t="shared" si="11"/>
        <v>0</v>
      </c>
      <c r="I40" s="208">
        <f t="shared" si="11"/>
        <v>0</v>
      </c>
      <c r="J40" s="208">
        <f t="shared" si="11"/>
        <v>0</v>
      </c>
      <c r="K40" s="209">
        <f t="shared" si="11"/>
        <v>0</v>
      </c>
      <c r="L40" s="28">
        <f t="shared" si="11"/>
        <v>0</v>
      </c>
      <c r="M40" s="208">
        <f>SUM(M35:M39)</f>
        <v>0</v>
      </c>
      <c r="N40" s="208">
        <f t="shared" si="11"/>
        <v>0</v>
      </c>
      <c r="O40" s="208">
        <f t="shared" si="11"/>
        <v>0</v>
      </c>
      <c r="P40" s="209">
        <f t="shared" si="11"/>
        <v>0</v>
      </c>
    </row>
    <row r="42" spans="1:16">
      <c r="B42" s="137">
        <f>B40+B32+B9-G40-G32-G9-L40-L32-L9</f>
        <v>0</v>
      </c>
      <c r="C42" s="137">
        <f>C40+C32+C9-H40-H32-H9-M40-M32-M9</f>
        <v>0</v>
      </c>
      <c r="D42" s="137">
        <f>D40+D32+D9-I40-I32-I9-N40-N32-N9</f>
        <v>0</v>
      </c>
      <c r="E42" s="137">
        <f>E40+E32+E9-J40-J32-J9-O40-O32-O9</f>
        <v>0</v>
      </c>
      <c r="F42" s="137">
        <f>F40+F32+F9-K40-K32-K9-P40-P32-P9</f>
        <v>0</v>
      </c>
      <c r="L42" s="950"/>
    </row>
    <row r="43" spans="1:16">
      <c r="C43" s="1185"/>
    </row>
    <row r="45" spans="1:16">
      <c r="B45" s="1159"/>
    </row>
  </sheetData>
  <mergeCells count="3">
    <mergeCell ref="B2:F2"/>
    <mergeCell ref="G2:K2"/>
    <mergeCell ref="L2:P2"/>
  </mergeCells>
  <phoneticPr fontId="24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/>
  <dimension ref="A1:P30"/>
  <sheetViews>
    <sheetView showGridLines="0" workbookViewId="0">
      <pane xSplit="1" ySplit="4" topLeftCell="B5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Row="1" outlineLevelCol="1"/>
  <cols>
    <col min="1" max="1" width="17.5703125" style="808" customWidth="1"/>
    <col min="2" max="2" width="15.140625" style="813" bestFit="1" customWidth="1"/>
    <col min="3" max="6" width="12.28515625" style="813" bestFit="1" customWidth="1"/>
    <col min="7" max="7" width="12.28515625" style="813" customWidth="1" outlineLevel="1"/>
    <col min="8" max="10" width="11.140625" style="813" customWidth="1" outlineLevel="1"/>
    <col min="11" max="11" width="12.28515625" style="813" bestFit="1" customWidth="1"/>
    <col min="12" max="12" width="11.7109375" style="813" customWidth="1" outlineLevel="1"/>
    <col min="13" max="15" width="12.28515625" style="813" customWidth="1" outlineLevel="1"/>
    <col min="16" max="16" width="13" style="813" customWidth="1"/>
    <col min="17" max="17" width="11.140625" style="808" bestFit="1" customWidth="1"/>
    <col min="18" max="16384" width="9.140625" style="808"/>
  </cols>
  <sheetData>
    <row r="1" spans="1:16">
      <c r="A1" s="904" t="s">
        <v>321</v>
      </c>
      <c r="B1" s="1489" t="s">
        <v>1345</v>
      </c>
    </row>
    <row r="2" spans="1:16">
      <c r="A2" s="814" t="s">
        <v>512</v>
      </c>
    </row>
    <row r="3" spans="1:16" s="815" customFormat="1">
      <c r="B3" s="1716" t="s">
        <v>901</v>
      </c>
      <c r="C3" s="1717"/>
      <c r="D3" s="1717"/>
      <c r="E3" s="1717"/>
      <c r="F3" s="1718"/>
      <c r="G3" s="1716" t="s">
        <v>581</v>
      </c>
      <c r="H3" s="1717"/>
      <c r="I3" s="1717"/>
      <c r="J3" s="1717"/>
      <c r="K3" s="1718"/>
      <c r="L3" s="1717" t="s">
        <v>191</v>
      </c>
      <c r="M3" s="1717"/>
      <c r="N3" s="1717"/>
      <c r="O3" s="1717"/>
      <c r="P3" s="1718"/>
    </row>
    <row r="4" spans="1:16" s="816" customFormat="1" ht="14.25" customHeight="1">
      <c r="B4" s="99" t="s">
        <v>584</v>
      </c>
      <c r="C4" s="50" t="s">
        <v>585</v>
      </c>
      <c r="D4" s="50" t="s">
        <v>586</v>
      </c>
      <c r="E4" s="50" t="s">
        <v>582</v>
      </c>
      <c r="F4" s="51" t="s">
        <v>583</v>
      </c>
      <c r="G4" s="99" t="s">
        <v>305</v>
      </c>
      <c r="H4" s="50" t="s">
        <v>306</v>
      </c>
      <c r="I4" s="50" t="s">
        <v>307</v>
      </c>
      <c r="J4" s="50" t="s">
        <v>308</v>
      </c>
      <c r="K4" s="51" t="s">
        <v>309</v>
      </c>
      <c r="L4" s="50" t="s">
        <v>305</v>
      </c>
      <c r="M4" s="50" t="s">
        <v>306</v>
      </c>
      <c r="N4" s="50" t="s">
        <v>307</v>
      </c>
      <c r="O4" s="50" t="s">
        <v>308</v>
      </c>
      <c r="P4" s="51" t="s">
        <v>309</v>
      </c>
    </row>
    <row r="5" spans="1:16" s="820" customFormat="1" ht="14.25" customHeight="1">
      <c r="A5" s="905" t="s">
        <v>599</v>
      </c>
      <c r="B5" s="906"/>
      <c r="C5" s="907"/>
      <c r="D5" s="907"/>
      <c r="E5" s="907"/>
      <c r="F5" s="921"/>
      <c r="G5" s="908"/>
      <c r="H5" s="909"/>
      <c r="I5" s="909"/>
      <c r="J5" s="909"/>
      <c r="K5" s="910"/>
      <c r="L5" s="911"/>
      <c r="M5" s="843"/>
      <c r="N5" s="843"/>
      <c r="O5" s="843"/>
      <c r="P5" s="144"/>
    </row>
    <row r="6" spans="1:16" ht="8.25" hidden="1" customHeight="1" outlineLevel="1">
      <c r="A6" s="817"/>
      <c r="B6" s="809"/>
      <c r="C6" s="810"/>
      <c r="D6" s="810"/>
      <c r="E6" s="810"/>
      <c r="F6" s="922"/>
      <c r="G6" s="818"/>
      <c r="H6" s="811"/>
      <c r="I6" s="811"/>
      <c r="J6" s="811"/>
      <c r="K6" s="819"/>
      <c r="L6" s="148"/>
      <c r="M6" s="812"/>
      <c r="N6" s="812"/>
      <c r="O6" s="812"/>
      <c r="P6" s="108"/>
    </row>
    <row r="7" spans="1:16" ht="14.25" hidden="1" customHeight="1" outlineLevel="1">
      <c r="A7" s="954" t="s">
        <v>587</v>
      </c>
      <c r="B7" s="809"/>
      <c r="C7" s="810"/>
      <c r="D7" s="810"/>
      <c r="E7" s="810"/>
      <c r="F7" s="922"/>
      <c r="G7" s="818"/>
      <c r="H7" s="811"/>
      <c r="I7" s="811"/>
      <c r="J7" s="811"/>
      <c r="K7" s="819"/>
      <c r="L7" s="148"/>
      <c r="M7" s="812"/>
      <c r="N7" s="812"/>
      <c r="O7" s="812"/>
      <c r="P7" s="108"/>
    </row>
    <row r="8" spans="1:16" hidden="1" outlineLevel="1">
      <c r="A8" s="955" t="s">
        <v>588</v>
      </c>
      <c r="B8" s="809"/>
      <c r="C8" s="810"/>
      <c r="D8" s="810"/>
      <c r="E8" s="810"/>
      <c r="F8" s="922">
        <f>SUM(B8:E8)</f>
        <v>0</v>
      </c>
      <c r="G8" s="818"/>
      <c r="H8" s="811"/>
      <c r="I8" s="811"/>
      <c r="J8" s="811"/>
      <c r="K8" s="819">
        <f>SUM(G8:J8)</f>
        <v>0</v>
      </c>
      <c r="L8" s="148">
        <f t="shared" ref="L8:O11" si="0">B8-G8</f>
        <v>0</v>
      </c>
      <c r="M8" s="812">
        <f t="shared" si="0"/>
        <v>0</v>
      </c>
      <c r="N8" s="812">
        <f t="shared" si="0"/>
        <v>0</v>
      </c>
      <c r="O8" s="812">
        <f t="shared" si="0"/>
        <v>0</v>
      </c>
      <c r="P8" s="108">
        <f>SUM(L8:O8)</f>
        <v>0</v>
      </c>
    </row>
    <row r="9" spans="1:16" hidden="1" outlineLevel="1">
      <c r="A9" s="955" t="s">
        <v>589</v>
      </c>
      <c r="B9" s="809"/>
      <c r="C9" s="810"/>
      <c r="D9" s="811"/>
      <c r="E9" s="810"/>
      <c r="F9" s="922">
        <f>SUM(B9:E9)</f>
        <v>0</v>
      </c>
      <c r="G9" s="818"/>
      <c r="H9" s="811"/>
      <c r="I9" s="811"/>
      <c r="J9" s="811"/>
      <c r="K9" s="819">
        <f>SUM(G9:J9)</f>
        <v>0</v>
      </c>
      <c r="L9" s="148">
        <f t="shared" si="0"/>
        <v>0</v>
      </c>
      <c r="M9" s="812">
        <f t="shared" si="0"/>
        <v>0</v>
      </c>
      <c r="N9" s="812">
        <f t="shared" si="0"/>
        <v>0</v>
      </c>
      <c r="O9" s="812">
        <f t="shared" si="0"/>
        <v>0</v>
      </c>
      <c r="P9" s="108">
        <f>SUM(L9:O9)</f>
        <v>0</v>
      </c>
    </row>
    <row r="10" spans="1:16" hidden="1" outlineLevel="1">
      <c r="A10" s="955" t="s">
        <v>579</v>
      </c>
      <c r="B10" s="809"/>
      <c r="C10" s="810"/>
      <c r="D10" s="811"/>
      <c r="E10" s="810"/>
      <c r="F10" s="922">
        <f>SUM(B10:E10)</f>
        <v>0</v>
      </c>
      <c r="G10" s="818"/>
      <c r="H10" s="811"/>
      <c r="I10" s="811"/>
      <c r="J10" s="811"/>
      <c r="K10" s="819">
        <f>SUM(G10:J10)</f>
        <v>0</v>
      </c>
      <c r="L10" s="148">
        <f t="shared" si="0"/>
        <v>0</v>
      </c>
      <c r="M10" s="812">
        <f t="shared" si="0"/>
        <v>0</v>
      </c>
      <c r="N10" s="812">
        <f t="shared" si="0"/>
        <v>0</v>
      </c>
      <c r="O10" s="812">
        <f t="shared" si="0"/>
        <v>0</v>
      </c>
      <c r="P10" s="108">
        <f>SUM(L10:O10)</f>
        <v>0</v>
      </c>
    </row>
    <row r="11" spans="1:16" hidden="1" outlineLevel="1">
      <c r="A11" s="955" t="s">
        <v>580</v>
      </c>
      <c r="B11" s="809"/>
      <c r="C11" s="810"/>
      <c r="D11" s="811"/>
      <c r="E11" s="810"/>
      <c r="F11" s="922">
        <f>SUM(B11:E11)</f>
        <v>0</v>
      </c>
      <c r="G11" s="818"/>
      <c r="H11" s="811"/>
      <c r="I11" s="811"/>
      <c r="J11" s="811"/>
      <c r="K11" s="819">
        <f>SUM(G11:J11)</f>
        <v>0</v>
      </c>
      <c r="L11" s="148">
        <f t="shared" si="0"/>
        <v>0</v>
      </c>
      <c r="M11" s="812">
        <f t="shared" si="0"/>
        <v>0</v>
      </c>
      <c r="N11" s="812">
        <f t="shared" si="0"/>
        <v>0</v>
      </c>
      <c r="O11" s="812">
        <f t="shared" si="0"/>
        <v>0</v>
      </c>
      <c r="P11" s="108">
        <f>SUM(L11:O11)</f>
        <v>0</v>
      </c>
    </row>
    <row r="12" spans="1:16" ht="12.75" hidden="1" customHeight="1" outlineLevel="1">
      <c r="A12" s="817"/>
      <c r="B12" s="809"/>
      <c r="C12" s="810"/>
      <c r="D12" s="810"/>
      <c r="E12" s="810"/>
      <c r="F12" s="922"/>
      <c r="G12" s="818"/>
      <c r="H12" s="811"/>
      <c r="I12" s="811"/>
      <c r="J12" s="811"/>
      <c r="K12" s="819"/>
      <c r="L12" s="148"/>
      <c r="M12" s="812"/>
      <c r="N12" s="812"/>
      <c r="O12" s="812"/>
      <c r="P12" s="108"/>
    </row>
    <row r="13" spans="1:16" ht="14.25" hidden="1" customHeight="1" outlineLevel="1">
      <c r="A13" s="954" t="s">
        <v>590</v>
      </c>
      <c r="B13" s="818"/>
      <c r="C13" s="810"/>
      <c r="D13" s="810"/>
      <c r="E13" s="810"/>
      <c r="F13" s="922"/>
      <c r="G13" s="818"/>
      <c r="H13" s="811"/>
      <c r="I13" s="811"/>
      <c r="J13" s="811"/>
      <c r="K13" s="819"/>
      <c r="L13" s="148"/>
      <c r="M13" s="812"/>
      <c r="N13" s="812"/>
      <c r="O13" s="812"/>
      <c r="P13" s="108"/>
    </row>
    <row r="14" spans="1:16" ht="14.25" hidden="1" customHeight="1" outlineLevel="1">
      <c r="A14" s="955" t="s">
        <v>591</v>
      </c>
      <c r="B14" s="809"/>
      <c r="C14" s="810"/>
      <c r="D14" s="810"/>
      <c r="E14" s="810"/>
      <c r="F14" s="922">
        <f t="shared" ref="F14:F26" si="1">SUM(B14:E14)</f>
        <v>0</v>
      </c>
      <c r="G14" s="818"/>
      <c r="H14" s="811"/>
      <c r="I14" s="811"/>
      <c r="J14" s="811"/>
      <c r="K14" s="819">
        <f t="shared" ref="K14:K19" si="2">SUM(G14:J14)</f>
        <v>0</v>
      </c>
      <c r="L14" s="148">
        <f t="shared" ref="L14:O19" si="3">B14-G14</f>
        <v>0</v>
      </c>
      <c r="M14" s="812">
        <f t="shared" si="3"/>
        <v>0</v>
      </c>
      <c r="N14" s="812">
        <f t="shared" si="3"/>
        <v>0</v>
      </c>
      <c r="O14" s="812">
        <f t="shared" si="3"/>
        <v>0</v>
      </c>
      <c r="P14" s="108">
        <f t="shared" ref="P14:P19" si="4">SUM(L14:O14)</f>
        <v>0</v>
      </c>
    </row>
    <row r="15" spans="1:16" ht="14.25" hidden="1" customHeight="1" outlineLevel="1">
      <c r="A15" s="955" t="s">
        <v>592</v>
      </c>
      <c r="B15" s="809"/>
      <c r="C15" s="810"/>
      <c r="D15" s="810"/>
      <c r="E15" s="810"/>
      <c r="F15" s="922">
        <f t="shared" si="1"/>
        <v>0</v>
      </c>
      <c r="G15" s="818"/>
      <c r="H15" s="811"/>
      <c r="I15" s="811"/>
      <c r="J15" s="811"/>
      <c r="K15" s="819">
        <f t="shared" si="2"/>
        <v>0</v>
      </c>
      <c r="L15" s="148">
        <f t="shared" si="3"/>
        <v>0</v>
      </c>
      <c r="M15" s="812">
        <f t="shared" si="3"/>
        <v>0</v>
      </c>
      <c r="N15" s="812">
        <f t="shared" si="3"/>
        <v>0</v>
      </c>
      <c r="O15" s="812">
        <f t="shared" si="3"/>
        <v>0</v>
      </c>
      <c r="P15" s="108">
        <f t="shared" si="4"/>
        <v>0</v>
      </c>
    </row>
    <row r="16" spans="1:16" ht="14.25" hidden="1" customHeight="1" outlineLevel="1">
      <c r="A16" s="955" t="s">
        <v>578</v>
      </c>
      <c r="B16" s="809"/>
      <c r="C16" s="810"/>
      <c r="D16" s="810"/>
      <c r="E16" s="810"/>
      <c r="F16" s="922">
        <f t="shared" si="1"/>
        <v>0</v>
      </c>
      <c r="G16" s="818"/>
      <c r="H16" s="811"/>
      <c r="I16" s="811"/>
      <c r="J16" s="811"/>
      <c r="K16" s="819">
        <f t="shared" si="2"/>
        <v>0</v>
      </c>
      <c r="L16" s="148">
        <f t="shared" si="3"/>
        <v>0</v>
      </c>
      <c r="M16" s="812">
        <f t="shared" si="3"/>
        <v>0</v>
      </c>
      <c r="N16" s="812">
        <f t="shared" si="3"/>
        <v>0</v>
      </c>
      <c r="O16" s="812">
        <f t="shared" si="3"/>
        <v>0</v>
      </c>
      <c r="P16" s="108">
        <f t="shared" si="4"/>
        <v>0</v>
      </c>
    </row>
    <row r="17" spans="1:16" ht="14.25" hidden="1" customHeight="1" outlineLevel="1">
      <c r="A17" s="955" t="s">
        <v>577</v>
      </c>
      <c r="B17" s="809"/>
      <c r="C17" s="810"/>
      <c r="D17" s="810"/>
      <c r="E17" s="810"/>
      <c r="F17" s="922">
        <f t="shared" si="1"/>
        <v>0</v>
      </c>
      <c r="G17" s="818"/>
      <c r="H17" s="811"/>
      <c r="I17" s="811"/>
      <c r="J17" s="811"/>
      <c r="K17" s="819">
        <f t="shared" si="2"/>
        <v>0</v>
      </c>
      <c r="L17" s="148">
        <f t="shared" si="3"/>
        <v>0</v>
      </c>
      <c r="M17" s="812">
        <f t="shared" si="3"/>
        <v>0</v>
      </c>
      <c r="N17" s="812">
        <f t="shared" si="3"/>
        <v>0</v>
      </c>
      <c r="O17" s="812">
        <f t="shared" si="3"/>
        <v>0</v>
      </c>
      <c r="P17" s="108">
        <f t="shared" si="4"/>
        <v>0</v>
      </c>
    </row>
    <row r="18" spans="1:16" ht="14.25" hidden="1" customHeight="1" outlineLevel="1">
      <c r="A18" s="955" t="s">
        <v>593</v>
      </c>
      <c r="B18" s="809"/>
      <c r="C18" s="810"/>
      <c r="D18" s="810"/>
      <c r="E18" s="810"/>
      <c r="F18" s="922">
        <f t="shared" si="1"/>
        <v>0</v>
      </c>
      <c r="G18" s="818"/>
      <c r="H18" s="811"/>
      <c r="I18" s="811"/>
      <c r="J18" s="811"/>
      <c r="K18" s="819">
        <f t="shared" si="2"/>
        <v>0</v>
      </c>
      <c r="L18" s="148">
        <f t="shared" si="3"/>
        <v>0</v>
      </c>
      <c r="M18" s="812">
        <f t="shared" si="3"/>
        <v>0</v>
      </c>
      <c r="N18" s="812">
        <f t="shared" si="3"/>
        <v>0</v>
      </c>
      <c r="O18" s="812">
        <f t="shared" si="3"/>
        <v>0</v>
      </c>
      <c r="P18" s="108">
        <f t="shared" si="4"/>
        <v>0</v>
      </c>
    </row>
    <row r="19" spans="1:16" ht="14.25" hidden="1" customHeight="1" outlineLevel="1">
      <c r="A19" s="955" t="s">
        <v>594</v>
      </c>
      <c r="B19" s="809"/>
      <c r="C19" s="810"/>
      <c r="D19" s="810"/>
      <c r="E19" s="810"/>
      <c r="F19" s="922">
        <f>SUM(B19:E19)</f>
        <v>0</v>
      </c>
      <c r="G19" s="818"/>
      <c r="H19" s="811"/>
      <c r="I19" s="811"/>
      <c r="J19" s="811"/>
      <c r="K19" s="819">
        <f t="shared" si="2"/>
        <v>0</v>
      </c>
      <c r="L19" s="148">
        <f t="shared" si="3"/>
        <v>0</v>
      </c>
      <c r="M19" s="812">
        <f t="shared" si="3"/>
        <v>0</v>
      </c>
      <c r="N19" s="812">
        <f t="shared" si="3"/>
        <v>0</v>
      </c>
      <c r="O19" s="812">
        <f t="shared" si="3"/>
        <v>0</v>
      </c>
      <c r="P19" s="108">
        <f t="shared" si="4"/>
        <v>0</v>
      </c>
    </row>
    <row r="20" spans="1:16" ht="4.5" hidden="1" customHeight="1" outlineLevel="1">
      <c r="A20" s="955"/>
      <c r="B20" s="809"/>
      <c r="C20" s="810"/>
      <c r="D20" s="810"/>
      <c r="E20" s="810"/>
      <c r="F20" s="922"/>
      <c r="G20" s="818"/>
      <c r="H20" s="811"/>
      <c r="I20" s="811"/>
      <c r="J20" s="811"/>
      <c r="K20" s="819"/>
      <c r="L20" s="148"/>
      <c r="M20" s="812"/>
      <c r="N20" s="812"/>
      <c r="O20" s="812"/>
      <c r="P20" s="108"/>
    </row>
    <row r="21" spans="1:16" ht="14.25" hidden="1" customHeight="1" outlineLevel="1">
      <c r="A21" s="954" t="s">
        <v>595</v>
      </c>
      <c r="B21" s="809"/>
      <c r="C21" s="810"/>
      <c r="D21" s="810"/>
      <c r="E21" s="810"/>
      <c r="F21" s="922"/>
      <c r="G21" s="818"/>
      <c r="H21" s="811"/>
      <c r="I21" s="811"/>
      <c r="J21" s="811"/>
      <c r="K21" s="819"/>
      <c r="L21" s="148"/>
      <c r="M21" s="812"/>
      <c r="N21" s="812"/>
      <c r="O21" s="812"/>
      <c r="P21" s="108"/>
    </row>
    <row r="22" spans="1:16" ht="14.25" hidden="1" customHeight="1" outlineLevel="1">
      <c r="A22" s="956" t="s">
        <v>596</v>
      </c>
      <c r="B22" s="809"/>
      <c r="C22" s="810"/>
      <c r="D22" s="810"/>
      <c r="E22" s="810"/>
      <c r="F22" s="922">
        <f t="shared" si="1"/>
        <v>0</v>
      </c>
      <c r="G22" s="818"/>
      <c r="H22" s="811"/>
      <c r="I22" s="811"/>
      <c r="J22" s="811"/>
      <c r="K22" s="819">
        <f>SUM(G22:J22)</f>
        <v>0</v>
      </c>
      <c r="L22" s="148">
        <f t="shared" ref="L22:O23" si="5">B22-G22</f>
        <v>0</v>
      </c>
      <c r="M22" s="812">
        <f t="shared" si="5"/>
        <v>0</v>
      </c>
      <c r="N22" s="812">
        <f t="shared" si="5"/>
        <v>0</v>
      </c>
      <c r="O22" s="812">
        <f t="shared" si="5"/>
        <v>0</v>
      </c>
      <c r="P22" s="108">
        <f>SUM(L22:O22)</f>
        <v>0</v>
      </c>
    </row>
    <row r="23" spans="1:16" ht="14.25" hidden="1" customHeight="1" outlineLevel="1">
      <c r="A23" s="955" t="s">
        <v>597</v>
      </c>
      <c r="B23" s="809"/>
      <c r="C23" s="810"/>
      <c r="D23" s="810"/>
      <c r="E23" s="810"/>
      <c r="F23" s="922">
        <f t="shared" si="1"/>
        <v>0</v>
      </c>
      <c r="G23" s="818"/>
      <c r="H23" s="811"/>
      <c r="I23" s="811"/>
      <c r="J23" s="811"/>
      <c r="K23" s="819">
        <f>SUM(G23:J23)</f>
        <v>0</v>
      </c>
      <c r="L23" s="148">
        <f t="shared" si="5"/>
        <v>0</v>
      </c>
      <c r="M23" s="812">
        <f t="shared" si="5"/>
        <v>0</v>
      </c>
      <c r="N23" s="812">
        <f t="shared" si="5"/>
        <v>0</v>
      </c>
      <c r="O23" s="812">
        <f t="shared" si="5"/>
        <v>0</v>
      </c>
      <c r="P23" s="108">
        <f>SUM(L23:O23)</f>
        <v>0</v>
      </c>
    </row>
    <row r="24" spans="1:16" ht="14.25" hidden="1" customHeight="1" outlineLevel="1">
      <c r="A24" s="957"/>
      <c r="B24" s="809"/>
      <c r="C24" s="810"/>
      <c r="D24" s="810"/>
      <c r="E24" s="810"/>
      <c r="F24" s="922"/>
      <c r="G24" s="818"/>
      <c r="H24" s="811"/>
      <c r="I24" s="811"/>
      <c r="J24" s="811"/>
      <c r="K24" s="819"/>
      <c r="L24" s="148"/>
      <c r="M24" s="812"/>
      <c r="N24" s="812"/>
      <c r="O24" s="812"/>
      <c r="P24" s="108"/>
    </row>
    <row r="25" spans="1:16" ht="14.25" customHeight="1" collapsed="1">
      <c r="A25" s="1187" t="s">
        <v>814</v>
      </c>
      <c r="B25" s="809"/>
      <c r="C25" s="810"/>
      <c r="D25" s="810"/>
      <c r="E25" s="810"/>
      <c r="F25" s="922">
        <f t="shared" si="1"/>
        <v>0</v>
      </c>
      <c r="G25" s="818"/>
      <c r="H25" s="810"/>
      <c r="I25" s="811"/>
      <c r="J25" s="811"/>
      <c r="K25" s="819">
        <f>SUM(G25:J25)</f>
        <v>0</v>
      </c>
      <c r="L25" s="148">
        <f t="shared" ref="L25:O26" si="6">B25-G25</f>
        <v>0</v>
      </c>
      <c r="M25" s="812">
        <f t="shared" si="6"/>
        <v>0</v>
      </c>
      <c r="N25" s="812">
        <f t="shared" si="6"/>
        <v>0</v>
      </c>
      <c r="O25" s="812">
        <f t="shared" si="6"/>
        <v>0</v>
      </c>
      <c r="P25" s="108">
        <f>SUM(L25:O25)</f>
        <v>0</v>
      </c>
    </row>
    <row r="26" spans="1:16" ht="14.25" customHeight="1">
      <c r="A26" s="957" t="s">
        <v>651</v>
      </c>
      <c r="B26" s="809"/>
      <c r="C26" s="810"/>
      <c r="D26" s="811"/>
      <c r="E26" s="810"/>
      <c r="F26" s="922">
        <f t="shared" si="1"/>
        <v>0</v>
      </c>
      <c r="G26" s="809"/>
      <c r="H26" s="811"/>
      <c r="I26" s="811"/>
      <c r="J26" s="811"/>
      <c r="K26" s="819">
        <f>SUM(G26:J26)</f>
        <v>0</v>
      </c>
      <c r="L26" s="148">
        <f t="shared" si="6"/>
        <v>0</v>
      </c>
      <c r="M26" s="812">
        <f t="shared" si="6"/>
        <v>0</v>
      </c>
      <c r="N26" s="812">
        <f t="shared" si="6"/>
        <v>0</v>
      </c>
      <c r="O26" s="812">
        <f t="shared" si="6"/>
        <v>0</v>
      </c>
      <c r="P26" s="108">
        <f>SUM(L26:O26)</f>
        <v>0</v>
      </c>
    </row>
    <row r="27" spans="1:16" ht="14.25" customHeight="1">
      <c r="A27" s="957"/>
      <c r="B27" s="809"/>
      <c r="C27" s="810"/>
      <c r="D27" s="810"/>
      <c r="E27" s="810"/>
      <c r="F27" s="922"/>
      <c r="G27" s="818"/>
      <c r="H27" s="811"/>
      <c r="I27" s="811"/>
      <c r="J27" s="811"/>
      <c r="K27" s="819"/>
      <c r="L27" s="148"/>
      <c r="M27" s="812"/>
      <c r="N27" s="812"/>
      <c r="O27" s="812"/>
      <c r="P27" s="108"/>
    </row>
    <row r="28" spans="1:16" ht="14.25" customHeight="1" thickBot="1">
      <c r="A28" s="820" t="s">
        <v>598</v>
      </c>
      <c r="B28" s="821">
        <f>SUM(B5:B27)</f>
        <v>0</v>
      </c>
      <c r="C28" s="822">
        <f t="shared" ref="C28:P28" si="7">SUM(C5:C27)</f>
        <v>0</v>
      </c>
      <c r="D28" s="822">
        <f t="shared" si="7"/>
        <v>0</v>
      </c>
      <c r="E28" s="822">
        <f t="shared" si="7"/>
        <v>0</v>
      </c>
      <c r="F28" s="823">
        <f t="shared" si="7"/>
        <v>0</v>
      </c>
      <c r="G28" s="821">
        <f>SUM(G5:G27)</f>
        <v>0</v>
      </c>
      <c r="H28" s="822">
        <f t="shared" si="7"/>
        <v>0</v>
      </c>
      <c r="I28" s="822">
        <f>SUM(I5:I27)</f>
        <v>0</v>
      </c>
      <c r="J28" s="822">
        <f t="shared" si="7"/>
        <v>0</v>
      </c>
      <c r="K28" s="823">
        <f t="shared" si="7"/>
        <v>0</v>
      </c>
      <c r="L28" s="821">
        <f t="shared" si="7"/>
        <v>0</v>
      </c>
      <c r="M28" s="822">
        <f t="shared" si="7"/>
        <v>0</v>
      </c>
      <c r="N28" s="822">
        <f t="shared" si="7"/>
        <v>0</v>
      </c>
      <c r="O28" s="822">
        <f t="shared" si="7"/>
        <v>0</v>
      </c>
      <c r="P28" s="823">
        <f t="shared" si="7"/>
        <v>0</v>
      </c>
    </row>
    <row r="29" spans="1:16" ht="13.5" thickTop="1"/>
    <row r="30" spans="1:16">
      <c r="B30" s="813">
        <f>B28-G28-L28</f>
        <v>0</v>
      </c>
      <c r="C30" s="813">
        <f>C28-H28-M28</f>
        <v>0</v>
      </c>
      <c r="D30" s="813">
        <f>D28-I28-N28</f>
        <v>0</v>
      </c>
      <c r="E30" s="813">
        <f>E28-J28-O28</f>
        <v>0</v>
      </c>
      <c r="F30" s="813">
        <f>F28-K28-P28</f>
        <v>0</v>
      </c>
    </row>
  </sheetData>
  <mergeCells count="3">
    <mergeCell ref="B3:F3"/>
    <mergeCell ref="G3:K3"/>
    <mergeCell ref="L3:P3"/>
  </mergeCells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6"/>
  <dimension ref="A1:P29"/>
  <sheetViews>
    <sheetView showGridLines="0" workbookViewId="0">
      <pane xSplit="1" ySplit="4" topLeftCell="B5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Row="1" outlineLevelCol="1"/>
  <cols>
    <col min="1" max="1" width="32.7109375" style="181" customWidth="1"/>
    <col min="2" max="2" width="10.5703125" style="60" customWidth="1"/>
    <col min="3" max="3" width="11.140625" style="60" bestFit="1" customWidth="1"/>
    <col min="4" max="5" width="11.7109375" style="60" bestFit="1" customWidth="1"/>
    <col min="6" max="6" width="11.140625" style="60" bestFit="1" customWidth="1"/>
    <col min="7" max="7" width="9.42578125" style="54" customWidth="1" outlineLevel="1" collapsed="1"/>
    <col min="8" max="8" width="11.140625" style="54" bestFit="1" customWidth="1" outlineLevel="1"/>
    <col min="9" max="9" width="9.42578125" style="54" customWidth="1" outlineLevel="1"/>
    <col min="10" max="10" width="11.28515625" style="54" customWidth="1" outlineLevel="1"/>
    <col min="11" max="11" width="11.140625" style="54" bestFit="1" customWidth="1"/>
    <col min="12" max="13" width="11.140625" style="54" bestFit="1" customWidth="1" outlineLevel="1"/>
    <col min="14" max="15" width="11.140625" style="54" customWidth="1" outlineLevel="1"/>
    <col min="16" max="16" width="14.28515625" style="54" customWidth="1"/>
    <col min="17" max="16384" width="9.140625" style="54"/>
  </cols>
  <sheetData>
    <row r="1" spans="1:16" ht="15">
      <c r="A1" s="179" t="s">
        <v>132</v>
      </c>
      <c r="B1" s="1489" t="s">
        <v>1347</v>
      </c>
      <c r="N1" s="55"/>
    </row>
    <row r="2" spans="1:16" s="56" customFormat="1">
      <c r="A2" s="180" t="s">
        <v>86</v>
      </c>
      <c r="B2" s="1715" t="s">
        <v>87</v>
      </c>
      <c r="C2" s="1712"/>
      <c r="D2" s="1712"/>
      <c r="E2" s="1712"/>
      <c r="F2" s="1713"/>
      <c r="G2" s="1723" t="s">
        <v>106</v>
      </c>
      <c r="H2" s="1724"/>
      <c r="I2" s="1724"/>
      <c r="J2" s="1724"/>
      <c r="K2" s="1725"/>
      <c r="L2" s="1723" t="s">
        <v>107</v>
      </c>
      <c r="M2" s="1724"/>
      <c r="N2" s="1724"/>
      <c r="O2" s="1724"/>
      <c r="P2" s="1725"/>
    </row>
    <row r="3" spans="1:16">
      <c r="B3" s="59" t="s">
        <v>874</v>
      </c>
      <c r="C3" s="57" t="s">
        <v>876</v>
      </c>
      <c r="D3" s="57" t="s">
        <v>877</v>
      </c>
      <c r="E3" s="57" t="s">
        <v>878</v>
      </c>
      <c r="F3" s="58" t="s">
        <v>894</v>
      </c>
      <c r="G3" s="59" t="s">
        <v>874</v>
      </c>
      <c r="H3" s="57" t="s">
        <v>876</v>
      </c>
      <c r="I3" s="57" t="s">
        <v>877</v>
      </c>
      <c r="J3" s="57" t="s">
        <v>878</v>
      </c>
      <c r="K3" s="58" t="s">
        <v>894</v>
      </c>
      <c r="L3" s="59" t="s">
        <v>874</v>
      </c>
      <c r="M3" s="57" t="s">
        <v>876</v>
      </c>
      <c r="N3" s="57" t="s">
        <v>877</v>
      </c>
      <c r="O3" s="57" t="s">
        <v>878</v>
      </c>
      <c r="P3" s="58" t="s">
        <v>894</v>
      </c>
    </row>
    <row r="4" spans="1:16">
      <c r="B4" s="59"/>
      <c r="C4" s="57"/>
      <c r="D4" s="57"/>
      <c r="E4" s="57"/>
      <c r="F4" s="58"/>
      <c r="G4" s="59"/>
      <c r="H4" s="57"/>
      <c r="I4" s="57"/>
      <c r="J4" s="57"/>
      <c r="K4" s="58"/>
      <c r="L4" s="59"/>
      <c r="M4" s="57"/>
      <c r="N4" s="57"/>
      <c r="O4" s="57"/>
      <c r="P4" s="58"/>
    </row>
    <row r="5" spans="1:16" hidden="1" outlineLevel="1">
      <c r="A5" s="62" t="s">
        <v>133</v>
      </c>
      <c r="B5" s="182"/>
      <c r="C5" s="183"/>
      <c r="D5" s="183"/>
      <c r="E5" s="183"/>
      <c r="F5" s="184"/>
      <c r="G5" s="59"/>
      <c r="H5" s="57"/>
      <c r="I5" s="57"/>
      <c r="J5" s="57"/>
      <c r="K5" s="58"/>
      <c r="L5" s="59"/>
      <c r="M5" s="57"/>
      <c r="N5" s="57"/>
      <c r="O5" s="57"/>
      <c r="P5" s="58"/>
    </row>
    <row r="6" spans="1:16" hidden="1" outlineLevel="1">
      <c r="A6" s="63" t="s">
        <v>92</v>
      </c>
      <c r="B6" s="185"/>
      <c r="C6" s="100"/>
      <c r="D6" s="100"/>
      <c r="E6" s="100"/>
      <c r="F6" s="186">
        <f>SUM(B6:E6)</f>
        <v>0</v>
      </c>
      <c r="G6" s="185"/>
      <c r="H6" s="100"/>
      <c r="I6" s="100"/>
      <c r="J6" s="100"/>
      <c r="K6" s="186">
        <f>SUM(G6:J6)</f>
        <v>0</v>
      </c>
      <c r="L6" s="185">
        <f t="shared" ref="L6:O10" si="0">B6-G6</f>
        <v>0</v>
      </c>
      <c r="M6" s="100">
        <f t="shared" si="0"/>
        <v>0</v>
      </c>
      <c r="N6" s="100">
        <f t="shared" si="0"/>
        <v>0</v>
      </c>
      <c r="O6" s="100">
        <f t="shared" si="0"/>
        <v>0</v>
      </c>
      <c r="P6" s="186">
        <f>SUM(L6:O6)</f>
        <v>0</v>
      </c>
    </row>
    <row r="7" spans="1:16" hidden="1" outlineLevel="1">
      <c r="A7" s="63" t="s">
        <v>134</v>
      </c>
      <c r="B7" s="185"/>
      <c r="C7" s="100"/>
      <c r="D7" s="100"/>
      <c r="E7" s="100"/>
      <c r="F7" s="186">
        <f t="shared" ref="F7:F24" si="1">SUM(B7:E7)</f>
        <v>0</v>
      </c>
      <c r="G7" s="185"/>
      <c r="H7" s="100"/>
      <c r="I7" s="100"/>
      <c r="J7" s="100"/>
      <c r="K7" s="186">
        <f t="shared" ref="K7:K25" si="2">SUM(G7:J7)</f>
        <v>0</v>
      </c>
      <c r="L7" s="185">
        <f t="shared" si="0"/>
        <v>0</v>
      </c>
      <c r="M7" s="100">
        <f t="shared" si="0"/>
        <v>0</v>
      </c>
      <c r="N7" s="100">
        <f t="shared" si="0"/>
        <v>0</v>
      </c>
      <c r="O7" s="100">
        <f t="shared" si="0"/>
        <v>0</v>
      </c>
      <c r="P7" s="186">
        <f t="shared" ref="P7:P21" si="3">SUM(L7:O7)</f>
        <v>0</v>
      </c>
    </row>
    <row r="8" spans="1:16" hidden="1" outlineLevel="1">
      <c r="A8" s="63" t="s">
        <v>93</v>
      </c>
      <c r="B8" s="185"/>
      <c r="C8" s="100"/>
      <c r="D8" s="100"/>
      <c r="E8" s="100"/>
      <c r="F8" s="186">
        <f t="shared" si="1"/>
        <v>0</v>
      </c>
      <c r="G8" s="185"/>
      <c r="H8" s="100"/>
      <c r="I8" s="100"/>
      <c r="J8" s="100"/>
      <c r="K8" s="186">
        <f t="shared" si="2"/>
        <v>0</v>
      </c>
      <c r="L8" s="185">
        <f t="shared" si="0"/>
        <v>0</v>
      </c>
      <c r="M8" s="100">
        <f t="shared" si="0"/>
        <v>0</v>
      </c>
      <c r="N8" s="100">
        <f t="shared" si="0"/>
        <v>0</v>
      </c>
      <c r="O8" s="100">
        <f t="shared" si="0"/>
        <v>0</v>
      </c>
      <c r="P8" s="186">
        <f t="shared" si="3"/>
        <v>0</v>
      </c>
    </row>
    <row r="9" spans="1:16" hidden="1" outlineLevel="1">
      <c r="A9" s="63" t="s">
        <v>94</v>
      </c>
      <c r="B9" s="185"/>
      <c r="C9" s="100"/>
      <c r="D9" s="100"/>
      <c r="E9" s="100"/>
      <c r="F9" s="186">
        <f t="shared" si="1"/>
        <v>0</v>
      </c>
      <c r="G9" s="185"/>
      <c r="H9" s="100"/>
      <c r="I9" s="100"/>
      <c r="J9" s="100"/>
      <c r="K9" s="186">
        <f t="shared" si="2"/>
        <v>0</v>
      </c>
      <c r="L9" s="185">
        <f t="shared" si="0"/>
        <v>0</v>
      </c>
      <c r="M9" s="100">
        <f t="shared" si="0"/>
        <v>0</v>
      </c>
      <c r="N9" s="100">
        <f t="shared" si="0"/>
        <v>0</v>
      </c>
      <c r="O9" s="100">
        <f t="shared" si="0"/>
        <v>0</v>
      </c>
      <c r="P9" s="186">
        <f t="shared" si="3"/>
        <v>0</v>
      </c>
    </row>
    <row r="10" spans="1:16" hidden="1" outlineLevel="1">
      <c r="A10" s="63" t="s">
        <v>399</v>
      </c>
      <c r="B10" s="185"/>
      <c r="C10" s="100"/>
      <c r="D10" s="100"/>
      <c r="E10" s="100"/>
      <c r="F10" s="186">
        <f t="shared" si="1"/>
        <v>0</v>
      </c>
      <c r="G10" s="185"/>
      <c r="H10" s="100"/>
      <c r="I10" s="100"/>
      <c r="J10" s="100"/>
      <c r="K10" s="186">
        <f t="shared" si="2"/>
        <v>0</v>
      </c>
      <c r="L10" s="185">
        <f t="shared" si="0"/>
        <v>0</v>
      </c>
      <c r="M10" s="100">
        <f t="shared" si="0"/>
        <v>0</v>
      </c>
      <c r="N10" s="100">
        <f t="shared" si="0"/>
        <v>0</v>
      </c>
      <c r="O10" s="100">
        <f t="shared" si="0"/>
        <v>0</v>
      </c>
      <c r="P10" s="186">
        <f t="shared" si="3"/>
        <v>0</v>
      </c>
    </row>
    <row r="11" spans="1:16" hidden="1" outlineLevel="1">
      <c r="A11" s="63"/>
      <c r="B11" s="185"/>
      <c r="C11" s="100"/>
      <c r="D11" s="100"/>
      <c r="E11" s="100"/>
      <c r="F11" s="186"/>
      <c r="G11" s="185"/>
      <c r="H11" s="100"/>
      <c r="I11" s="100"/>
      <c r="J11" s="100"/>
      <c r="K11" s="186"/>
      <c r="L11" s="185"/>
      <c r="M11" s="100"/>
      <c r="N11" s="100"/>
      <c r="O11" s="100"/>
      <c r="P11" s="186"/>
    </row>
    <row r="12" spans="1:16" hidden="1" outlineLevel="1">
      <c r="A12" s="62" t="s">
        <v>135</v>
      </c>
      <c r="B12" s="185"/>
      <c r="C12" s="100"/>
      <c r="D12" s="100"/>
      <c r="E12" s="100"/>
      <c r="F12" s="186"/>
      <c r="G12" s="185"/>
      <c r="H12" s="100"/>
      <c r="I12" s="100"/>
      <c r="J12" s="100"/>
      <c r="K12" s="186"/>
      <c r="L12" s="185"/>
      <c r="M12" s="100"/>
      <c r="N12" s="100"/>
      <c r="O12" s="100"/>
      <c r="P12" s="186"/>
    </row>
    <row r="13" spans="1:16" hidden="1" outlineLevel="1">
      <c r="A13" s="63" t="s">
        <v>862</v>
      </c>
      <c r="B13" s="185"/>
      <c r="C13" s="100"/>
      <c r="D13" s="100"/>
      <c r="E13" s="100"/>
      <c r="F13" s="186">
        <f t="shared" si="1"/>
        <v>0</v>
      </c>
      <c r="G13" s="185"/>
      <c r="H13" s="100"/>
      <c r="I13" s="100"/>
      <c r="J13" s="100"/>
      <c r="K13" s="186">
        <f t="shared" si="2"/>
        <v>0</v>
      </c>
      <c r="L13" s="185">
        <f t="shared" ref="L13:O15" si="4">B13-G13</f>
        <v>0</v>
      </c>
      <c r="M13" s="100">
        <f t="shared" si="4"/>
        <v>0</v>
      </c>
      <c r="N13" s="100">
        <f t="shared" si="4"/>
        <v>0</v>
      </c>
      <c r="O13" s="100">
        <f t="shared" si="4"/>
        <v>0</v>
      </c>
      <c r="P13" s="186">
        <f t="shared" si="3"/>
        <v>0</v>
      </c>
    </row>
    <row r="14" spans="1:16" hidden="1" outlineLevel="1">
      <c r="A14" s="63" t="s">
        <v>403</v>
      </c>
      <c r="B14" s="185"/>
      <c r="C14" s="100"/>
      <c r="D14" s="100"/>
      <c r="E14" s="100"/>
      <c r="F14" s="186">
        <f t="shared" si="1"/>
        <v>0</v>
      </c>
      <c r="G14" s="185"/>
      <c r="H14" s="100"/>
      <c r="I14" s="100"/>
      <c r="J14" s="100"/>
      <c r="K14" s="186">
        <f t="shared" si="2"/>
        <v>0</v>
      </c>
      <c r="L14" s="185">
        <f t="shared" si="4"/>
        <v>0</v>
      </c>
      <c r="M14" s="100">
        <f t="shared" si="4"/>
        <v>0</v>
      </c>
      <c r="N14" s="100">
        <f t="shared" si="4"/>
        <v>0</v>
      </c>
      <c r="O14" s="100">
        <f t="shared" si="4"/>
        <v>0</v>
      </c>
      <c r="P14" s="186">
        <f t="shared" si="3"/>
        <v>0</v>
      </c>
    </row>
    <row r="15" spans="1:16" hidden="1" outlineLevel="1">
      <c r="A15" s="63" t="s">
        <v>95</v>
      </c>
      <c r="B15" s="185"/>
      <c r="C15" s="100"/>
      <c r="D15" s="100"/>
      <c r="E15" s="100"/>
      <c r="F15" s="186">
        <f t="shared" si="1"/>
        <v>0</v>
      </c>
      <c r="G15" s="185"/>
      <c r="H15" s="100"/>
      <c r="I15" s="100"/>
      <c r="J15" s="100"/>
      <c r="K15" s="186">
        <f t="shared" si="2"/>
        <v>0</v>
      </c>
      <c r="L15" s="185">
        <f t="shared" si="4"/>
        <v>0</v>
      </c>
      <c r="M15" s="100">
        <f t="shared" si="4"/>
        <v>0</v>
      </c>
      <c r="N15" s="100">
        <f t="shared" si="4"/>
        <v>0</v>
      </c>
      <c r="O15" s="100">
        <f t="shared" si="4"/>
        <v>0</v>
      </c>
      <c r="P15" s="186">
        <f t="shared" si="3"/>
        <v>0</v>
      </c>
    </row>
    <row r="16" spans="1:16" hidden="1" outlineLevel="1">
      <c r="A16" s="63"/>
      <c r="B16" s="185"/>
      <c r="C16" s="100"/>
      <c r="D16" s="100"/>
      <c r="E16" s="100"/>
      <c r="F16" s="186"/>
      <c r="G16" s="185"/>
      <c r="H16" s="100"/>
      <c r="I16" s="100"/>
      <c r="J16" s="100"/>
      <c r="K16" s="186"/>
      <c r="L16" s="185"/>
      <c r="M16" s="100"/>
      <c r="N16" s="100"/>
      <c r="O16" s="100"/>
      <c r="P16" s="186"/>
    </row>
    <row r="17" spans="1:16" hidden="1" outlineLevel="1">
      <c r="A17" s="64" t="s">
        <v>96</v>
      </c>
      <c r="B17" s="185"/>
      <c r="C17" s="100"/>
      <c r="D17" s="100"/>
      <c r="E17" s="100"/>
      <c r="F17" s="186"/>
      <c r="G17" s="185"/>
      <c r="H17" s="100"/>
      <c r="I17" s="100"/>
      <c r="J17" s="100"/>
      <c r="K17" s="186"/>
      <c r="L17" s="185"/>
      <c r="M17" s="100"/>
      <c r="N17" s="100"/>
      <c r="O17" s="100"/>
      <c r="P17" s="186"/>
    </row>
    <row r="18" spans="1:16" hidden="1" outlineLevel="1">
      <c r="A18" s="63" t="s">
        <v>808</v>
      </c>
      <c r="B18" s="185"/>
      <c r="C18" s="100"/>
      <c r="D18" s="100"/>
      <c r="E18" s="100"/>
      <c r="F18" s="186">
        <f t="shared" si="1"/>
        <v>0</v>
      </c>
      <c r="G18" s="185"/>
      <c r="H18" s="100"/>
      <c r="I18" s="100"/>
      <c r="J18" s="100"/>
      <c r="K18" s="186">
        <f t="shared" si="2"/>
        <v>0</v>
      </c>
      <c r="L18" s="185">
        <f t="shared" ref="L18:O21" si="5">B18-G18</f>
        <v>0</v>
      </c>
      <c r="M18" s="100">
        <f t="shared" si="5"/>
        <v>0</v>
      </c>
      <c r="N18" s="100">
        <f t="shared" si="5"/>
        <v>0</v>
      </c>
      <c r="O18" s="100">
        <f t="shared" si="5"/>
        <v>0</v>
      </c>
      <c r="P18" s="186">
        <f t="shared" si="3"/>
        <v>0</v>
      </c>
    </row>
    <row r="19" spans="1:16" hidden="1" outlineLevel="1">
      <c r="A19" s="63" t="s">
        <v>97</v>
      </c>
      <c r="B19" s="185"/>
      <c r="C19" s="100"/>
      <c r="D19" s="100"/>
      <c r="E19" s="100"/>
      <c r="F19" s="186">
        <f t="shared" si="1"/>
        <v>0</v>
      </c>
      <c r="G19" s="185"/>
      <c r="H19" s="100"/>
      <c r="I19" s="100"/>
      <c r="J19" s="100"/>
      <c r="K19" s="186">
        <f t="shared" si="2"/>
        <v>0</v>
      </c>
      <c r="L19" s="185">
        <f t="shared" si="5"/>
        <v>0</v>
      </c>
      <c r="M19" s="100">
        <f t="shared" si="5"/>
        <v>0</v>
      </c>
      <c r="N19" s="100">
        <f t="shared" si="5"/>
        <v>0</v>
      </c>
      <c r="O19" s="100">
        <f t="shared" si="5"/>
        <v>0</v>
      </c>
      <c r="P19" s="186">
        <f t="shared" si="3"/>
        <v>0</v>
      </c>
    </row>
    <row r="20" spans="1:16" hidden="1" outlineLevel="1">
      <c r="A20" s="63" t="s">
        <v>98</v>
      </c>
      <c r="B20" s="185"/>
      <c r="C20" s="100"/>
      <c r="D20" s="100"/>
      <c r="E20" s="100"/>
      <c r="F20" s="186">
        <f t="shared" si="1"/>
        <v>0</v>
      </c>
      <c r="G20" s="185"/>
      <c r="H20" s="100"/>
      <c r="I20" s="100"/>
      <c r="J20" s="100"/>
      <c r="K20" s="186">
        <f t="shared" si="2"/>
        <v>0</v>
      </c>
      <c r="L20" s="185">
        <f t="shared" si="5"/>
        <v>0</v>
      </c>
      <c r="M20" s="100">
        <f t="shared" si="5"/>
        <v>0</v>
      </c>
      <c r="N20" s="100">
        <f t="shared" si="5"/>
        <v>0</v>
      </c>
      <c r="O20" s="100">
        <f t="shared" si="5"/>
        <v>0</v>
      </c>
      <c r="P20" s="186">
        <f t="shared" si="3"/>
        <v>0</v>
      </c>
    </row>
    <row r="21" spans="1:16" hidden="1" outlineLevel="1">
      <c r="A21" s="63" t="s">
        <v>809</v>
      </c>
      <c r="B21" s="185"/>
      <c r="C21" s="100"/>
      <c r="D21" s="100"/>
      <c r="E21" s="100"/>
      <c r="F21" s="186">
        <f t="shared" si="1"/>
        <v>0</v>
      </c>
      <c r="G21" s="185"/>
      <c r="H21" s="100"/>
      <c r="I21" s="100"/>
      <c r="J21" s="3"/>
      <c r="K21" s="186">
        <f t="shared" si="2"/>
        <v>0</v>
      </c>
      <c r="L21" s="185">
        <f t="shared" si="5"/>
        <v>0</v>
      </c>
      <c r="M21" s="100">
        <f t="shared" si="5"/>
        <v>0</v>
      </c>
      <c r="N21" s="100">
        <f t="shared" si="5"/>
        <v>0</v>
      </c>
      <c r="O21" s="100">
        <f t="shared" si="5"/>
        <v>0</v>
      </c>
      <c r="P21" s="186">
        <f t="shared" si="3"/>
        <v>0</v>
      </c>
    </row>
    <row r="22" spans="1:16" hidden="1" outlineLevel="1">
      <c r="A22" s="63"/>
      <c r="B22" s="185"/>
      <c r="C22" s="100"/>
      <c r="D22" s="100"/>
      <c r="E22" s="100"/>
      <c r="F22" s="186"/>
      <c r="G22" s="185"/>
      <c r="H22" s="100"/>
      <c r="I22" s="100"/>
      <c r="J22" s="100"/>
      <c r="K22" s="186"/>
      <c r="L22" s="185"/>
      <c r="M22" s="100"/>
      <c r="N22" s="100"/>
      <c r="O22" s="100"/>
      <c r="P22" s="186"/>
    </row>
    <row r="23" spans="1:16" hidden="1" outlineLevel="1">
      <c r="A23" s="64" t="s">
        <v>181</v>
      </c>
      <c r="B23" s="185"/>
      <c r="C23" s="100"/>
      <c r="D23" s="100"/>
      <c r="E23" s="100"/>
      <c r="F23" s="186">
        <f t="shared" si="1"/>
        <v>0</v>
      </c>
      <c r="G23" s="185"/>
      <c r="H23" s="100"/>
      <c r="I23" s="100"/>
      <c r="J23" s="100"/>
      <c r="K23" s="186">
        <f t="shared" si="2"/>
        <v>0</v>
      </c>
      <c r="L23" s="185">
        <f t="shared" ref="L23:O24" si="6">B23-G23</f>
        <v>0</v>
      </c>
      <c r="M23" s="100">
        <f t="shared" si="6"/>
        <v>0</v>
      </c>
      <c r="N23" s="100">
        <f t="shared" si="6"/>
        <v>0</v>
      </c>
      <c r="O23" s="100">
        <f t="shared" si="6"/>
        <v>0</v>
      </c>
      <c r="P23" s="186">
        <f>SUM(L23:O23)</f>
        <v>0</v>
      </c>
    </row>
    <row r="24" spans="1:16" collapsed="1">
      <c r="A24" s="1188" t="s">
        <v>91</v>
      </c>
      <c r="B24" s="185"/>
      <c r="C24" s="100"/>
      <c r="D24" s="100"/>
      <c r="E24" s="100"/>
      <c r="F24" s="186">
        <f t="shared" si="1"/>
        <v>0</v>
      </c>
      <c r="G24" s="185"/>
      <c r="H24" s="100"/>
      <c r="I24" s="100"/>
      <c r="J24" s="100"/>
      <c r="K24" s="186">
        <f t="shared" si="2"/>
        <v>0</v>
      </c>
      <c r="L24" s="185">
        <f t="shared" si="6"/>
        <v>0</v>
      </c>
      <c r="M24" s="100">
        <f t="shared" si="6"/>
        <v>0</v>
      </c>
      <c r="N24" s="100">
        <f t="shared" si="6"/>
        <v>0</v>
      </c>
      <c r="O24" s="100">
        <f t="shared" si="6"/>
        <v>0</v>
      </c>
      <c r="P24" s="186">
        <f>SUM(L24:O24)</f>
        <v>0</v>
      </c>
    </row>
    <row r="25" spans="1:16">
      <c r="A25" s="65" t="s">
        <v>128</v>
      </c>
      <c r="B25" s="185"/>
      <c r="C25" s="100"/>
      <c r="D25" s="100"/>
      <c r="E25" s="100"/>
      <c r="F25" s="186">
        <f>SUM(B25:E25)</f>
        <v>0</v>
      </c>
      <c r="G25" s="187"/>
      <c r="H25" s="188"/>
      <c r="I25" s="188"/>
      <c r="J25" s="188"/>
      <c r="K25" s="186">
        <f t="shared" si="2"/>
        <v>0</v>
      </c>
      <c r="L25" s="187"/>
      <c r="M25" s="188"/>
      <c r="N25" s="188"/>
      <c r="O25" s="188"/>
      <c r="P25" s="186">
        <f>SUM(L25:O25)</f>
        <v>0</v>
      </c>
    </row>
    <row r="26" spans="1:16">
      <c r="A26" s="65"/>
      <c r="B26" s="185"/>
      <c r="C26" s="100"/>
      <c r="D26" s="100"/>
      <c r="E26" s="100"/>
      <c r="F26" s="186"/>
      <c r="G26" s="187"/>
      <c r="H26" s="188"/>
      <c r="I26" s="188"/>
      <c r="J26" s="188"/>
      <c r="K26" s="186"/>
      <c r="L26" s="187"/>
      <c r="M26" s="188"/>
      <c r="N26" s="188"/>
      <c r="O26" s="188"/>
      <c r="P26" s="186"/>
    </row>
    <row r="27" spans="1:16" s="56" customFormat="1" ht="13.5" thickBot="1">
      <c r="A27" s="61" t="s">
        <v>109</v>
      </c>
      <c r="B27" s="189">
        <f t="shared" ref="B27:P27" si="7">SUM(B5:B26)</f>
        <v>0</v>
      </c>
      <c r="C27" s="190">
        <f t="shared" si="7"/>
        <v>0</v>
      </c>
      <c r="D27" s="190">
        <f t="shared" si="7"/>
        <v>0</v>
      </c>
      <c r="E27" s="190">
        <f t="shared" si="7"/>
        <v>0</v>
      </c>
      <c r="F27" s="191">
        <f t="shared" si="7"/>
        <v>0</v>
      </c>
      <c r="G27" s="189">
        <f t="shared" si="7"/>
        <v>0</v>
      </c>
      <c r="H27" s="190">
        <f t="shared" si="7"/>
        <v>0</v>
      </c>
      <c r="I27" s="190">
        <f t="shared" si="7"/>
        <v>0</v>
      </c>
      <c r="J27" s="190">
        <f t="shared" si="7"/>
        <v>0</v>
      </c>
      <c r="K27" s="191">
        <f t="shared" si="7"/>
        <v>0</v>
      </c>
      <c r="L27" s="189">
        <f t="shared" si="7"/>
        <v>0</v>
      </c>
      <c r="M27" s="190">
        <f t="shared" si="7"/>
        <v>0</v>
      </c>
      <c r="N27" s="190">
        <f t="shared" si="7"/>
        <v>0</v>
      </c>
      <c r="O27" s="190">
        <f t="shared" si="7"/>
        <v>0</v>
      </c>
      <c r="P27" s="191">
        <f t="shared" si="7"/>
        <v>0</v>
      </c>
    </row>
    <row r="28" spans="1:16" ht="13.5" thickTop="1"/>
    <row r="29" spans="1:16">
      <c r="B29" s="60">
        <f>B27-G27-L27</f>
        <v>0</v>
      </c>
      <c r="C29" s="60">
        <f>C27-H27-M27</f>
        <v>0</v>
      </c>
      <c r="D29" s="60">
        <f>D27-I27-N27</f>
        <v>0</v>
      </c>
      <c r="E29" s="60">
        <f>E27-J27-O27</f>
        <v>0</v>
      </c>
      <c r="F29" s="60">
        <f>F27-K27-P27</f>
        <v>0</v>
      </c>
    </row>
  </sheetData>
  <mergeCells count="3">
    <mergeCell ref="B2:F2"/>
    <mergeCell ref="G2:K2"/>
    <mergeCell ref="L2:P2"/>
  </mergeCells>
  <phoneticPr fontId="24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8">
    <tabColor theme="0" tint="-0.34998626667073579"/>
  </sheetPr>
  <dimension ref="A1:AI75"/>
  <sheetViews>
    <sheetView showGridLines="0" workbookViewId="0">
      <pane xSplit="4" ySplit="2" topLeftCell="M3" activePane="bottomRight" state="frozen"/>
      <selection activeCell="B94" sqref="B94"/>
      <selection pane="topRight" activeCell="B94" sqref="B94"/>
      <selection pane="bottomLeft" activeCell="B94" sqref="B94"/>
      <selection pane="bottomRight" activeCell="D15" sqref="D15:M16"/>
    </sheetView>
  </sheetViews>
  <sheetFormatPr defaultRowHeight="12.75" outlineLevelCol="1"/>
  <cols>
    <col min="1" max="1" width="7.42578125" style="848" customWidth="1"/>
    <col min="2" max="2" width="11.140625" style="833" bestFit="1" customWidth="1"/>
    <col min="3" max="3" width="14" style="834" customWidth="1"/>
    <col min="4" max="4" width="33.7109375" style="834" customWidth="1"/>
    <col min="5" max="5" width="9.7109375" style="834" hidden="1" customWidth="1" outlineLevel="1"/>
    <col min="6" max="6" width="11.85546875" style="834" hidden="1" customWidth="1" outlineLevel="1" collapsed="1"/>
    <col min="7" max="7" width="9" style="835" hidden="1" customWidth="1" outlineLevel="1"/>
    <col min="8" max="8" width="9.7109375" style="835" hidden="1" customWidth="1" outlineLevel="1"/>
    <col min="9" max="9" width="9.7109375" style="833" hidden="1" customWidth="1" outlineLevel="1"/>
    <col min="10" max="10" width="15" style="833" hidden="1" customWidth="1" outlineLevel="1"/>
    <col min="11" max="11" width="12.28515625" style="833" hidden="1" customWidth="1" outlineLevel="1"/>
    <col min="12" max="12" width="16.7109375" style="833" hidden="1" customWidth="1" outlineLevel="1"/>
    <col min="13" max="13" width="7.7109375" style="833" customWidth="1" collapsed="1"/>
    <col min="14" max="14" width="9.28515625" style="836" customWidth="1"/>
    <col min="15" max="15" width="11.42578125" style="837" customWidth="1"/>
    <col min="16" max="16" width="13.42578125" style="837" customWidth="1"/>
    <col min="17" max="17" width="11.85546875" style="834" hidden="1" customWidth="1" outlineLevel="1"/>
    <col min="18" max="18" width="11.140625" style="838" hidden="1" customWidth="1" outlineLevel="1" collapsed="1"/>
    <col min="19" max="23" width="8.85546875" style="838" hidden="1" customWidth="1" outlineLevel="1"/>
    <col min="24" max="27" width="12.28515625" style="838" hidden="1" customWidth="1" outlineLevel="1"/>
    <col min="28" max="29" width="9.85546875" style="838" hidden="1" customWidth="1" outlineLevel="1"/>
    <col min="30" max="30" width="11.140625" style="839" bestFit="1" customWidth="1" collapsed="1"/>
    <col min="31" max="32" width="8.85546875" style="839" bestFit="1" customWidth="1"/>
    <col min="33" max="33" width="5.42578125" style="838" bestFit="1" customWidth="1"/>
    <col min="34" max="34" width="13.85546875" style="834" bestFit="1" customWidth="1" collapsed="1"/>
    <col min="35" max="35" width="13.85546875" style="834" bestFit="1" customWidth="1"/>
    <col min="36" max="16384" width="9.140625" style="834"/>
  </cols>
  <sheetData>
    <row r="1" spans="1:35">
      <c r="A1" s="832" t="s">
        <v>441</v>
      </c>
    </row>
    <row r="2" spans="1:35" s="835" customFormat="1">
      <c r="A2" s="840" t="s">
        <v>442</v>
      </c>
      <c r="B2" s="841" t="s">
        <v>395</v>
      </c>
      <c r="C2" s="841" t="s">
        <v>443</v>
      </c>
      <c r="D2" s="841" t="s">
        <v>444</v>
      </c>
      <c r="E2" s="841" t="s">
        <v>445</v>
      </c>
      <c r="F2" s="841" t="s">
        <v>446</v>
      </c>
      <c r="G2" s="842" t="s">
        <v>447</v>
      </c>
      <c r="H2" s="842" t="s">
        <v>448</v>
      </c>
      <c r="I2" s="841" t="s">
        <v>449</v>
      </c>
      <c r="J2" s="841" t="s">
        <v>450</v>
      </c>
      <c r="K2" s="841" t="s">
        <v>451</v>
      </c>
      <c r="L2" s="841" t="s">
        <v>396</v>
      </c>
      <c r="M2" s="841" t="s">
        <v>452</v>
      </c>
      <c r="N2" s="843" t="s">
        <v>453</v>
      </c>
      <c r="O2" s="840" t="s">
        <v>454</v>
      </c>
      <c r="P2" s="840" t="s">
        <v>455</v>
      </c>
      <c r="Q2" s="844" t="s">
        <v>397</v>
      </c>
      <c r="R2" s="845">
        <v>42005</v>
      </c>
      <c r="S2" s="845">
        <v>42036</v>
      </c>
      <c r="T2" s="845">
        <v>42064</v>
      </c>
      <c r="U2" s="845">
        <v>42095</v>
      </c>
      <c r="V2" s="845">
        <v>42125</v>
      </c>
      <c r="W2" s="845">
        <v>42156</v>
      </c>
      <c r="X2" s="845">
        <v>42186</v>
      </c>
      <c r="Y2" s="845">
        <v>42217</v>
      </c>
      <c r="Z2" s="845">
        <v>42248</v>
      </c>
      <c r="AA2" s="845">
        <v>42278</v>
      </c>
      <c r="AB2" s="845">
        <v>42309</v>
      </c>
      <c r="AC2" s="845">
        <v>42339</v>
      </c>
      <c r="AD2" s="846" t="s">
        <v>88</v>
      </c>
      <c r="AE2" s="846" t="s">
        <v>89</v>
      </c>
      <c r="AF2" s="846" t="s">
        <v>90</v>
      </c>
      <c r="AG2" s="845" t="s">
        <v>273</v>
      </c>
      <c r="AH2" s="844" t="s">
        <v>456</v>
      </c>
      <c r="AI2" s="847" t="s">
        <v>51</v>
      </c>
    </row>
    <row r="3" spans="1:35" s="812" customFormat="1">
      <c r="A3" s="848" t="s">
        <v>52</v>
      </c>
      <c r="B3" s="849">
        <v>42009</v>
      </c>
      <c r="C3" s="833" t="s">
        <v>457</v>
      </c>
      <c r="D3" s="833" t="s">
        <v>458</v>
      </c>
      <c r="E3" s="833" t="s">
        <v>459</v>
      </c>
      <c r="F3" s="834" t="s">
        <v>405</v>
      </c>
      <c r="G3" s="835" t="s">
        <v>460</v>
      </c>
      <c r="H3" s="835" t="s">
        <v>461</v>
      </c>
      <c r="I3" s="836"/>
      <c r="J3" s="850">
        <v>42005</v>
      </c>
      <c r="K3" s="850">
        <v>42094</v>
      </c>
      <c r="L3" s="833" t="s">
        <v>462</v>
      </c>
      <c r="M3" s="833" t="s">
        <v>406</v>
      </c>
      <c r="N3" s="812">
        <v>400000</v>
      </c>
      <c r="O3" s="836" t="s">
        <v>136</v>
      </c>
      <c r="P3" s="836" t="s">
        <v>463</v>
      </c>
      <c r="Q3" s="851"/>
      <c r="R3" s="851">
        <v>400000</v>
      </c>
      <c r="S3" s="851"/>
      <c r="T3" s="851"/>
      <c r="U3" s="851"/>
      <c r="V3" s="851"/>
      <c r="W3" s="851"/>
      <c r="X3" s="851"/>
      <c r="Y3" s="851"/>
      <c r="Z3" s="851"/>
      <c r="AA3" s="851"/>
      <c r="AB3" s="851"/>
      <c r="AC3" s="851"/>
      <c r="AD3" s="81">
        <f t="shared" ref="AD3:AD15" si="0">SUM(R3:T3)</f>
        <v>400000</v>
      </c>
      <c r="AE3" s="851">
        <f t="shared" ref="AE3:AE15" si="1">SUM(U3:W3)</f>
        <v>0</v>
      </c>
      <c r="AF3" s="851">
        <f t="shared" ref="AF3:AF15" si="2">SUM(X3:Z3)</f>
        <v>0</v>
      </c>
      <c r="AG3" s="851">
        <f>SUM(AA3:AC3)</f>
        <v>0</v>
      </c>
      <c r="AH3" s="851">
        <f t="shared" ref="AH3:AH15" si="3">AD3+AE3+AF3+AG3</f>
        <v>400000</v>
      </c>
      <c r="AI3" s="851">
        <f t="shared" ref="AI3:AI15" si="4">N3-AH3</f>
        <v>0</v>
      </c>
    </row>
    <row r="4" spans="1:35">
      <c r="A4" s="848" t="s">
        <v>52</v>
      </c>
      <c r="B4" s="850">
        <v>42009</v>
      </c>
      <c r="C4" s="834" t="s">
        <v>464</v>
      </c>
      <c r="D4" s="834" t="s">
        <v>465</v>
      </c>
      <c r="E4" s="833" t="s">
        <v>466</v>
      </c>
      <c r="F4" s="834" t="s">
        <v>405</v>
      </c>
      <c r="G4" s="835" t="s">
        <v>460</v>
      </c>
      <c r="H4" s="835" t="s">
        <v>467</v>
      </c>
      <c r="J4" s="850">
        <v>42005</v>
      </c>
      <c r="K4" s="850">
        <v>42094</v>
      </c>
      <c r="L4" s="833" t="s">
        <v>468</v>
      </c>
      <c r="M4" s="833" t="s">
        <v>406</v>
      </c>
      <c r="N4" s="836">
        <v>50000</v>
      </c>
      <c r="O4" s="836" t="s">
        <v>136</v>
      </c>
      <c r="P4" s="852" t="s">
        <v>469</v>
      </c>
      <c r="Q4" s="853"/>
      <c r="R4" s="851">
        <v>50000</v>
      </c>
      <c r="S4" s="854"/>
      <c r="T4" s="854"/>
      <c r="U4" s="854"/>
      <c r="V4" s="854"/>
      <c r="W4" s="854"/>
      <c r="X4" s="854"/>
      <c r="Y4" s="854"/>
      <c r="Z4" s="854"/>
      <c r="AA4" s="855"/>
      <c r="AB4" s="855"/>
      <c r="AC4" s="855"/>
      <c r="AD4" s="851">
        <f t="shared" si="0"/>
        <v>50000</v>
      </c>
      <c r="AE4" s="851">
        <f t="shared" si="1"/>
        <v>0</v>
      </c>
      <c r="AF4" s="851">
        <f t="shared" si="2"/>
        <v>0</v>
      </c>
      <c r="AG4" s="851">
        <f t="shared" ref="AG4:AG15" si="5">SUM(AA4:AC4)</f>
        <v>0</v>
      </c>
      <c r="AH4" s="851">
        <f t="shared" si="3"/>
        <v>50000</v>
      </c>
      <c r="AI4" s="851">
        <f t="shared" si="4"/>
        <v>0</v>
      </c>
    </row>
    <row r="5" spans="1:35">
      <c r="A5" s="848" t="s">
        <v>52</v>
      </c>
      <c r="B5" s="850">
        <v>42012</v>
      </c>
      <c r="C5" s="834" t="s">
        <v>470</v>
      </c>
      <c r="D5" s="834" t="s">
        <v>471</v>
      </c>
      <c r="E5" s="833"/>
      <c r="F5" s="834" t="s">
        <v>408</v>
      </c>
      <c r="G5" s="835" t="s">
        <v>460</v>
      </c>
      <c r="H5" s="835" t="s">
        <v>467</v>
      </c>
      <c r="J5" s="850">
        <v>42004</v>
      </c>
      <c r="K5" s="850">
        <v>42004</v>
      </c>
      <c r="L5" s="833" t="s">
        <v>468</v>
      </c>
      <c r="M5" s="833" t="s">
        <v>404</v>
      </c>
      <c r="N5" s="836">
        <v>47200</v>
      </c>
      <c r="O5" s="837" t="s">
        <v>278</v>
      </c>
      <c r="P5" s="837" t="s">
        <v>472</v>
      </c>
      <c r="Q5" s="853"/>
      <c r="R5" s="851">
        <v>47200</v>
      </c>
      <c r="S5" s="854"/>
      <c r="T5" s="854"/>
      <c r="U5" s="854"/>
      <c r="V5" s="854"/>
      <c r="W5" s="854"/>
      <c r="X5" s="854"/>
      <c r="Y5" s="854"/>
      <c r="Z5" s="854"/>
      <c r="AA5" s="855"/>
      <c r="AB5" s="855"/>
      <c r="AC5" s="855"/>
      <c r="AD5" s="851">
        <f t="shared" si="0"/>
        <v>47200</v>
      </c>
      <c r="AE5" s="851">
        <f t="shared" si="1"/>
        <v>0</v>
      </c>
      <c r="AF5" s="851">
        <f t="shared" si="2"/>
        <v>0</v>
      </c>
      <c r="AG5" s="851">
        <f t="shared" si="5"/>
        <v>0</v>
      </c>
      <c r="AH5" s="851">
        <f t="shared" si="3"/>
        <v>47200</v>
      </c>
      <c r="AI5" s="851">
        <f t="shared" si="4"/>
        <v>0</v>
      </c>
    </row>
    <row r="6" spans="1:35">
      <c r="A6" s="848" t="s">
        <v>52</v>
      </c>
      <c r="B6" s="850">
        <v>42012</v>
      </c>
      <c r="C6" s="834" t="s">
        <v>473</v>
      </c>
      <c r="D6" s="834" t="s">
        <v>474</v>
      </c>
      <c r="E6" s="833"/>
      <c r="F6" s="834" t="s">
        <v>408</v>
      </c>
      <c r="G6" s="835" t="s">
        <v>460</v>
      </c>
      <c r="H6" s="835" t="s">
        <v>467</v>
      </c>
      <c r="J6" s="850">
        <v>42009</v>
      </c>
      <c r="K6" s="850">
        <v>42035</v>
      </c>
      <c r="L6" s="833" t="s">
        <v>468</v>
      </c>
      <c r="M6" s="833" t="s">
        <v>404</v>
      </c>
      <c r="N6" s="836">
        <v>383000</v>
      </c>
      <c r="O6" s="837" t="s">
        <v>278</v>
      </c>
      <c r="P6" s="837" t="s">
        <v>333</v>
      </c>
      <c r="Q6" s="853"/>
      <c r="R6" s="851">
        <v>383000</v>
      </c>
      <c r="S6" s="854"/>
      <c r="T6" s="854"/>
      <c r="U6" s="854"/>
      <c r="V6" s="854"/>
      <c r="W6" s="854"/>
      <c r="X6" s="854"/>
      <c r="Y6" s="854"/>
      <c r="Z6" s="854"/>
      <c r="AA6" s="855"/>
      <c r="AB6" s="855"/>
      <c r="AC6" s="855"/>
      <c r="AD6" s="851">
        <f t="shared" si="0"/>
        <v>383000</v>
      </c>
      <c r="AE6" s="851">
        <f t="shared" si="1"/>
        <v>0</v>
      </c>
      <c r="AF6" s="851">
        <f t="shared" si="2"/>
        <v>0</v>
      </c>
      <c r="AG6" s="851">
        <f t="shared" si="5"/>
        <v>0</v>
      </c>
      <c r="AH6" s="851">
        <f t="shared" si="3"/>
        <v>383000</v>
      </c>
      <c r="AI6" s="851">
        <f t="shared" si="4"/>
        <v>0</v>
      </c>
    </row>
    <row r="7" spans="1:35">
      <c r="A7" s="848" t="s">
        <v>52</v>
      </c>
      <c r="B7" s="850">
        <v>42012</v>
      </c>
      <c r="C7" s="834" t="s">
        <v>475</v>
      </c>
      <c r="D7" s="834" t="s">
        <v>476</v>
      </c>
      <c r="E7" s="833"/>
      <c r="F7" s="834" t="s">
        <v>408</v>
      </c>
      <c r="G7" s="835" t="s">
        <v>460</v>
      </c>
      <c r="H7" s="835" t="s">
        <v>467</v>
      </c>
      <c r="J7" s="850">
        <v>42009</v>
      </c>
      <c r="K7" s="850">
        <v>42035</v>
      </c>
      <c r="L7" s="833" t="s">
        <v>468</v>
      </c>
      <c r="M7" s="833" t="s">
        <v>404</v>
      </c>
      <c r="N7" s="836">
        <v>183000</v>
      </c>
      <c r="O7" s="837" t="s">
        <v>278</v>
      </c>
      <c r="P7" s="837" t="s">
        <v>333</v>
      </c>
      <c r="Q7" s="853"/>
      <c r="R7" s="851">
        <v>183000</v>
      </c>
      <c r="S7" s="854"/>
      <c r="T7" s="855"/>
      <c r="U7" s="854"/>
      <c r="V7" s="854"/>
      <c r="W7" s="854"/>
      <c r="X7" s="854"/>
      <c r="Y7" s="854"/>
      <c r="Z7" s="854"/>
      <c r="AA7" s="855"/>
      <c r="AB7" s="855"/>
      <c r="AC7" s="855"/>
      <c r="AD7" s="851">
        <f t="shared" si="0"/>
        <v>183000</v>
      </c>
      <c r="AE7" s="851">
        <f t="shared" si="1"/>
        <v>0</v>
      </c>
      <c r="AF7" s="851">
        <f t="shared" si="2"/>
        <v>0</v>
      </c>
      <c r="AG7" s="851">
        <f t="shared" si="5"/>
        <v>0</v>
      </c>
      <c r="AH7" s="851">
        <f t="shared" si="3"/>
        <v>183000</v>
      </c>
      <c r="AI7" s="851">
        <f t="shared" si="4"/>
        <v>0</v>
      </c>
    </row>
    <row r="8" spans="1:35">
      <c r="A8" s="848" t="s">
        <v>52</v>
      </c>
      <c r="B8" s="850">
        <v>42017</v>
      </c>
      <c r="C8" s="834" t="s">
        <v>477</v>
      </c>
      <c r="D8" s="834" t="s">
        <v>478</v>
      </c>
      <c r="E8" s="833"/>
      <c r="F8" s="834" t="s">
        <v>479</v>
      </c>
      <c r="G8" s="835" t="s">
        <v>460</v>
      </c>
      <c r="H8" s="835" t="s">
        <v>467</v>
      </c>
      <c r="J8" s="850">
        <v>42019</v>
      </c>
      <c r="K8" s="850">
        <v>42094</v>
      </c>
      <c r="L8" s="833" t="s">
        <v>468</v>
      </c>
      <c r="M8" s="833" t="s">
        <v>480</v>
      </c>
      <c r="N8" s="836">
        <v>80000</v>
      </c>
      <c r="O8" s="836" t="s">
        <v>481</v>
      </c>
      <c r="P8" s="837" t="s">
        <v>482</v>
      </c>
      <c r="Q8" s="853"/>
      <c r="R8" s="851">
        <v>80000</v>
      </c>
      <c r="S8" s="854"/>
      <c r="T8" s="855"/>
      <c r="U8" s="854"/>
      <c r="V8" s="854"/>
      <c r="W8" s="854"/>
      <c r="X8" s="854"/>
      <c r="Y8" s="854"/>
      <c r="Z8" s="854"/>
      <c r="AA8" s="855"/>
      <c r="AB8" s="855"/>
      <c r="AC8" s="855"/>
      <c r="AD8" s="851">
        <f t="shared" si="0"/>
        <v>80000</v>
      </c>
      <c r="AE8" s="851">
        <f t="shared" si="1"/>
        <v>0</v>
      </c>
      <c r="AF8" s="851">
        <f t="shared" si="2"/>
        <v>0</v>
      </c>
      <c r="AG8" s="851">
        <f t="shared" si="5"/>
        <v>0</v>
      </c>
      <c r="AH8" s="851">
        <f t="shared" si="3"/>
        <v>80000</v>
      </c>
      <c r="AI8" s="851">
        <f t="shared" si="4"/>
        <v>0</v>
      </c>
    </row>
    <row r="9" spans="1:35">
      <c r="A9" s="848" t="s">
        <v>52</v>
      </c>
      <c r="B9" s="850">
        <v>42017</v>
      </c>
      <c r="C9" s="834" t="s">
        <v>483</v>
      </c>
      <c r="D9" s="834" t="s">
        <v>484</v>
      </c>
      <c r="E9" s="833"/>
      <c r="F9" s="834" t="s">
        <v>479</v>
      </c>
      <c r="G9" s="835" t="s">
        <v>460</v>
      </c>
      <c r="H9" s="835" t="s">
        <v>467</v>
      </c>
      <c r="J9" s="850">
        <v>42019</v>
      </c>
      <c r="K9" s="850">
        <v>42094</v>
      </c>
      <c r="L9" s="833" t="s">
        <v>468</v>
      </c>
      <c r="M9" s="833" t="s">
        <v>480</v>
      </c>
      <c r="N9" s="836">
        <v>45000</v>
      </c>
      <c r="O9" s="836" t="s">
        <v>136</v>
      </c>
      <c r="P9" s="837" t="s">
        <v>333</v>
      </c>
      <c r="Q9" s="853"/>
      <c r="R9" s="851">
        <v>45000</v>
      </c>
      <c r="S9" s="854"/>
      <c r="T9" s="855"/>
      <c r="U9" s="854"/>
      <c r="V9" s="854"/>
      <c r="W9" s="854"/>
      <c r="X9" s="854"/>
      <c r="Y9" s="854"/>
      <c r="Z9" s="854"/>
      <c r="AA9" s="854"/>
      <c r="AB9" s="854"/>
      <c r="AC9" s="854"/>
      <c r="AD9" s="851">
        <f t="shared" si="0"/>
        <v>45000</v>
      </c>
      <c r="AE9" s="851">
        <f t="shared" si="1"/>
        <v>0</v>
      </c>
      <c r="AF9" s="851">
        <f t="shared" si="2"/>
        <v>0</v>
      </c>
      <c r="AG9" s="851">
        <f t="shared" si="5"/>
        <v>0</v>
      </c>
      <c r="AH9" s="851">
        <f t="shared" si="3"/>
        <v>45000</v>
      </c>
      <c r="AI9" s="851">
        <f t="shared" si="4"/>
        <v>0</v>
      </c>
    </row>
    <row r="10" spans="1:35">
      <c r="A10" s="848" t="s">
        <v>52</v>
      </c>
      <c r="B10" s="850">
        <v>42017</v>
      </c>
      <c r="C10" s="834" t="s">
        <v>485</v>
      </c>
      <c r="D10" s="834" t="s">
        <v>486</v>
      </c>
      <c r="E10" s="833"/>
      <c r="F10" s="834" t="s">
        <v>479</v>
      </c>
      <c r="G10" s="835" t="s">
        <v>460</v>
      </c>
      <c r="H10" s="835" t="s">
        <v>467</v>
      </c>
      <c r="J10" s="850">
        <v>42019</v>
      </c>
      <c r="K10" s="850">
        <v>42094</v>
      </c>
      <c r="L10" s="833" t="s">
        <v>468</v>
      </c>
      <c r="M10" s="833" t="s">
        <v>480</v>
      </c>
      <c r="N10" s="836">
        <v>55000</v>
      </c>
      <c r="O10" s="836" t="s">
        <v>136</v>
      </c>
      <c r="P10" s="837" t="s">
        <v>333</v>
      </c>
      <c r="Q10" s="853"/>
      <c r="R10" s="851">
        <v>55000</v>
      </c>
      <c r="S10" s="854"/>
      <c r="T10" s="855"/>
      <c r="U10" s="854"/>
      <c r="V10" s="854"/>
      <c r="W10" s="854"/>
      <c r="X10" s="854"/>
      <c r="Y10" s="854"/>
      <c r="Z10" s="854"/>
      <c r="AA10" s="854"/>
      <c r="AB10" s="854"/>
      <c r="AC10" s="854"/>
      <c r="AD10" s="851">
        <f t="shared" si="0"/>
        <v>55000</v>
      </c>
      <c r="AE10" s="851">
        <f t="shared" si="1"/>
        <v>0</v>
      </c>
      <c r="AF10" s="851">
        <f t="shared" si="2"/>
        <v>0</v>
      </c>
      <c r="AG10" s="851">
        <f t="shared" si="5"/>
        <v>0</v>
      </c>
      <c r="AH10" s="851">
        <f t="shared" si="3"/>
        <v>55000</v>
      </c>
      <c r="AI10" s="851">
        <f t="shared" si="4"/>
        <v>0</v>
      </c>
    </row>
    <row r="11" spans="1:35">
      <c r="A11" s="848" t="s">
        <v>52</v>
      </c>
      <c r="B11" s="850">
        <v>42017</v>
      </c>
      <c r="C11" s="834" t="s">
        <v>487</v>
      </c>
      <c r="D11" s="834" t="s">
        <v>488</v>
      </c>
      <c r="E11" s="833"/>
      <c r="F11" s="834" t="s">
        <v>479</v>
      </c>
      <c r="G11" s="835" t="s">
        <v>460</v>
      </c>
      <c r="H11" s="835" t="s">
        <v>467</v>
      </c>
      <c r="J11" s="850">
        <v>42019</v>
      </c>
      <c r="K11" s="850">
        <v>42094</v>
      </c>
      <c r="L11" s="833" t="s">
        <v>468</v>
      </c>
      <c r="M11" s="833" t="s">
        <v>480</v>
      </c>
      <c r="N11" s="836">
        <v>160000</v>
      </c>
      <c r="O11" s="836" t="s">
        <v>481</v>
      </c>
      <c r="P11" s="837" t="s">
        <v>489</v>
      </c>
      <c r="Q11" s="853"/>
      <c r="R11" s="851">
        <v>160000</v>
      </c>
      <c r="S11" s="854"/>
      <c r="T11" s="855"/>
      <c r="U11" s="854"/>
      <c r="V11" s="854"/>
      <c r="W11" s="854"/>
      <c r="X11" s="854"/>
      <c r="Y11" s="854"/>
      <c r="Z11" s="854"/>
      <c r="AA11" s="854"/>
      <c r="AB11" s="854"/>
      <c r="AC11" s="854"/>
      <c r="AD11" s="851">
        <f t="shared" si="0"/>
        <v>160000</v>
      </c>
      <c r="AE11" s="851">
        <f t="shared" si="1"/>
        <v>0</v>
      </c>
      <c r="AF11" s="851">
        <f t="shared" si="2"/>
        <v>0</v>
      </c>
      <c r="AG11" s="851">
        <f t="shared" si="5"/>
        <v>0</v>
      </c>
      <c r="AH11" s="851">
        <f t="shared" si="3"/>
        <v>160000</v>
      </c>
      <c r="AI11" s="851">
        <f t="shared" si="4"/>
        <v>0</v>
      </c>
    </row>
    <row r="12" spans="1:35">
      <c r="A12" s="848" t="s">
        <v>52</v>
      </c>
      <c r="B12" s="850">
        <v>42017</v>
      </c>
      <c r="C12" s="834" t="s">
        <v>490</v>
      </c>
      <c r="D12" s="834" t="s">
        <v>491</v>
      </c>
      <c r="E12" s="833"/>
      <c r="F12" s="834" t="s">
        <v>479</v>
      </c>
      <c r="G12" s="835" t="s">
        <v>460</v>
      </c>
      <c r="H12" s="835" t="s">
        <v>467</v>
      </c>
      <c r="J12" s="850">
        <v>42019</v>
      </c>
      <c r="K12" s="850">
        <v>42094</v>
      </c>
      <c r="L12" s="833" t="s">
        <v>468</v>
      </c>
      <c r="M12" s="833" t="s">
        <v>480</v>
      </c>
      <c r="N12" s="836">
        <v>150000</v>
      </c>
      <c r="O12" s="836" t="s">
        <v>136</v>
      </c>
      <c r="P12" s="837" t="s">
        <v>492</v>
      </c>
      <c r="Q12" s="853"/>
      <c r="R12" s="851">
        <v>150000</v>
      </c>
      <c r="S12" s="854"/>
      <c r="T12" s="855"/>
      <c r="U12" s="854"/>
      <c r="V12" s="854"/>
      <c r="W12" s="854"/>
      <c r="X12" s="854"/>
      <c r="Y12" s="854"/>
      <c r="Z12" s="854"/>
      <c r="AA12" s="854"/>
      <c r="AB12" s="854"/>
      <c r="AC12" s="854"/>
      <c r="AD12" s="851">
        <f t="shared" si="0"/>
        <v>150000</v>
      </c>
      <c r="AE12" s="851">
        <f t="shared" si="1"/>
        <v>0</v>
      </c>
      <c r="AF12" s="851">
        <f t="shared" si="2"/>
        <v>0</v>
      </c>
      <c r="AG12" s="851">
        <f t="shared" si="5"/>
        <v>0</v>
      </c>
      <c r="AH12" s="851">
        <f t="shared" si="3"/>
        <v>150000</v>
      </c>
      <c r="AI12" s="851">
        <f t="shared" si="4"/>
        <v>0</v>
      </c>
    </row>
    <row r="13" spans="1:35">
      <c r="A13" s="848" t="s">
        <v>52</v>
      </c>
      <c r="B13" s="850">
        <v>42025</v>
      </c>
      <c r="C13" s="834" t="s">
        <v>493</v>
      </c>
      <c r="D13" s="834" t="s">
        <v>494</v>
      </c>
      <c r="E13" s="833" t="s">
        <v>495</v>
      </c>
      <c r="F13" s="834" t="s">
        <v>411</v>
      </c>
      <c r="G13" s="835" t="s">
        <v>496</v>
      </c>
      <c r="J13" s="850">
        <v>41944</v>
      </c>
      <c r="K13" s="850">
        <v>41973</v>
      </c>
      <c r="L13" s="833" t="s">
        <v>496</v>
      </c>
      <c r="M13" s="833" t="s">
        <v>412</v>
      </c>
      <c r="N13" s="836">
        <v>194805</v>
      </c>
      <c r="O13" s="837" t="s">
        <v>497</v>
      </c>
      <c r="P13" s="837" t="s">
        <v>498</v>
      </c>
      <c r="Q13" s="853"/>
      <c r="R13" s="851">
        <v>194805</v>
      </c>
      <c r="S13" s="854"/>
      <c r="T13" s="855"/>
      <c r="U13" s="854"/>
      <c r="V13" s="854"/>
      <c r="W13" s="854"/>
      <c r="X13" s="854"/>
      <c r="Y13" s="854"/>
      <c r="Z13" s="854"/>
      <c r="AA13" s="854"/>
      <c r="AB13" s="854"/>
      <c r="AC13" s="854"/>
      <c r="AD13" s="851">
        <f t="shared" si="0"/>
        <v>194805</v>
      </c>
      <c r="AE13" s="851">
        <f t="shared" si="1"/>
        <v>0</v>
      </c>
      <c r="AF13" s="851">
        <f t="shared" si="2"/>
        <v>0</v>
      </c>
      <c r="AG13" s="851">
        <f t="shared" si="5"/>
        <v>0</v>
      </c>
      <c r="AH13" s="851">
        <f t="shared" si="3"/>
        <v>194805</v>
      </c>
      <c r="AI13" s="851">
        <f t="shared" si="4"/>
        <v>0</v>
      </c>
    </row>
    <row r="14" spans="1:35">
      <c r="A14" s="848" t="s">
        <v>26</v>
      </c>
      <c r="B14" s="850">
        <v>42025</v>
      </c>
      <c r="C14" s="834" t="s">
        <v>499</v>
      </c>
      <c r="D14" s="834" t="s">
        <v>500</v>
      </c>
      <c r="E14" s="833"/>
      <c r="F14" s="834" t="s">
        <v>402</v>
      </c>
      <c r="G14" s="835" t="s">
        <v>460</v>
      </c>
      <c r="H14" s="835" t="s">
        <v>501</v>
      </c>
      <c r="J14" s="850">
        <v>42027</v>
      </c>
      <c r="K14" s="850">
        <v>42124</v>
      </c>
      <c r="L14" s="833" t="s">
        <v>468</v>
      </c>
      <c r="M14" s="833" t="s">
        <v>409</v>
      </c>
      <c r="N14" s="836">
        <v>190000</v>
      </c>
      <c r="O14" s="837" t="s">
        <v>502</v>
      </c>
      <c r="P14" s="837" t="s">
        <v>318</v>
      </c>
      <c r="Q14" s="853"/>
      <c r="R14" s="851">
        <v>190000</v>
      </c>
      <c r="S14" s="854"/>
      <c r="T14" s="855"/>
      <c r="U14" s="854"/>
      <c r="V14" s="854"/>
      <c r="W14" s="854"/>
      <c r="X14" s="854"/>
      <c r="Y14" s="854"/>
      <c r="Z14" s="854"/>
      <c r="AA14" s="854"/>
      <c r="AB14" s="854"/>
      <c r="AC14" s="854"/>
      <c r="AD14" s="851">
        <f t="shared" si="0"/>
        <v>190000</v>
      </c>
      <c r="AE14" s="851">
        <f t="shared" si="1"/>
        <v>0</v>
      </c>
      <c r="AF14" s="851">
        <f t="shared" si="2"/>
        <v>0</v>
      </c>
      <c r="AG14" s="851">
        <f t="shared" si="5"/>
        <v>0</v>
      </c>
      <c r="AH14" s="851">
        <f t="shared" si="3"/>
        <v>190000</v>
      </c>
      <c r="AI14" s="851">
        <f t="shared" si="4"/>
        <v>0</v>
      </c>
    </row>
    <row r="15" spans="1:35">
      <c r="A15" s="848" t="s">
        <v>26</v>
      </c>
      <c r="B15" s="850">
        <v>42041</v>
      </c>
      <c r="C15" s="834" t="s">
        <v>503</v>
      </c>
      <c r="D15" s="834" t="s">
        <v>504</v>
      </c>
      <c r="E15" s="833"/>
      <c r="F15" s="834" t="s">
        <v>402</v>
      </c>
      <c r="G15" s="835" t="s">
        <v>460</v>
      </c>
      <c r="H15" s="835" t="s">
        <v>501</v>
      </c>
      <c r="J15" s="850">
        <v>42045</v>
      </c>
      <c r="K15" s="850">
        <v>42155</v>
      </c>
      <c r="L15" s="833" t="s">
        <v>468</v>
      </c>
      <c r="M15" s="833" t="s">
        <v>409</v>
      </c>
      <c r="N15" s="836">
        <v>50000</v>
      </c>
      <c r="O15" s="837" t="s">
        <v>502</v>
      </c>
      <c r="P15" s="837" t="s">
        <v>318</v>
      </c>
      <c r="Q15" s="853"/>
      <c r="R15" s="851"/>
      <c r="S15" s="851">
        <v>50000</v>
      </c>
      <c r="T15" s="855"/>
      <c r="U15" s="854"/>
      <c r="V15" s="854"/>
      <c r="W15" s="854"/>
      <c r="X15" s="854"/>
      <c r="Y15" s="854"/>
      <c r="Z15" s="854"/>
      <c r="AA15" s="854"/>
      <c r="AB15" s="854"/>
      <c r="AC15" s="854"/>
      <c r="AD15" s="851">
        <f t="shared" si="0"/>
        <v>50000</v>
      </c>
      <c r="AE15" s="851">
        <f t="shared" si="1"/>
        <v>0</v>
      </c>
      <c r="AF15" s="851">
        <f t="shared" si="2"/>
        <v>0</v>
      </c>
      <c r="AG15" s="851">
        <f t="shared" si="5"/>
        <v>0</v>
      </c>
      <c r="AH15" s="851">
        <f t="shared" si="3"/>
        <v>50000</v>
      </c>
      <c r="AI15" s="851">
        <f t="shared" si="4"/>
        <v>0</v>
      </c>
    </row>
    <row r="16" spans="1:35">
      <c r="A16" s="848" t="s">
        <v>26</v>
      </c>
      <c r="B16" s="850">
        <v>42047</v>
      </c>
      <c r="C16" s="834" t="s">
        <v>505</v>
      </c>
      <c r="D16" s="834" t="s">
        <v>506</v>
      </c>
      <c r="E16" s="833"/>
      <c r="F16" s="834" t="s">
        <v>507</v>
      </c>
      <c r="G16" s="835" t="s">
        <v>496</v>
      </c>
      <c r="J16" s="850"/>
      <c r="K16" s="850"/>
      <c r="L16" s="833" t="s">
        <v>496</v>
      </c>
      <c r="M16" s="833" t="s">
        <v>508</v>
      </c>
      <c r="N16" s="836">
        <v>190255</v>
      </c>
      <c r="O16" s="837" t="s">
        <v>502</v>
      </c>
      <c r="P16" s="837" t="s">
        <v>511</v>
      </c>
      <c r="Q16" s="853"/>
      <c r="R16" s="851"/>
      <c r="S16" s="851">
        <v>190255</v>
      </c>
      <c r="T16" s="855"/>
      <c r="U16" s="854"/>
      <c r="V16" s="854"/>
      <c r="W16" s="854"/>
      <c r="X16" s="854"/>
      <c r="Y16" s="854"/>
      <c r="Z16" s="854"/>
      <c r="AA16" s="854"/>
      <c r="AB16" s="854"/>
      <c r="AC16" s="854"/>
      <c r="AD16" s="851">
        <f>SUM(R16:T16)</f>
        <v>190255</v>
      </c>
      <c r="AE16" s="851">
        <f>SUM(U16:W16)</f>
        <v>0</v>
      </c>
      <c r="AF16" s="851">
        <f>SUM(X16:Z16)</f>
        <v>0</v>
      </c>
      <c r="AG16" s="851">
        <f>SUM(AA16:AC16)</f>
        <v>0</v>
      </c>
      <c r="AH16" s="851">
        <f>AD16+AE16+AF16+AG16</f>
        <v>190255</v>
      </c>
      <c r="AI16" s="851">
        <f>N16-AH16</f>
        <v>0</v>
      </c>
    </row>
    <row r="17" spans="1:35">
      <c r="B17" s="850"/>
      <c r="E17" s="833"/>
      <c r="J17" s="850"/>
      <c r="K17" s="850"/>
      <c r="Q17" s="853"/>
      <c r="R17" s="851"/>
      <c r="S17" s="851"/>
      <c r="T17" s="855"/>
      <c r="U17" s="854"/>
      <c r="V17" s="854"/>
      <c r="W17" s="854"/>
      <c r="X17" s="854"/>
      <c r="Y17" s="854"/>
      <c r="Z17" s="854"/>
      <c r="AA17" s="854"/>
      <c r="AB17" s="854"/>
      <c r="AC17" s="854"/>
      <c r="AD17" s="851"/>
      <c r="AE17" s="851"/>
      <c r="AF17" s="851"/>
      <c r="AG17" s="851"/>
      <c r="AH17" s="851"/>
      <c r="AI17" s="851"/>
    </row>
    <row r="18" spans="1:35">
      <c r="B18" s="850"/>
      <c r="E18" s="833"/>
      <c r="J18" s="850"/>
      <c r="K18" s="850"/>
      <c r="Q18" s="853"/>
      <c r="R18" s="851"/>
      <c r="S18" s="854"/>
      <c r="T18" s="855"/>
      <c r="U18" s="854"/>
      <c r="V18" s="854"/>
      <c r="W18" s="854"/>
      <c r="X18" s="854"/>
      <c r="Y18" s="854"/>
      <c r="Z18" s="854"/>
      <c r="AA18" s="854"/>
      <c r="AB18" s="854"/>
      <c r="AC18" s="854"/>
      <c r="AD18" s="851"/>
      <c r="AE18" s="851"/>
      <c r="AF18" s="851"/>
      <c r="AG18" s="851"/>
      <c r="AH18" s="851"/>
      <c r="AI18" s="851"/>
    </row>
    <row r="19" spans="1:35">
      <c r="B19" s="850"/>
      <c r="E19" s="833"/>
      <c r="J19" s="850"/>
      <c r="K19" s="850"/>
      <c r="Q19" s="853"/>
      <c r="R19" s="851"/>
      <c r="S19" s="854"/>
      <c r="T19" s="855"/>
      <c r="U19" s="854"/>
      <c r="V19" s="854"/>
      <c r="W19" s="854"/>
      <c r="X19" s="854"/>
      <c r="Y19" s="854"/>
      <c r="Z19" s="854"/>
      <c r="AA19" s="854"/>
      <c r="AB19" s="854"/>
      <c r="AC19" s="854"/>
      <c r="AD19" s="854"/>
      <c r="AE19" s="854"/>
      <c r="AF19" s="854"/>
      <c r="AG19" s="854"/>
      <c r="AH19" s="853"/>
      <c r="AI19" s="856"/>
    </row>
    <row r="20" spans="1:35">
      <c r="B20" s="850"/>
      <c r="E20" s="833"/>
      <c r="J20" s="850"/>
      <c r="K20" s="850"/>
      <c r="Q20" s="853"/>
      <c r="R20" s="854"/>
      <c r="S20" s="854"/>
      <c r="T20" s="855"/>
      <c r="U20" s="854"/>
      <c r="V20" s="854"/>
      <c r="W20" s="854"/>
      <c r="X20" s="854"/>
      <c r="Y20" s="854"/>
      <c r="Z20" s="854"/>
      <c r="AA20" s="854"/>
      <c r="AB20" s="854"/>
      <c r="AC20" s="854"/>
      <c r="AD20" s="854"/>
      <c r="AE20" s="854"/>
      <c r="AF20" s="854"/>
      <c r="AG20" s="854"/>
      <c r="AH20" s="853"/>
      <c r="AI20" s="856"/>
    </row>
    <row r="21" spans="1:35" s="858" customFormat="1" ht="13.5" thickBot="1">
      <c r="A21" s="832"/>
      <c r="B21" s="857"/>
      <c r="E21" s="841"/>
      <c r="G21" s="842"/>
      <c r="H21" s="842"/>
      <c r="I21" s="841"/>
      <c r="J21" s="857"/>
      <c r="K21" s="857"/>
      <c r="L21" s="841"/>
      <c r="M21" s="841"/>
      <c r="N21" s="859"/>
      <c r="O21" s="860" t="s">
        <v>80</v>
      </c>
      <c r="P21" s="860"/>
      <c r="Q21" s="861"/>
      <c r="R21" s="862">
        <f t="shared" ref="R21:AI21" si="6">SUBTOTAL(9,R3:R20)</f>
        <v>1938005</v>
      </c>
      <c r="S21" s="862">
        <f t="shared" si="6"/>
        <v>240255</v>
      </c>
      <c r="T21" s="862">
        <f t="shared" si="6"/>
        <v>0</v>
      </c>
      <c r="U21" s="862">
        <f t="shared" si="6"/>
        <v>0</v>
      </c>
      <c r="V21" s="862">
        <f t="shared" si="6"/>
        <v>0</v>
      </c>
      <c r="W21" s="862">
        <f t="shared" si="6"/>
        <v>0</v>
      </c>
      <c r="X21" s="862">
        <f t="shared" si="6"/>
        <v>0</v>
      </c>
      <c r="Y21" s="862">
        <f t="shared" si="6"/>
        <v>0</v>
      </c>
      <c r="Z21" s="862">
        <f t="shared" si="6"/>
        <v>0</v>
      </c>
      <c r="AA21" s="862">
        <f t="shared" si="6"/>
        <v>0</v>
      </c>
      <c r="AB21" s="862">
        <f t="shared" si="6"/>
        <v>0</v>
      </c>
      <c r="AC21" s="862">
        <f t="shared" si="6"/>
        <v>0</v>
      </c>
      <c r="AD21" s="862">
        <f t="shared" si="6"/>
        <v>2178260</v>
      </c>
      <c r="AE21" s="862">
        <f t="shared" si="6"/>
        <v>0</v>
      </c>
      <c r="AF21" s="862">
        <f t="shared" si="6"/>
        <v>0</v>
      </c>
      <c r="AG21" s="862">
        <f t="shared" si="6"/>
        <v>0</v>
      </c>
      <c r="AH21" s="862">
        <f t="shared" si="6"/>
        <v>2178260</v>
      </c>
      <c r="AI21" s="862">
        <f t="shared" si="6"/>
        <v>0</v>
      </c>
    </row>
    <row r="22" spans="1:35" ht="13.5" thickTop="1">
      <c r="B22" s="850"/>
      <c r="J22" s="850"/>
      <c r="K22" s="850"/>
      <c r="Q22" s="853"/>
      <c r="R22" s="854"/>
      <c r="S22" s="854"/>
      <c r="T22" s="855"/>
      <c r="U22" s="851"/>
      <c r="V22" s="851"/>
      <c r="W22" s="851"/>
      <c r="X22" s="851"/>
      <c r="Y22" s="851"/>
      <c r="Z22" s="851"/>
      <c r="AA22" s="851"/>
      <c r="AB22" s="851"/>
      <c r="AC22" s="851"/>
      <c r="AD22" s="851">
        <f>'9.资产折旧'!G35-AD21</f>
        <v>-2178260</v>
      </c>
      <c r="AE22" s="851"/>
      <c r="AF22" s="851"/>
      <c r="AG22" s="851"/>
      <c r="AH22" s="851">
        <f>'9.资产折旧'!K35-AH21</f>
        <v>-2178260</v>
      </c>
      <c r="AI22" s="856"/>
    </row>
    <row r="23" spans="1:35">
      <c r="B23" s="850"/>
      <c r="J23" s="850"/>
      <c r="K23" s="850"/>
      <c r="Q23" s="853"/>
      <c r="R23" s="854"/>
      <c r="S23" s="854"/>
      <c r="T23" s="855"/>
      <c r="U23" s="854"/>
      <c r="V23" s="854"/>
      <c r="W23" s="854"/>
      <c r="X23" s="854"/>
      <c r="Y23" s="854"/>
      <c r="Z23" s="854"/>
      <c r="AA23" s="854"/>
      <c r="AB23" s="854"/>
      <c r="AC23" s="854"/>
      <c r="AD23" s="854"/>
      <c r="AE23" s="854"/>
      <c r="AF23" s="854"/>
      <c r="AG23" s="854"/>
      <c r="AH23" s="853"/>
      <c r="AI23" s="856"/>
    </row>
    <row r="24" spans="1:35">
      <c r="B24" s="850"/>
      <c r="J24" s="850"/>
      <c r="K24" s="850"/>
      <c r="Q24" s="853"/>
      <c r="R24" s="854"/>
      <c r="S24" s="854"/>
      <c r="T24" s="855"/>
      <c r="U24" s="854"/>
      <c r="V24" s="854"/>
      <c r="W24" s="854"/>
      <c r="X24" s="854"/>
      <c r="Y24" s="854"/>
      <c r="Z24" s="854"/>
      <c r="AA24" s="854"/>
      <c r="AB24" s="854"/>
      <c r="AC24" s="854"/>
      <c r="AD24" s="854"/>
      <c r="AE24" s="854"/>
      <c r="AF24" s="854"/>
      <c r="AG24" s="854"/>
      <c r="AH24" s="853"/>
      <c r="AI24" s="856"/>
    </row>
    <row r="25" spans="1:35">
      <c r="B25" s="850"/>
      <c r="J25" s="850"/>
      <c r="K25" s="850"/>
      <c r="Q25" s="853"/>
      <c r="R25" s="854"/>
      <c r="S25" s="854"/>
      <c r="T25" s="855"/>
      <c r="U25" s="854"/>
      <c r="V25" s="854"/>
      <c r="W25" s="854"/>
      <c r="X25" s="854"/>
      <c r="Y25" s="854"/>
      <c r="Z25" s="854"/>
      <c r="AA25" s="854"/>
      <c r="AB25" s="854"/>
      <c r="AC25" s="854"/>
      <c r="AD25" s="854"/>
      <c r="AE25" s="854"/>
      <c r="AF25" s="854"/>
      <c r="AG25" s="854"/>
      <c r="AH25" s="853"/>
      <c r="AI25" s="856"/>
    </row>
    <row r="26" spans="1:35">
      <c r="B26" s="850"/>
      <c r="J26" s="850"/>
      <c r="K26" s="850"/>
      <c r="Q26" s="853"/>
      <c r="R26" s="854"/>
      <c r="S26" s="854"/>
      <c r="T26" s="855"/>
      <c r="U26" s="854"/>
      <c r="V26" s="854"/>
      <c r="W26" s="854"/>
      <c r="X26" s="854"/>
      <c r="Y26" s="854"/>
      <c r="Z26" s="854"/>
      <c r="AA26" s="854"/>
      <c r="AB26" s="854"/>
      <c r="AC26" s="854"/>
      <c r="AD26" s="854"/>
      <c r="AE26" s="854"/>
      <c r="AF26" s="854"/>
      <c r="AG26" s="854"/>
      <c r="AH26" s="853"/>
      <c r="AI26" s="856"/>
    </row>
    <row r="27" spans="1:35">
      <c r="B27" s="850"/>
      <c r="J27" s="850"/>
      <c r="K27" s="850"/>
      <c r="Q27" s="853"/>
      <c r="R27" s="854"/>
      <c r="S27" s="854"/>
      <c r="T27" s="855"/>
      <c r="U27" s="854"/>
      <c r="V27" s="854"/>
      <c r="W27" s="854"/>
      <c r="X27" s="854"/>
      <c r="Y27" s="854"/>
      <c r="Z27" s="854"/>
      <c r="AA27" s="854"/>
      <c r="AB27" s="854"/>
      <c r="AC27" s="854"/>
      <c r="AD27" s="854"/>
      <c r="AE27" s="854"/>
      <c r="AF27" s="854"/>
      <c r="AG27" s="854"/>
      <c r="AH27" s="853"/>
      <c r="AI27" s="856"/>
    </row>
    <row r="28" spans="1:35">
      <c r="B28" s="850"/>
      <c r="J28" s="850"/>
      <c r="K28" s="850"/>
      <c r="Q28" s="853"/>
      <c r="R28" s="854"/>
      <c r="S28" s="854"/>
      <c r="T28" s="855"/>
      <c r="U28" s="854"/>
      <c r="V28" s="854"/>
      <c r="W28" s="854"/>
      <c r="X28" s="854"/>
      <c r="Y28" s="854"/>
      <c r="Z28" s="854"/>
      <c r="AA28" s="854"/>
      <c r="AB28" s="854"/>
      <c r="AC28" s="854"/>
      <c r="AD28" s="854"/>
      <c r="AE28" s="854"/>
      <c r="AF28" s="854"/>
      <c r="AG28" s="854"/>
      <c r="AH28" s="853"/>
      <c r="AI28" s="856"/>
    </row>
    <row r="29" spans="1:35">
      <c r="B29" s="850"/>
      <c r="J29" s="850"/>
      <c r="K29" s="850"/>
      <c r="Q29" s="853"/>
      <c r="R29" s="854"/>
      <c r="S29" s="854"/>
      <c r="T29" s="855"/>
      <c r="U29" s="854"/>
      <c r="V29" s="854"/>
      <c r="W29" s="854"/>
      <c r="X29" s="854"/>
      <c r="Y29" s="854"/>
      <c r="Z29" s="854"/>
      <c r="AA29" s="854"/>
      <c r="AB29" s="854"/>
      <c r="AC29" s="854"/>
      <c r="AD29" s="854"/>
      <c r="AE29" s="854"/>
      <c r="AF29" s="854"/>
      <c r="AG29" s="854"/>
      <c r="AH29" s="853"/>
      <c r="AI29" s="856"/>
    </row>
    <row r="30" spans="1:35">
      <c r="B30" s="850"/>
      <c r="J30" s="850"/>
      <c r="K30" s="850"/>
      <c r="Q30" s="853"/>
      <c r="R30" s="854"/>
      <c r="S30" s="854"/>
      <c r="T30" s="855"/>
      <c r="U30" s="854"/>
      <c r="V30" s="854"/>
      <c r="W30" s="854"/>
      <c r="X30" s="854"/>
      <c r="Y30" s="854"/>
      <c r="Z30" s="854"/>
      <c r="AA30" s="854"/>
      <c r="AB30" s="854"/>
      <c r="AC30" s="854"/>
      <c r="AD30" s="854"/>
      <c r="AE30" s="854"/>
      <c r="AF30" s="854"/>
      <c r="AG30" s="854"/>
      <c r="AH30" s="853"/>
      <c r="AI30" s="856"/>
    </row>
    <row r="31" spans="1:35">
      <c r="B31" s="850"/>
      <c r="J31" s="850"/>
      <c r="K31" s="850"/>
      <c r="Q31" s="853"/>
      <c r="R31" s="854"/>
      <c r="S31" s="854"/>
      <c r="T31" s="855"/>
      <c r="U31" s="854"/>
      <c r="V31" s="854"/>
      <c r="W31" s="854"/>
      <c r="X31" s="854"/>
      <c r="Y31" s="854"/>
      <c r="Z31" s="854"/>
      <c r="AA31" s="854"/>
      <c r="AB31" s="854"/>
      <c r="AC31" s="854"/>
      <c r="AD31" s="854"/>
      <c r="AE31" s="854"/>
      <c r="AF31" s="854"/>
      <c r="AG31" s="854"/>
      <c r="AH31" s="853"/>
      <c r="AI31" s="856"/>
    </row>
    <row r="32" spans="1:35">
      <c r="B32" s="850"/>
      <c r="J32" s="850"/>
      <c r="K32" s="850"/>
      <c r="Q32" s="853"/>
      <c r="R32" s="854"/>
      <c r="S32" s="854"/>
      <c r="T32" s="855"/>
      <c r="U32" s="854"/>
      <c r="V32" s="854"/>
      <c r="W32" s="854"/>
      <c r="X32" s="854"/>
      <c r="Y32" s="854"/>
      <c r="Z32" s="854"/>
      <c r="AA32" s="854"/>
      <c r="AB32" s="854"/>
      <c r="AC32" s="854"/>
      <c r="AD32" s="854"/>
      <c r="AE32" s="854"/>
      <c r="AF32" s="854"/>
      <c r="AG32" s="854"/>
      <c r="AH32" s="853"/>
      <c r="AI32" s="856"/>
    </row>
    <row r="33" spans="2:35">
      <c r="B33" s="850"/>
      <c r="J33" s="850"/>
      <c r="K33" s="850"/>
      <c r="Q33" s="853"/>
      <c r="R33" s="854"/>
      <c r="S33" s="854"/>
      <c r="T33" s="855"/>
      <c r="U33" s="854"/>
      <c r="V33" s="854"/>
      <c r="W33" s="854"/>
      <c r="X33" s="854"/>
      <c r="Y33" s="854"/>
      <c r="Z33" s="854"/>
      <c r="AA33" s="854"/>
      <c r="AB33" s="854"/>
      <c r="AC33" s="854"/>
      <c r="AD33" s="854"/>
      <c r="AE33" s="854"/>
      <c r="AF33" s="854"/>
      <c r="AG33" s="854"/>
      <c r="AH33" s="853"/>
      <c r="AI33" s="856"/>
    </row>
    <row r="34" spans="2:35">
      <c r="B34" s="850"/>
      <c r="J34" s="850"/>
      <c r="K34" s="850"/>
      <c r="Q34" s="853"/>
      <c r="R34" s="854"/>
      <c r="S34" s="854"/>
      <c r="T34" s="855"/>
      <c r="U34" s="854"/>
      <c r="V34" s="854"/>
      <c r="W34" s="854"/>
      <c r="X34" s="854"/>
      <c r="Y34" s="854"/>
      <c r="Z34" s="854"/>
      <c r="AA34" s="854"/>
      <c r="AB34" s="854"/>
      <c r="AC34" s="854"/>
      <c r="AD34" s="854"/>
      <c r="AE34" s="854"/>
      <c r="AF34" s="854"/>
      <c r="AG34" s="854"/>
      <c r="AH34" s="853"/>
      <c r="AI34" s="856"/>
    </row>
    <row r="35" spans="2:35">
      <c r="B35" s="850"/>
      <c r="J35" s="850"/>
      <c r="K35" s="850"/>
      <c r="Q35" s="853"/>
      <c r="R35" s="854"/>
      <c r="S35" s="854"/>
      <c r="T35" s="855"/>
      <c r="U35" s="854"/>
      <c r="V35" s="854"/>
      <c r="W35" s="854"/>
      <c r="X35" s="854"/>
      <c r="Y35" s="854"/>
      <c r="Z35" s="854"/>
      <c r="AA35" s="854"/>
      <c r="AB35" s="854"/>
      <c r="AC35" s="854"/>
      <c r="AD35" s="854"/>
      <c r="AE35" s="854"/>
      <c r="AF35" s="854"/>
      <c r="AG35" s="854"/>
      <c r="AH35" s="853"/>
      <c r="AI35" s="856"/>
    </row>
    <row r="36" spans="2:35">
      <c r="B36" s="850"/>
      <c r="J36" s="850"/>
      <c r="K36" s="850"/>
      <c r="Q36" s="853"/>
      <c r="R36" s="854"/>
      <c r="S36" s="854"/>
      <c r="T36" s="855"/>
      <c r="U36" s="854"/>
      <c r="V36" s="854"/>
      <c r="W36" s="854"/>
      <c r="X36" s="854"/>
      <c r="Y36" s="854"/>
      <c r="Z36" s="854"/>
      <c r="AA36" s="854"/>
      <c r="AB36" s="854"/>
      <c r="AC36" s="854"/>
      <c r="AD36" s="854"/>
      <c r="AE36" s="854"/>
      <c r="AF36" s="854"/>
      <c r="AG36" s="854"/>
      <c r="AH36" s="853"/>
      <c r="AI36" s="856"/>
    </row>
    <row r="37" spans="2:35">
      <c r="B37" s="850"/>
      <c r="J37" s="850"/>
      <c r="K37" s="850"/>
      <c r="Q37" s="853"/>
      <c r="R37" s="854"/>
      <c r="S37" s="854"/>
      <c r="T37" s="855"/>
      <c r="U37" s="855"/>
      <c r="V37" s="854"/>
      <c r="W37" s="854"/>
      <c r="X37" s="854"/>
      <c r="Y37" s="854"/>
      <c r="Z37" s="854"/>
      <c r="AA37" s="855"/>
      <c r="AB37" s="855"/>
      <c r="AC37" s="855"/>
      <c r="AD37" s="854"/>
      <c r="AE37" s="854"/>
      <c r="AF37" s="854"/>
      <c r="AG37" s="855"/>
      <c r="AH37" s="853"/>
      <c r="AI37" s="856"/>
    </row>
    <row r="38" spans="2:35">
      <c r="B38" s="850"/>
      <c r="J38" s="850"/>
      <c r="K38" s="850"/>
      <c r="Q38" s="853"/>
      <c r="R38" s="854"/>
      <c r="S38" s="854"/>
      <c r="T38" s="855"/>
      <c r="U38" s="855"/>
      <c r="V38" s="854"/>
      <c r="W38" s="854"/>
      <c r="X38" s="854"/>
      <c r="Y38" s="854"/>
      <c r="Z38" s="854"/>
      <c r="AA38" s="855"/>
      <c r="AB38" s="855"/>
      <c r="AC38" s="855"/>
      <c r="AD38" s="854"/>
      <c r="AE38" s="854"/>
      <c r="AF38" s="854"/>
      <c r="AG38" s="855"/>
      <c r="AH38" s="853"/>
      <c r="AI38" s="856"/>
    </row>
    <row r="39" spans="2:35">
      <c r="B39" s="850"/>
      <c r="J39" s="850"/>
      <c r="K39" s="850"/>
      <c r="Q39" s="853"/>
      <c r="R39" s="854"/>
      <c r="S39" s="854"/>
      <c r="T39" s="855"/>
      <c r="U39" s="855"/>
      <c r="V39" s="854"/>
      <c r="W39" s="854"/>
      <c r="X39" s="854"/>
      <c r="Y39" s="854"/>
      <c r="Z39" s="854"/>
      <c r="AA39" s="855"/>
      <c r="AB39" s="855"/>
      <c r="AC39" s="855"/>
      <c r="AD39" s="854"/>
      <c r="AE39" s="854"/>
      <c r="AF39" s="854"/>
      <c r="AG39" s="855"/>
      <c r="AH39" s="853"/>
      <c r="AI39" s="856"/>
    </row>
    <row r="40" spans="2:35">
      <c r="B40" s="850"/>
      <c r="J40" s="850"/>
      <c r="K40" s="850"/>
      <c r="Q40" s="853"/>
      <c r="R40" s="854"/>
      <c r="S40" s="854"/>
      <c r="T40" s="855"/>
      <c r="U40" s="855"/>
      <c r="V40" s="854"/>
      <c r="W40" s="854"/>
      <c r="X40" s="854"/>
      <c r="Y40" s="854"/>
      <c r="Z40" s="854"/>
      <c r="AA40" s="855"/>
      <c r="AB40" s="855"/>
      <c r="AC40" s="855"/>
      <c r="AD40" s="854"/>
      <c r="AE40" s="854"/>
      <c r="AF40" s="854"/>
      <c r="AG40" s="855"/>
      <c r="AH40" s="853"/>
      <c r="AI40" s="856"/>
    </row>
    <row r="41" spans="2:35">
      <c r="B41" s="850"/>
      <c r="J41" s="850"/>
      <c r="K41" s="850"/>
      <c r="Q41" s="853"/>
      <c r="R41" s="854"/>
      <c r="S41" s="854"/>
      <c r="T41" s="855"/>
      <c r="U41" s="855"/>
      <c r="V41" s="854"/>
      <c r="W41" s="854"/>
      <c r="X41" s="854"/>
      <c r="Y41" s="854"/>
      <c r="Z41" s="854"/>
      <c r="AA41" s="855"/>
      <c r="AB41" s="855"/>
      <c r="AC41" s="855"/>
      <c r="AD41" s="854"/>
      <c r="AE41" s="854"/>
      <c r="AF41" s="854"/>
      <c r="AG41" s="855"/>
      <c r="AH41" s="853"/>
      <c r="AI41" s="856"/>
    </row>
    <row r="42" spans="2:35">
      <c r="B42" s="850"/>
      <c r="J42" s="850"/>
      <c r="K42" s="850"/>
      <c r="Q42" s="853"/>
      <c r="R42" s="854"/>
      <c r="S42" s="854"/>
      <c r="T42" s="855"/>
      <c r="U42" s="855"/>
      <c r="V42" s="854"/>
      <c r="W42" s="854"/>
      <c r="X42" s="854"/>
      <c r="Y42" s="854"/>
      <c r="Z42" s="854"/>
      <c r="AA42" s="855"/>
      <c r="AB42" s="855"/>
      <c r="AC42" s="855"/>
      <c r="AD42" s="854"/>
      <c r="AE42" s="854"/>
      <c r="AF42" s="854"/>
      <c r="AG42" s="855"/>
      <c r="AH42" s="853"/>
      <c r="AI42" s="856"/>
    </row>
    <row r="43" spans="2:35">
      <c r="B43" s="850"/>
      <c r="J43" s="850"/>
      <c r="K43" s="850"/>
      <c r="Q43" s="853"/>
      <c r="R43" s="854"/>
      <c r="S43" s="854"/>
      <c r="T43" s="855"/>
      <c r="U43" s="855"/>
      <c r="V43" s="854"/>
      <c r="W43" s="854"/>
      <c r="X43" s="854"/>
      <c r="Y43" s="854"/>
      <c r="Z43" s="854"/>
      <c r="AA43" s="855"/>
      <c r="AB43" s="855"/>
      <c r="AC43" s="855"/>
      <c r="AD43" s="854"/>
      <c r="AE43" s="854"/>
      <c r="AF43" s="854"/>
      <c r="AG43" s="855"/>
      <c r="AH43" s="853"/>
      <c r="AI43" s="856"/>
    </row>
    <row r="44" spans="2:35">
      <c r="B44" s="850"/>
      <c r="J44" s="850"/>
      <c r="K44" s="850"/>
      <c r="Q44" s="853"/>
      <c r="R44" s="854"/>
      <c r="S44" s="854"/>
      <c r="T44" s="855"/>
      <c r="U44" s="855"/>
      <c r="V44" s="854"/>
      <c r="W44" s="854"/>
      <c r="X44" s="854"/>
      <c r="Y44" s="854"/>
      <c r="Z44" s="854"/>
      <c r="AA44" s="855"/>
      <c r="AB44" s="855"/>
      <c r="AC44" s="855"/>
      <c r="AD44" s="854"/>
      <c r="AE44" s="854"/>
      <c r="AF44" s="854"/>
      <c r="AG44" s="855"/>
      <c r="AH44" s="853"/>
      <c r="AI44" s="856"/>
    </row>
    <row r="45" spans="2:35">
      <c r="B45" s="850"/>
      <c r="J45" s="850"/>
      <c r="K45" s="850"/>
      <c r="Q45" s="853"/>
      <c r="R45" s="854"/>
      <c r="S45" s="854"/>
      <c r="T45" s="855"/>
      <c r="U45" s="855"/>
      <c r="V45" s="854"/>
      <c r="W45" s="854"/>
      <c r="X45" s="854"/>
      <c r="Y45" s="854"/>
      <c r="Z45" s="854"/>
      <c r="AA45" s="855"/>
      <c r="AB45" s="855"/>
      <c r="AC45" s="855"/>
      <c r="AD45" s="854"/>
      <c r="AE45" s="854"/>
      <c r="AF45" s="854"/>
      <c r="AG45" s="855"/>
      <c r="AH45" s="853"/>
      <c r="AI45" s="856"/>
    </row>
    <row r="46" spans="2:35">
      <c r="B46" s="850"/>
      <c r="J46" s="850"/>
      <c r="K46" s="850"/>
      <c r="Q46" s="853"/>
      <c r="R46" s="854"/>
      <c r="S46" s="854"/>
      <c r="T46" s="855"/>
      <c r="U46" s="855"/>
      <c r="V46" s="854"/>
      <c r="W46" s="854"/>
      <c r="X46" s="854"/>
      <c r="Y46" s="854"/>
      <c r="Z46" s="854"/>
      <c r="AA46" s="855"/>
      <c r="AB46" s="855"/>
      <c r="AC46" s="855"/>
      <c r="AD46" s="854"/>
      <c r="AE46" s="854"/>
      <c r="AF46" s="854"/>
      <c r="AG46" s="855"/>
      <c r="AH46" s="853"/>
      <c r="AI46" s="856"/>
    </row>
    <row r="47" spans="2:35">
      <c r="B47" s="850"/>
      <c r="J47" s="850"/>
      <c r="K47" s="850"/>
      <c r="Q47" s="853"/>
      <c r="R47" s="854"/>
      <c r="S47" s="854"/>
      <c r="T47" s="855"/>
      <c r="U47" s="855"/>
      <c r="V47" s="854"/>
      <c r="W47" s="854"/>
      <c r="X47" s="854"/>
      <c r="Y47" s="854"/>
      <c r="Z47" s="854"/>
      <c r="AA47" s="855"/>
      <c r="AB47" s="855"/>
      <c r="AC47" s="855"/>
      <c r="AD47" s="854"/>
      <c r="AE47" s="854"/>
      <c r="AF47" s="854"/>
      <c r="AG47" s="855"/>
      <c r="AH47" s="853"/>
      <c r="AI47" s="856"/>
    </row>
    <row r="48" spans="2:35">
      <c r="B48" s="850"/>
      <c r="J48" s="850"/>
      <c r="K48" s="850"/>
      <c r="Q48" s="853"/>
      <c r="R48" s="854"/>
      <c r="S48" s="854"/>
      <c r="T48" s="855"/>
      <c r="U48" s="855"/>
      <c r="V48" s="854"/>
      <c r="W48" s="854"/>
      <c r="X48" s="854"/>
      <c r="Y48" s="854"/>
      <c r="Z48" s="854"/>
      <c r="AA48" s="855"/>
      <c r="AB48" s="855"/>
      <c r="AC48" s="855"/>
      <c r="AD48" s="854"/>
      <c r="AE48" s="854"/>
      <c r="AF48" s="854"/>
      <c r="AG48" s="855"/>
      <c r="AH48" s="853"/>
      <c r="AI48" s="856"/>
    </row>
    <row r="49" spans="2:35">
      <c r="B49" s="850"/>
      <c r="J49" s="850"/>
      <c r="K49" s="850"/>
      <c r="Q49" s="853"/>
      <c r="R49" s="854"/>
      <c r="S49" s="854"/>
      <c r="T49" s="855"/>
      <c r="U49" s="855"/>
      <c r="V49" s="854"/>
      <c r="W49" s="854"/>
      <c r="X49" s="854"/>
      <c r="Y49" s="854"/>
      <c r="Z49" s="854"/>
      <c r="AA49" s="855"/>
      <c r="AB49" s="855"/>
      <c r="AC49" s="855"/>
      <c r="AD49" s="854"/>
      <c r="AE49" s="854"/>
      <c r="AF49" s="854"/>
      <c r="AG49" s="855"/>
      <c r="AH49" s="853"/>
      <c r="AI49" s="856"/>
    </row>
    <row r="50" spans="2:35">
      <c r="B50" s="850"/>
      <c r="J50" s="850"/>
      <c r="K50" s="850"/>
      <c r="Q50" s="853"/>
      <c r="R50" s="854"/>
      <c r="S50" s="854"/>
      <c r="T50" s="855"/>
      <c r="U50" s="855"/>
      <c r="V50" s="854"/>
      <c r="W50" s="854"/>
      <c r="X50" s="854"/>
      <c r="Y50" s="854"/>
      <c r="Z50" s="854"/>
      <c r="AA50" s="855"/>
      <c r="AB50" s="855"/>
      <c r="AC50" s="855"/>
      <c r="AD50" s="854"/>
      <c r="AE50" s="854"/>
      <c r="AF50" s="854"/>
      <c r="AG50" s="855"/>
      <c r="AH50" s="853"/>
      <c r="AI50" s="856"/>
    </row>
    <row r="51" spans="2:35">
      <c r="B51" s="850"/>
      <c r="J51" s="850"/>
      <c r="K51" s="850"/>
      <c r="Q51" s="853"/>
      <c r="R51" s="854"/>
      <c r="S51" s="854"/>
      <c r="T51" s="855"/>
      <c r="U51" s="855"/>
      <c r="V51" s="854"/>
      <c r="W51" s="854"/>
      <c r="X51" s="854"/>
      <c r="Y51" s="854"/>
      <c r="Z51" s="854"/>
      <c r="AA51" s="855"/>
      <c r="AB51" s="855"/>
      <c r="AC51" s="855"/>
      <c r="AD51" s="854"/>
      <c r="AE51" s="854"/>
      <c r="AF51" s="854"/>
      <c r="AG51" s="855"/>
      <c r="AH51" s="853"/>
      <c r="AI51" s="856"/>
    </row>
    <row r="52" spans="2:35">
      <c r="B52" s="850"/>
      <c r="J52" s="850"/>
      <c r="K52" s="850"/>
      <c r="Q52" s="853"/>
      <c r="R52" s="854"/>
      <c r="S52" s="854"/>
      <c r="T52" s="855"/>
      <c r="U52" s="855"/>
      <c r="V52" s="854"/>
      <c r="W52" s="854"/>
      <c r="X52" s="854"/>
      <c r="Y52" s="854"/>
      <c r="Z52" s="854"/>
      <c r="AA52" s="855"/>
      <c r="AB52" s="855"/>
      <c r="AC52" s="855"/>
      <c r="AD52" s="854"/>
      <c r="AE52" s="854"/>
      <c r="AF52" s="854"/>
      <c r="AG52" s="855"/>
      <c r="AH52" s="853"/>
      <c r="AI52" s="856"/>
    </row>
    <row r="53" spans="2:35">
      <c r="B53" s="850"/>
      <c r="J53" s="850"/>
      <c r="K53" s="850"/>
      <c r="Q53" s="853"/>
      <c r="R53" s="854"/>
      <c r="S53" s="854"/>
      <c r="T53" s="855"/>
      <c r="U53" s="855"/>
      <c r="V53" s="854"/>
      <c r="W53" s="854"/>
      <c r="X53" s="854"/>
      <c r="Y53" s="854"/>
      <c r="Z53" s="854"/>
      <c r="AA53" s="855"/>
      <c r="AB53" s="855"/>
      <c r="AC53" s="855"/>
      <c r="AD53" s="854"/>
      <c r="AE53" s="854"/>
      <c r="AF53" s="854"/>
      <c r="AG53" s="855"/>
      <c r="AH53" s="853"/>
      <c r="AI53" s="856"/>
    </row>
    <row r="54" spans="2:35">
      <c r="B54" s="850"/>
      <c r="J54" s="850"/>
      <c r="K54" s="850"/>
      <c r="Q54" s="853"/>
      <c r="R54" s="854"/>
      <c r="S54" s="854"/>
      <c r="T54" s="855"/>
      <c r="U54" s="855"/>
      <c r="V54" s="854"/>
      <c r="W54" s="854"/>
      <c r="X54" s="854"/>
      <c r="Y54" s="854"/>
      <c r="Z54" s="854"/>
      <c r="AA54" s="855"/>
      <c r="AB54" s="855"/>
      <c r="AC54" s="855"/>
      <c r="AD54" s="854"/>
      <c r="AE54" s="854"/>
      <c r="AF54" s="854"/>
      <c r="AG54" s="855"/>
      <c r="AH54" s="853"/>
      <c r="AI54" s="856"/>
    </row>
    <row r="55" spans="2:35">
      <c r="B55" s="850"/>
      <c r="J55" s="850"/>
      <c r="K55" s="850"/>
      <c r="Q55" s="853"/>
      <c r="R55" s="854"/>
      <c r="S55" s="854"/>
      <c r="T55" s="855"/>
      <c r="U55" s="855"/>
      <c r="V55" s="854"/>
      <c r="W55" s="855"/>
      <c r="X55" s="854"/>
      <c r="Y55" s="854"/>
      <c r="Z55" s="854"/>
      <c r="AA55" s="855"/>
      <c r="AB55" s="855"/>
      <c r="AC55" s="855"/>
      <c r="AD55" s="854"/>
      <c r="AE55" s="854"/>
      <c r="AF55" s="854"/>
      <c r="AG55" s="855"/>
      <c r="AH55" s="853"/>
      <c r="AI55" s="856"/>
    </row>
    <row r="56" spans="2:35">
      <c r="B56" s="850"/>
      <c r="J56" s="850"/>
      <c r="K56" s="850"/>
      <c r="Q56" s="853"/>
      <c r="R56" s="854"/>
      <c r="S56" s="854"/>
      <c r="T56" s="855"/>
      <c r="U56" s="855"/>
      <c r="V56" s="854"/>
      <c r="W56" s="855"/>
      <c r="X56" s="854"/>
      <c r="Y56" s="854"/>
      <c r="Z56" s="854"/>
      <c r="AA56" s="855"/>
      <c r="AB56" s="855"/>
      <c r="AC56" s="855"/>
      <c r="AD56" s="854"/>
      <c r="AE56" s="854"/>
      <c r="AF56" s="854"/>
      <c r="AG56" s="855"/>
      <c r="AH56" s="853"/>
      <c r="AI56" s="856"/>
    </row>
    <row r="57" spans="2:35">
      <c r="B57" s="850"/>
      <c r="J57" s="850"/>
      <c r="K57" s="850"/>
      <c r="Q57" s="853"/>
      <c r="R57" s="854"/>
      <c r="S57" s="854"/>
      <c r="T57" s="855"/>
      <c r="U57" s="855"/>
      <c r="V57" s="854"/>
      <c r="W57" s="855"/>
      <c r="X57" s="854"/>
      <c r="Y57" s="854"/>
      <c r="Z57" s="854"/>
      <c r="AA57" s="855"/>
      <c r="AB57" s="855"/>
      <c r="AC57" s="855"/>
      <c r="AD57" s="854"/>
      <c r="AE57" s="854"/>
      <c r="AF57" s="854"/>
      <c r="AG57" s="855"/>
      <c r="AH57" s="853"/>
      <c r="AI57" s="856"/>
    </row>
    <row r="58" spans="2:35">
      <c r="B58" s="850"/>
      <c r="J58" s="850"/>
      <c r="K58" s="850"/>
      <c r="Q58" s="853"/>
      <c r="R58" s="854"/>
      <c r="S58" s="854"/>
      <c r="T58" s="855"/>
      <c r="U58" s="855"/>
      <c r="V58" s="854"/>
      <c r="W58" s="855"/>
      <c r="X58" s="854"/>
      <c r="Y58" s="854"/>
      <c r="Z58" s="854"/>
      <c r="AA58" s="855"/>
      <c r="AB58" s="855"/>
      <c r="AC58" s="855"/>
      <c r="AD58" s="854"/>
      <c r="AE58" s="854"/>
      <c r="AF58" s="854"/>
      <c r="AG58" s="855"/>
      <c r="AH58" s="853"/>
      <c r="AI58" s="856"/>
    </row>
    <row r="59" spans="2:35">
      <c r="B59" s="850"/>
      <c r="J59" s="850"/>
      <c r="K59" s="850"/>
      <c r="Q59" s="853"/>
      <c r="R59" s="854"/>
      <c r="S59" s="854"/>
      <c r="T59" s="855"/>
      <c r="U59" s="855"/>
      <c r="V59" s="854"/>
      <c r="W59" s="855"/>
      <c r="X59" s="854"/>
      <c r="Y59" s="854"/>
      <c r="Z59" s="854"/>
      <c r="AA59" s="855"/>
      <c r="AB59" s="855"/>
      <c r="AC59" s="855"/>
      <c r="AD59" s="854"/>
      <c r="AE59" s="854"/>
      <c r="AF59" s="854"/>
      <c r="AG59" s="855"/>
      <c r="AH59" s="853"/>
      <c r="AI59" s="856"/>
    </row>
    <row r="60" spans="2:35">
      <c r="B60" s="850"/>
      <c r="J60" s="850"/>
      <c r="K60" s="850"/>
      <c r="Q60" s="853"/>
      <c r="R60" s="854"/>
      <c r="S60" s="854"/>
      <c r="T60" s="855"/>
      <c r="U60" s="855"/>
      <c r="V60" s="854"/>
      <c r="W60" s="855"/>
      <c r="X60" s="854"/>
      <c r="Y60" s="854"/>
      <c r="Z60" s="854"/>
      <c r="AA60" s="855"/>
      <c r="AB60" s="855"/>
      <c r="AC60" s="855"/>
      <c r="AD60" s="854"/>
      <c r="AE60" s="854"/>
      <c r="AF60" s="854"/>
      <c r="AG60" s="855"/>
      <c r="AH60" s="853"/>
      <c r="AI60" s="856"/>
    </row>
    <row r="61" spans="2:35">
      <c r="B61" s="850"/>
      <c r="J61" s="850"/>
      <c r="K61" s="850"/>
      <c r="Q61" s="853"/>
      <c r="R61" s="854"/>
      <c r="S61" s="854"/>
      <c r="T61" s="855"/>
      <c r="U61" s="855"/>
      <c r="V61" s="854"/>
      <c r="W61" s="855"/>
      <c r="X61" s="854"/>
      <c r="Y61" s="854"/>
      <c r="Z61" s="854"/>
      <c r="AA61" s="855"/>
      <c r="AB61" s="855"/>
      <c r="AC61" s="855"/>
      <c r="AD61" s="854"/>
      <c r="AE61" s="854"/>
      <c r="AF61" s="854"/>
      <c r="AG61" s="855"/>
      <c r="AH61" s="853"/>
      <c r="AI61" s="856"/>
    </row>
    <row r="62" spans="2:35">
      <c r="B62" s="850"/>
      <c r="J62" s="850"/>
      <c r="K62" s="850"/>
      <c r="Q62" s="853"/>
      <c r="R62" s="854"/>
      <c r="S62" s="854"/>
      <c r="T62" s="855"/>
      <c r="U62" s="855"/>
      <c r="V62" s="854"/>
      <c r="W62" s="855"/>
      <c r="X62" s="855"/>
      <c r="Y62" s="854"/>
      <c r="Z62" s="854"/>
      <c r="AA62" s="855"/>
      <c r="AB62" s="855"/>
      <c r="AC62" s="855"/>
      <c r="AD62" s="854"/>
      <c r="AE62" s="854"/>
      <c r="AF62" s="854"/>
      <c r="AG62" s="855"/>
      <c r="AH62" s="853"/>
      <c r="AI62" s="856"/>
    </row>
    <row r="63" spans="2:35">
      <c r="B63" s="850"/>
      <c r="J63" s="850"/>
      <c r="K63" s="850"/>
      <c r="Q63" s="853"/>
      <c r="R63" s="854"/>
      <c r="S63" s="854"/>
      <c r="T63" s="855"/>
      <c r="U63" s="855"/>
      <c r="V63" s="854"/>
      <c r="W63" s="855"/>
      <c r="X63" s="855"/>
      <c r="Y63" s="854"/>
      <c r="Z63" s="854"/>
      <c r="AA63" s="855"/>
      <c r="AB63" s="855"/>
      <c r="AC63" s="855"/>
      <c r="AD63" s="854"/>
      <c r="AE63" s="854"/>
      <c r="AF63" s="854"/>
      <c r="AG63" s="855"/>
      <c r="AH63" s="853"/>
      <c r="AI63" s="856"/>
    </row>
    <row r="64" spans="2:35">
      <c r="B64" s="850"/>
      <c r="J64" s="850"/>
      <c r="K64" s="850"/>
      <c r="Q64" s="853"/>
      <c r="R64" s="854"/>
      <c r="S64" s="854"/>
      <c r="T64" s="855"/>
      <c r="U64" s="855"/>
      <c r="V64" s="854"/>
      <c r="W64" s="855"/>
      <c r="X64" s="855"/>
      <c r="Y64" s="854"/>
      <c r="Z64" s="854"/>
      <c r="AA64" s="855"/>
      <c r="AB64" s="855"/>
      <c r="AC64" s="855"/>
      <c r="AD64" s="854"/>
      <c r="AE64" s="854"/>
      <c r="AF64" s="854"/>
      <c r="AG64" s="855"/>
      <c r="AH64" s="853"/>
      <c r="AI64" s="856"/>
    </row>
    <row r="65" spans="1:35">
      <c r="B65" s="850"/>
      <c r="J65" s="850"/>
      <c r="K65" s="850"/>
      <c r="Q65" s="853"/>
      <c r="R65" s="854"/>
      <c r="S65" s="854"/>
      <c r="T65" s="855"/>
      <c r="U65" s="855"/>
      <c r="V65" s="854"/>
      <c r="W65" s="855"/>
      <c r="X65" s="855"/>
      <c r="Y65" s="854"/>
      <c r="Z65" s="854"/>
      <c r="AA65" s="855"/>
      <c r="AB65" s="855"/>
      <c r="AC65" s="855"/>
      <c r="AD65" s="854"/>
      <c r="AE65" s="854"/>
      <c r="AF65" s="854"/>
      <c r="AG65" s="855"/>
      <c r="AH65" s="853"/>
      <c r="AI65" s="856"/>
    </row>
    <row r="66" spans="1:35">
      <c r="B66" s="850"/>
      <c r="J66" s="850"/>
      <c r="K66" s="850"/>
      <c r="Q66" s="853"/>
      <c r="R66" s="854"/>
      <c r="S66" s="854"/>
      <c r="T66" s="855"/>
      <c r="U66" s="855"/>
      <c r="V66" s="854"/>
      <c r="W66" s="855"/>
      <c r="X66" s="855"/>
      <c r="Y66" s="854"/>
      <c r="Z66" s="854"/>
      <c r="AA66" s="855"/>
      <c r="AB66" s="855"/>
      <c r="AC66" s="855"/>
      <c r="AD66" s="854"/>
      <c r="AE66" s="854"/>
      <c r="AF66" s="854"/>
      <c r="AG66" s="855"/>
      <c r="AH66" s="853"/>
      <c r="AI66" s="856"/>
    </row>
    <row r="67" spans="1:35">
      <c r="B67" s="850"/>
      <c r="J67" s="850"/>
      <c r="K67" s="850"/>
      <c r="Q67" s="853"/>
      <c r="R67" s="854"/>
      <c r="S67" s="854"/>
      <c r="T67" s="855"/>
      <c r="U67" s="855"/>
      <c r="V67" s="854"/>
      <c r="W67" s="855"/>
      <c r="X67" s="855"/>
      <c r="Y67" s="854"/>
      <c r="Z67" s="854"/>
      <c r="AA67" s="855"/>
      <c r="AB67" s="855"/>
      <c r="AC67" s="855"/>
      <c r="AD67" s="854"/>
      <c r="AE67" s="854"/>
      <c r="AF67" s="854"/>
      <c r="AG67" s="855"/>
      <c r="AH67" s="853"/>
      <c r="AI67" s="856"/>
    </row>
    <row r="68" spans="1:35">
      <c r="B68" s="850"/>
      <c r="J68" s="850"/>
      <c r="K68" s="850"/>
      <c r="Q68" s="853"/>
      <c r="R68" s="854"/>
      <c r="S68" s="854"/>
      <c r="T68" s="855"/>
      <c r="U68" s="855"/>
      <c r="V68" s="854"/>
      <c r="W68" s="855"/>
      <c r="X68" s="855"/>
      <c r="Y68" s="854"/>
      <c r="Z68" s="854"/>
      <c r="AA68" s="855"/>
      <c r="AB68" s="855"/>
      <c r="AC68" s="855"/>
      <c r="AD68" s="854"/>
      <c r="AE68" s="854"/>
      <c r="AF68" s="854"/>
      <c r="AG68" s="855"/>
      <c r="AH68" s="853"/>
      <c r="AI68" s="856"/>
    </row>
    <row r="69" spans="1:35">
      <c r="B69" s="850"/>
      <c r="J69" s="850"/>
      <c r="K69" s="850"/>
      <c r="Q69" s="853"/>
      <c r="R69" s="854"/>
      <c r="S69" s="854"/>
      <c r="T69" s="855"/>
      <c r="U69" s="855"/>
      <c r="V69" s="854"/>
      <c r="W69" s="855"/>
      <c r="X69" s="855"/>
      <c r="Y69" s="854"/>
      <c r="Z69" s="854"/>
      <c r="AA69" s="855"/>
      <c r="AB69" s="855"/>
      <c r="AC69" s="855"/>
      <c r="AD69" s="854"/>
      <c r="AE69" s="854"/>
      <c r="AF69" s="854"/>
      <c r="AG69" s="855"/>
      <c r="AH69" s="853"/>
      <c r="AI69" s="856"/>
    </row>
    <row r="70" spans="1:35">
      <c r="B70" s="850"/>
      <c r="J70" s="850"/>
      <c r="K70" s="850"/>
      <c r="Q70" s="853"/>
      <c r="R70" s="854"/>
      <c r="S70" s="854"/>
      <c r="T70" s="855"/>
      <c r="U70" s="855"/>
      <c r="V70" s="854"/>
      <c r="W70" s="855"/>
      <c r="X70" s="855"/>
      <c r="Y70" s="854"/>
      <c r="Z70" s="854"/>
      <c r="AA70" s="855"/>
      <c r="AB70" s="855"/>
      <c r="AC70" s="855"/>
      <c r="AD70" s="854"/>
      <c r="AE70" s="854"/>
      <c r="AF70" s="854"/>
      <c r="AG70" s="855"/>
      <c r="AH70" s="853"/>
      <c r="AI70" s="856"/>
    </row>
    <row r="71" spans="1:35">
      <c r="B71" s="850"/>
      <c r="J71" s="850"/>
      <c r="K71" s="850"/>
      <c r="Q71" s="853"/>
      <c r="R71" s="854"/>
      <c r="S71" s="854"/>
      <c r="T71" s="855"/>
      <c r="U71" s="855"/>
      <c r="V71" s="854"/>
      <c r="W71" s="855"/>
      <c r="X71" s="855"/>
      <c r="Y71" s="855"/>
      <c r="Z71" s="854"/>
      <c r="AA71" s="855"/>
      <c r="AB71" s="855"/>
      <c r="AC71" s="855"/>
      <c r="AD71" s="854"/>
      <c r="AE71" s="854"/>
      <c r="AF71" s="854"/>
      <c r="AG71" s="855"/>
      <c r="AH71" s="853"/>
      <c r="AI71" s="856"/>
    </row>
    <row r="72" spans="1:35">
      <c r="B72" s="850"/>
      <c r="J72" s="850"/>
      <c r="K72" s="850"/>
      <c r="Q72" s="853"/>
      <c r="R72" s="854"/>
      <c r="S72" s="854"/>
      <c r="T72" s="855"/>
      <c r="U72" s="855"/>
      <c r="V72" s="854"/>
      <c r="W72" s="855"/>
      <c r="X72" s="855"/>
      <c r="Y72" s="855"/>
      <c r="Z72" s="854"/>
      <c r="AA72" s="855"/>
      <c r="AB72" s="855"/>
      <c r="AC72" s="855"/>
      <c r="AD72" s="854"/>
      <c r="AE72" s="854"/>
      <c r="AF72" s="854"/>
      <c r="AG72" s="855"/>
      <c r="AH72" s="853"/>
      <c r="AI72" s="856"/>
    </row>
    <row r="73" spans="1:35">
      <c r="B73" s="850"/>
      <c r="J73" s="850"/>
      <c r="K73" s="850"/>
      <c r="Q73" s="853"/>
      <c r="R73" s="854"/>
      <c r="S73" s="854"/>
      <c r="T73" s="855"/>
      <c r="U73" s="855"/>
      <c r="V73" s="854"/>
      <c r="W73" s="855"/>
      <c r="X73" s="855"/>
      <c r="Y73" s="855"/>
      <c r="Z73" s="854"/>
      <c r="AA73" s="855"/>
      <c r="AB73" s="855"/>
      <c r="AC73" s="855"/>
      <c r="AD73" s="854"/>
      <c r="AE73" s="854"/>
      <c r="AF73" s="854"/>
      <c r="AG73" s="855"/>
      <c r="AH73" s="853"/>
      <c r="AI73" s="856"/>
    </row>
    <row r="74" spans="1:35">
      <c r="B74" s="850"/>
      <c r="J74" s="850"/>
      <c r="K74" s="850"/>
      <c r="Q74" s="853"/>
      <c r="R74" s="854"/>
      <c r="S74" s="854"/>
      <c r="T74" s="855"/>
      <c r="U74" s="854"/>
      <c r="V74" s="854"/>
      <c r="W74" s="854"/>
      <c r="X74" s="854"/>
      <c r="Y74" s="854"/>
      <c r="Z74" s="854"/>
      <c r="AA74" s="855"/>
      <c r="AB74" s="855"/>
      <c r="AC74" s="855"/>
      <c r="AD74" s="854"/>
      <c r="AE74" s="854"/>
      <c r="AF74" s="854"/>
      <c r="AG74" s="855"/>
      <c r="AH74" s="853"/>
      <c r="AI74" s="856"/>
    </row>
    <row r="75" spans="1:35" s="858" customFormat="1">
      <c r="A75" s="832"/>
      <c r="B75" s="857"/>
      <c r="G75" s="842"/>
      <c r="H75" s="842"/>
      <c r="I75" s="841"/>
      <c r="J75" s="857"/>
      <c r="K75" s="857"/>
      <c r="L75" s="841"/>
      <c r="M75" s="841"/>
      <c r="O75" s="840"/>
      <c r="P75" s="859" t="s">
        <v>104</v>
      </c>
      <c r="Q75" s="863"/>
      <c r="R75" s="846"/>
      <c r="S75" s="846"/>
      <c r="T75" s="845"/>
      <c r="U75" s="846"/>
      <c r="V75" s="846"/>
      <c r="W75" s="846"/>
      <c r="X75" s="846"/>
      <c r="Y75" s="846"/>
      <c r="Z75" s="846"/>
      <c r="AA75" s="845"/>
      <c r="AB75" s="845"/>
      <c r="AC75" s="845"/>
      <c r="AD75" s="846">
        <f>SUBTOTAL(9,AD3:AD74)</f>
        <v>0</v>
      </c>
      <c r="AE75" s="846">
        <f>SUBTOTAL(9,AE3:AE74)</f>
        <v>0</v>
      </c>
      <c r="AF75" s="846">
        <f>SUBTOTAL(9,AF3:AF74)</f>
        <v>0</v>
      </c>
      <c r="AG75" s="845"/>
      <c r="AH75" s="863">
        <f>SUM(R75:AC75)</f>
        <v>0</v>
      </c>
      <c r="AI75" s="863">
        <f>SUM(S75:AH75)</f>
        <v>0</v>
      </c>
    </row>
  </sheetData>
  <phoneticPr fontId="2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7"/>
  <dimension ref="A1:AM111"/>
  <sheetViews>
    <sheetView showGridLines="0" workbookViewId="0">
      <pane xSplit="1" ySplit="3" topLeftCell="B100" activePane="bottomRight" state="frozen"/>
      <selection activeCell="BJ76" sqref="BJ76"/>
      <selection pane="topRight" activeCell="BJ76" sqref="BJ76"/>
      <selection pane="bottomLeft" activeCell="BJ76" sqref="BJ76"/>
      <selection pane="bottomRight" activeCell="G102" sqref="G102"/>
    </sheetView>
  </sheetViews>
  <sheetFormatPr defaultColWidth="11.85546875" defaultRowHeight="14.25" outlineLevelRow="1" outlineLevelCol="1"/>
  <cols>
    <col min="1" max="1" width="18.42578125" style="749" customWidth="1"/>
    <col min="2" max="2" width="11.7109375" style="766" customWidth="1"/>
    <col min="3" max="3" width="12.140625" style="766" customWidth="1"/>
    <col min="4" max="4" width="13" style="767" customWidth="1"/>
    <col min="5" max="5" width="13.28515625" style="767" customWidth="1"/>
    <col min="6" max="7" width="11.7109375" style="767" customWidth="1"/>
    <col min="8" max="8" width="11.7109375" style="750" customWidth="1"/>
    <col min="9" max="9" width="13.85546875" style="959" customWidth="1"/>
    <col min="10" max="10" width="14.5703125" style="959" customWidth="1"/>
    <col min="11" max="11" width="13.140625" style="751" customWidth="1" outlineLevel="1"/>
    <col min="12" max="15" width="12.5703125" style="752" customWidth="1" outlineLevel="1"/>
    <col min="16" max="16" width="14.140625" style="752" customWidth="1" outlineLevel="1"/>
    <col min="17" max="17" width="11.42578125" style="752" customWidth="1" outlineLevel="1"/>
    <col min="18" max="18" width="13" style="752" customWidth="1" outlineLevel="1"/>
    <col min="19" max="19" width="10.85546875" style="752" customWidth="1" outlineLevel="1"/>
    <col min="20" max="20" width="11.140625" style="751" customWidth="1" outlineLevel="1"/>
    <col min="21" max="21" width="12" style="751" customWidth="1" outlineLevel="1"/>
    <col min="22" max="22" width="14.85546875" style="751" customWidth="1" outlineLevel="1"/>
    <col min="23" max="24" width="16.7109375" style="751" customWidth="1" outlineLevel="1"/>
    <col min="25" max="26" width="15.5703125" style="751" customWidth="1" outlineLevel="1"/>
    <col min="27" max="27" width="12.5703125" style="751" customWidth="1" outlineLevel="1"/>
    <col min="28" max="28" width="12.42578125" style="751" customWidth="1" outlineLevel="1"/>
    <col min="29" max="29" width="12.140625" style="751" customWidth="1" outlineLevel="1"/>
    <col min="30" max="30" width="12.28515625" style="751" customWidth="1" outlineLevel="1"/>
    <col min="31" max="35" width="12.5703125" style="751" customWidth="1" outlineLevel="1"/>
    <col min="36" max="36" width="19.42578125" style="751" customWidth="1" outlineLevel="1"/>
    <col min="37" max="37" width="17" style="753" customWidth="1"/>
    <col min="38" max="38" width="15.7109375" style="753" bestFit="1" customWidth="1"/>
    <col min="39" max="224" width="10.28515625" style="753" customWidth="1"/>
    <col min="225" max="225" width="40.85546875" style="753" customWidth="1"/>
    <col min="226" max="226" width="8" style="753" customWidth="1"/>
    <col min="227" max="227" width="26" style="753" customWidth="1"/>
    <col min="228" max="228" width="12.7109375" style="753" customWidth="1"/>
    <col min="229" max="229" width="19.5703125" style="753" customWidth="1"/>
    <col min="230" max="230" width="10.28515625" style="753" customWidth="1"/>
    <col min="231" max="231" width="7.85546875" style="753" customWidth="1"/>
    <col min="232" max="232" width="6.140625" style="753" bestFit="1" customWidth="1"/>
    <col min="233" max="233" width="9.5703125" style="753" bestFit="1" customWidth="1"/>
    <col min="234" max="236" width="5.85546875" style="753" bestFit="1" customWidth="1"/>
    <col min="237" max="237" width="5.85546875" style="753" customWidth="1"/>
    <col min="238" max="238" width="9.5703125" style="753" customWidth="1"/>
    <col min="239" max="239" width="12.5703125" style="753" customWidth="1"/>
    <col min="240" max="240" width="11.85546875" style="753" customWidth="1"/>
    <col min="241" max="241" width="14.140625" style="753" customWidth="1"/>
    <col min="242" max="242" width="13.7109375" style="753" bestFit="1" customWidth="1"/>
    <col min="243" max="243" width="13" style="753" customWidth="1"/>
    <col min="244" max="244" width="16.42578125" style="753" customWidth="1"/>
    <col min="245" max="245" width="14.85546875" style="753" customWidth="1"/>
    <col min="246" max="16384" width="11.85546875" style="753"/>
  </cols>
  <sheetData>
    <row r="1" spans="1:37">
      <c r="A1" s="748" t="s">
        <v>903</v>
      </c>
      <c r="B1" s="765"/>
      <c r="D1" s="766"/>
      <c r="E1" s="766"/>
    </row>
    <row r="2" spans="1:37" s="754" customFormat="1">
      <c r="A2" s="748" t="s">
        <v>415</v>
      </c>
      <c r="B2" s="768"/>
      <c r="C2" s="769"/>
      <c r="D2" s="770"/>
      <c r="E2" s="770"/>
      <c r="F2" s="770"/>
      <c r="G2" s="771"/>
      <c r="H2" s="771"/>
      <c r="I2" s="771"/>
      <c r="J2" s="771"/>
      <c r="K2" s="771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</row>
    <row r="3" spans="1:37" s="764" customFormat="1">
      <c r="A3" s="764" t="s">
        <v>420</v>
      </c>
      <c r="B3" s="912" t="s">
        <v>305</v>
      </c>
      <c r="C3" s="913" t="s">
        <v>306</v>
      </c>
      <c r="D3" s="914" t="s">
        <v>307</v>
      </c>
      <c r="E3" s="912" t="s">
        <v>308</v>
      </c>
      <c r="F3" s="915" t="s">
        <v>904</v>
      </c>
      <c r="G3" s="912"/>
      <c r="H3" s="916"/>
      <c r="I3" s="960"/>
      <c r="J3" s="960"/>
      <c r="K3" s="917"/>
      <c r="L3" s="918"/>
      <c r="M3" s="918"/>
      <c r="N3" s="918"/>
      <c r="O3" s="918"/>
      <c r="P3" s="918"/>
      <c r="Q3" s="918"/>
      <c r="R3" s="918"/>
      <c r="S3" s="918"/>
      <c r="T3" s="917"/>
      <c r="U3" s="917"/>
      <c r="V3" s="917"/>
      <c r="W3" s="917"/>
      <c r="X3" s="917"/>
      <c r="Y3" s="917"/>
      <c r="Z3" s="917"/>
      <c r="AA3" s="917"/>
      <c r="AB3" s="917"/>
      <c r="AC3" s="917"/>
      <c r="AD3" s="917"/>
      <c r="AE3" s="917"/>
      <c r="AF3" s="917"/>
      <c r="AG3" s="917"/>
      <c r="AH3" s="917"/>
      <c r="AI3" s="917"/>
      <c r="AJ3" s="917"/>
    </row>
    <row r="4" spans="1:37">
      <c r="A4" s="749" t="s">
        <v>262</v>
      </c>
      <c r="B4" s="1352"/>
      <c r="C4" s="1352"/>
      <c r="D4" s="1352"/>
      <c r="E4" s="1352"/>
      <c r="F4" s="1352">
        <f>SUM(B4:E4)</f>
        <v>0</v>
      </c>
      <c r="H4" s="1691"/>
      <c r="AK4" s="959"/>
    </row>
    <row r="5" spans="1:37">
      <c r="A5" s="749" t="s">
        <v>263</v>
      </c>
      <c r="B5" s="1353"/>
      <c r="C5" s="1353"/>
      <c r="D5" s="1353"/>
      <c r="E5" s="1353"/>
      <c r="F5" s="1352">
        <f t="shared" ref="F5:F20" si="0">SUM(B5:E5)</f>
        <v>0</v>
      </c>
      <c r="H5" s="1691"/>
      <c r="AK5" s="959"/>
    </row>
    <row r="6" spans="1:37">
      <c r="A6" s="749" t="s">
        <v>419</v>
      </c>
      <c r="B6" s="1354"/>
      <c r="C6" s="1354"/>
      <c r="D6" s="1354"/>
      <c r="E6" s="1354"/>
      <c r="F6" s="1352">
        <f t="shared" si="0"/>
        <v>0</v>
      </c>
      <c r="H6" s="1691"/>
      <c r="AK6" s="959"/>
    </row>
    <row r="7" spans="1:37">
      <c r="A7" s="749" t="s">
        <v>343</v>
      </c>
      <c r="B7" s="830"/>
      <c r="C7" s="830"/>
      <c r="D7" s="830"/>
      <c r="E7" s="830"/>
      <c r="F7" s="1352">
        <f t="shared" si="0"/>
        <v>0</v>
      </c>
      <c r="H7" s="1691"/>
      <c r="AK7" s="959"/>
    </row>
    <row r="8" spans="1:37">
      <c r="A8" s="749" t="s">
        <v>264</v>
      </c>
      <c r="B8" s="830"/>
      <c r="C8" s="830"/>
      <c r="D8" s="830"/>
      <c r="E8" s="830"/>
      <c r="F8" s="1352">
        <f t="shared" si="0"/>
        <v>0</v>
      </c>
      <c r="H8" s="1691"/>
      <c r="AK8" s="959"/>
    </row>
    <row r="9" spans="1:37">
      <c r="A9" s="749" t="s">
        <v>154</v>
      </c>
      <c r="B9" s="830"/>
      <c r="C9" s="830"/>
      <c r="D9" s="830"/>
      <c r="E9" s="830"/>
      <c r="F9" s="1352">
        <f t="shared" si="0"/>
        <v>0</v>
      </c>
      <c r="G9" s="766"/>
      <c r="H9" s="1691"/>
      <c r="AK9" s="959"/>
    </row>
    <row r="10" spans="1:37">
      <c r="A10" s="749" t="s">
        <v>342</v>
      </c>
      <c r="B10" s="1353"/>
      <c r="C10" s="1353"/>
      <c r="D10" s="1353"/>
      <c r="E10" s="1353"/>
      <c r="F10" s="1352">
        <f t="shared" si="0"/>
        <v>0</v>
      </c>
      <c r="G10" s="766"/>
      <c r="H10" s="1691"/>
      <c r="AK10" s="959"/>
    </row>
    <row r="11" spans="1:37">
      <c r="A11" s="749" t="s">
        <v>341</v>
      </c>
      <c r="B11" s="1353"/>
      <c r="C11" s="1353"/>
      <c r="D11" s="1353"/>
      <c r="E11" s="1353"/>
      <c r="F11" s="1352">
        <f t="shared" si="0"/>
        <v>0</v>
      </c>
      <c r="H11" s="1691"/>
      <c r="AK11" s="959"/>
    </row>
    <row r="12" spans="1:37">
      <c r="A12" s="749" t="s">
        <v>155</v>
      </c>
      <c r="B12" s="1353"/>
      <c r="C12" s="1353"/>
      <c r="D12" s="1353"/>
      <c r="E12" s="1353"/>
      <c r="F12" s="1352">
        <f t="shared" si="0"/>
        <v>0</v>
      </c>
      <c r="H12" s="1691"/>
      <c r="AK12" s="959"/>
    </row>
    <row r="13" spans="1:37">
      <c r="A13" s="749" t="s">
        <v>156</v>
      </c>
      <c r="B13" s="1353"/>
      <c r="C13" s="1353"/>
      <c r="D13" s="1353"/>
      <c r="E13" s="1353"/>
      <c r="F13" s="1352">
        <f t="shared" si="0"/>
        <v>0</v>
      </c>
      <c r="H13" s="1691"/>
      <c r="AK13" s="959"/>
    </row>
    <row r="14" spans="1:37">
      <c r="A14" s="749" t="s">
        <v>340</v>
      </c>
      <c r="B14" s="1353"/>
      <c r="C14" s="1353"/>
      <c r="D14" s="1353"/>
      <c r="E14" s="1353"/>
      <c r="F14" s="1352">
        <f t="shared" si="0"/>
        <v>0</v>
      </c>
      <c r="H14" s="1691"/>
      <c r="AK14" s="959"/>
    </row>
    <row r="15" spans="1:37">
      <c r="A15" s="749" t="s">
        <v>339</v>
      </c>
      <c r="D15" s="766"/>
      <c r="E15" s="766"/>
      <c r="F15" s="767">
        <f t="shared" si="0"/>
        <v>0</v>
      </c>
      <c r="H15" s="1691"/>
      <c r="AK15" s="959"/>
    </row>
    <row r="16" spans="1:37">
      <c r="A16" s="749" t="s">
        <v>418</v>
      </c>
      <c r="D16" s="766"/>
      <c r="E16" s="766"/>
      <c r="F16" s="767">
        <f t="shared" si="0"/>
        <v>0</v>
      </c>
      <c r="H16" s="1691"/>
      <c r="AK16" s="959"/>
    </row>
    <row r="17" spans="1:37">
      <c r="A17" s="749" t="s">
        <v>337</v>
      </c>
      <c r="B17" s="829"/>
      <c r="C17" s="829"/>
      <c r="D17" s="829"/>
      <c r="E17" s="829"/>
      <c r="F17" s="767">
        <f t="shared" si="0"/>
        <v>0</v>
      </c>
      <c r="H17" s="1691"/>
      <c r="AK17" s="959"/>
    </row>
    <row r="18" spans="1:37">
      <c r="A18" s="749" t="s">
        <v>810</v>
      </c>
      <c r="B18" s="829"/>
      <c r="C18" s="829"/>
      <c r="D18" s="829"/>
      <c r="E18" s="829"/>
      <c r="F18" s="767">
        <f t="shared" si="0"/>
        <v>0</v>
      </c>
      <c r="H18" s="1691"/>
      <c r="AK18" s="959"/>
    </row>
    <row r="19" spans="1:37">
      <c r="A19" s="749" t="s">
        <v>811</v>
      </c>
      <c r="B19" s="829"/>
      <c r="C19" s="829"/>
      <c r="D19" s="829"/>
      <c r="E19" s="829"/>
      <c r="F19" s="767">
        <f t="shared" si="0"/>
        <v>0</v>
      </c>
      <c r="H19" s="1691"/>
      <c r="AK19" s="959"/>
    </row>
    <row r="20" spans="1:37">
      <c r="A20" s="749" t="s">
        <v>812</v>
      </c>
      <c r="B20" s="829"/>
      <c r="C20" s="829"/>
      <c r="D20" s="829"/>
      <c r="E20" s="829"/>
      <c r="F20" s="767">
        <f t="shared" si="0"/>
        <v>0</v>
      </c>
      <c r="H20" s="1691"/>
      <c r="AK20" s="959"/>
    </row>
    <row r="21" spans="1:37">
      <c r="A21" s="749" t="s">
        <v>1234</v>
      </c>
      <c r="B21" s="829"/>
      <c r="C21" s="829"/>
      <c r="D21" s="829"/>
      <c r="E21" s="829"/>
      <c r="F21" s="767">
        <f>SUM(B21:E21)</f>
        <v>0</v>
      </c>
      <c r="G21" s="753"/>
      <c r="H21" s="1691"/>
      <c r="J21" s="829"/>
      <c r="AK21" s="959"/>
    </row>
    <row r="22" spans="1:37">
      <c r="A22" s="749" t="s">
        <v>686</v>
      </c>
      <c r="B22" s="829"/>
      <c r="C22" s="829"/>
      <c r="D22" s="829"/>
      <c r="E22" s="829"/>
      <c r="F22" s="945">
        <f>SUM(B22:E22)</f>
        <v>0</v>
      </c>
      <c r="G22" s="766"/>
      <c r="H22" s="1691"/>
      <c r="J22" s="829"/>
      <c r="AK22" s="959"/>
    </row>
    <row r="23" spans="1:37">
      <c r="A23" s="749" t="s">
        <v>555</v>
      </c>
      <c r="D23" s="766"/>
      <c r="E23" s="766"/>
      <c r="F23" s="767">
        <f>SUM(B23:E23)</f>
        <v>0</v>
      </c>
      <c r="G23" s="766"/>
      <c r="H23" s="1691"/>
    </row>
    <row r="24" spans="1:37" ht="15" thickBot="1">
      <c r="A24" s="748" t="s">
        <v>109</v>
      </c>
      <c r="B24" s="784">
        <f>SUM(B4:B23)</f>
        <v>0</v>
      </c>
      <c r="C24" s="785">
        <f>SUM(C4:C23)</f>
        <v>0</v>
      </c>
      <c r="D24" s="786">
        <f>SUM(D4:D23)</f>
        <v>0</v>
      </c>
      <c r="E24" s="786">
        <f>SUM(E4:E23)</f>
        <v>0</v>
      </c>
      <c r="F24" s="786">
        <f>SUM(F4:F23)</f>
        <v>0</v>
      </c>
      <c r="G24" s="766"/>
    </row>
    <row r="25" spans="1:37" ht="15" thickTop="1">
      <c r="A25" s="748"/>
      <c r="B25" s="766">
        <f>损益表!H73*10000</f>
        <v>0</v>
      </c>
      <c r="C25" s="766">
        <f>损益表!I73*10000</f>
        <v>0</v>
      </c>
      <c r="D25" s="766">
        <f>损益表!J73*10000</f>
        <v>0</v>
      </c>
      <c r="E25" s="766">
        <f>损益表!K73*10000</f>
        <v>0</v>
      </c>
    </row>
    <row r="26" spans="1:37">
      <c r="A26" s="748"/>
      <c r="B26" s="766">
        <f>B24+B25</f>
        <v>0</v>
      </c>
      <c r="C26" s="766">
        <f>C24+C25</f>
        <v>0</v>
      </c>
      <c r="D26" s="766">
        <f>D24+D25</f>
        <v>0</v>
      </c>
      <c r="E26" s="766">
        <f>E24+E25</f>
        <v>0</v>
      </c>
    </row>
    <row r="27" spans="1:37">
      <c r="A27" s="748"/>
      <c r="B27" s="766">
        <f>B25/0.66/10000</f>
        <v>0</v>
      </c>
      <c r="C27" s="766">
        <f>C25/0.66/10000</f>
        <v>0</v>
      </c>
      <c r="D27" s="766">
        <f>D25/0.66/10000</f>
        <v>0</v>
      </c>
      <c r="E27" s="766">
        <f>E25/0.66/10000</f>
        <v>0</v>
      </c>
    </row>
    <row r="28" spans="1:37" ht="15" hidden="1" outlineLevel="1" thickBot="1">
      <c r="A28" s="1734" t="s">
        <v>1152</v>
      </c>
      <c r="B28" s="1736" t="s">
        <v>1153</v>
      </c>
      <c r="C28" s="1555" t="s">
        <v>1154</v>
      </c>
      <c r="D28" s="1556"/>
      <c r="E28" s="1556"/>
      <c r="F28" s="1556"/>
      <c r="G28" s="1556"/>
      <c r="H28" s="1556"/>
      <c r="I28" s="1556"/>
      <c r="J28" s="1556"/>
      <c r="K28" s="1556"/>
      <c r="L28" s="772"/>
      <c r="M28" s="772"/>
      <c r="N28" s="772"/>
      <c r="O28" s="772"/>
      <c r="P28" s="772"/>
      <c r="Q28" s="772"/>
      <c r="R28" s="772"/>
      <c r="S28" s="772"/>
      <c r="T28" s="772"/>
      <c r="U28" s="772"/>
      <c r="V28" s="1556"/>
      <c r="W28" s="1556"/>
      <c r="X28" s="1556"/>
      <c r="Y28" s="1556"/>
      <c r="Z28" s="1556"/>
      <c r="AA28" s="772"/>
      <c r="AB28" s="772"/>
      <c r="AC28" s="772"/>
      <c r="AD28" s="772"/>
      <c r="AE28" s="772"/>
      <c r="AF28" s="1605"/>
      <c r="AG28" s="1605"/>
      <c r="AH28" s="1605"/>
      <c r="AI28" s="1605"/>
      <c r="AJ28" s="1557"/>
    </row>
    <row r="29" spans="1:37" ht="29.25" hidden="1" outlineLevel="1" thickBot="1">
      <c r="A29" s="1735"/>
      <c r="B29" s="1737"/>
      <c r="C29" s="1558" t="s">
        <v>1155</v>
      </c>
      <c r="D29" s="1559" t="s">
        <v>1156</v>
      </c>
      <c r="E29" s="1560" t="s">
        <v>1157</v>
      </c>
      <c r="F29" s="1561" t="s">
        <v>1158</v>
      </c>
      <c r="G29" s="1561" t="s">
        <v>1159</v>
      </c>
      <c r="H29" s="1561" t="s">
        <v>1160</v>
      </c>
      <c r="I29" s="1561" t="s">
        <v>1161</v>
      </c>
      <c r="J29" s="1561" t="s">
        <v>1162</v>
      </c>
      <c r="K29" s="1562" t="s">
        <v>1163</v>
      </c>
      <c r="L29" s="1563" t="s">
        <v>1164</v>
      </c>
      <c r="M29" s="1563" t="s">
        <v>1165</v>
      </c>
      <c r="N29" s="1563" t="s">
        <v>1166</v>
      </c>
      <c r="O29" s="1563" t="s">
        <v>1167</v>
      </c>
      <c r="P29" s="1563" t="s">
        <v>1168</v>
      </c>
      <c r="Q29" s="773" t="s">
        <v>1169</v>
      </c>
      <c r="R29" s="773" t="s">
        <v>1170</v>
      </c>
      <c r="S29" s="773" t="s">
        <v>1171</v>
      </c>
      <c r="T29" s="773" t="s">
        <v>1172</v>
      </c>
      <c r="U29" s="773" t="s">
        <v>1173</v>
      </c>
      <c r="V29" s="1564" t="s">
        <v>1174</v>
      </c>
      <c r="W29" s="1564" t="s">
        <v>1175</v>
      </c>
      <c r="X29" s="1564" t="s">
        <v>1176</v>
      </c>
      <c r="Y29" s="1564" t="s">
        <v>1177</v>
      </c>
      <c r="Z29" s="1564" t="s">
        <v>1178</v>
      </c>
      <c r="AA29" s="773" t="s">
        <v>1179</v>
      </c>
      <c r="AB29" s="773" t="s">
        <v>1180</v>
      </c>
      <c r="AC29" s="773" t="s">
        <v>1181</v>
      </c>
      <c r="AD29" s="773" t="s">
        <v>1182</v>
      </c>
      <c r="AE29" s="1604" t="s">
        <v>1183</v>
      </c>
      <c r="AF29" s="1607" t="s">
        <v>1184</v>
      </c>
      <c r="AG29" s="1608" t="s">
        <v>1185</v>
      </c>
      <c r="AH29" s="1608" t="s">
        <v>1186</v>
      </c>
      <c r="AI29" s="1609" t="s">
        <v>1187</v>
      </c>
      <c r="AJ29" s="774" t="s">
        <v>1188</v>
      </c>
    </row>
    <row r="30" spans="1:37" s="756" customFormat="1" hidden="1" outlineLevel="1">
      <c r="A30" s="1727" t="s">
        <v>1189</v>
      </c>
      <c r="B30" s="1565" t="s">
        <v>1190</v>
      </c>
      <c r="C30" s="1566">
        <v>5</v>
      </c>
      <c r="D30" s="1566">
        <v>5</v>
      </c>
      <c r="E30" s="1567">
        <f t="shared" ref="E30:E35" si="1">SUM(G30:J30)</f>
        <v>0</v>
      </c>
      <c r="F30" s="1568">
        <f t="shared" ref="F30:F35" si="2">SUM(D30,E30)</f>
        <v>5</v>
      </c>
      <c r="G30" s="1569"/>
      <c r="H30" s="1569"/>
      <c r="I30" s="1569"/>
      <c r="J30" s="1569"/>
      <c r="K30" s="1570">
        <v>9900</v>
      </c>
      <c r="L30" s="776">
        <f t="shared" ref="L30:L35" si="3">(C30+(D30-C30)/3+G30/2)*3*$K30</f>
        <v>148500</v>
      </c>
      <c r="M30" s="776">
        <f t="shared" ref="M30:M35" si="4">(C30+(D30-C30)*2/3+G30+H30/2)*3*$K30*1.1</f>
        <v>163350</v>
      </c>
      <c r="N30" s="776">
        <f t="shared" ref="N30:N35" si="5">(D30+G30+H30+I30/2)*3*$K30*1.1</f>
        <v>163350</v>
      </c>
      <c r="O30" s="776">
        <f t="shared" ref="O30:O35" si="6">(D30+G30+H30+I30+J30/2)*3*$K30*1.1</f>
        <v>163350</v>
      </c>
      <c r="P30" s="776">
        <f t="shared" ref="P30:P35" si="7">SUM(L30:O30)</f>
        <v>638550</v>
      </c>
      <c r="Q30" s="776">
        <f t="shared" ref="Q30:Q35" si="8">SUM(R30:U30)</f>
        <v>0</v>
      </c>
      <c r="R30" s="776">
        <v>0</v>
      </c>
      <c r="S30" s="776">
        <v>0</v>
      </c>
      <c r="T30" s="776">
        <v>0</v>
      </c>
      <c r="U30" s="776">
        <v>0</v>
      </c>
      <c r="V30" s="1571">
        <f t="shared" ref="V30:V35" si="9">SUM(W30:Z30)</f>
        <v>95782.5</v>
      </c>
      <c r="W30" s="1571">
        <f>L30*15%</f>
        <v>22275</v>
      </c>
      <c r="X30" s="1571">
        <f t="shared" ref="X30:Z34" si="10">M30*15%</f>
        <v>24502.5</v>
      </c>
      <c r="Y30" s="1571">
        <f t="shared" si="10"/>
        <v>24502.5</v>
      </c>
      <c r="Z30" s="1571">
        <f t="shared" si="10"/>
        <v>24502.5</v>
      </c>
      <c r="AA30" s="776">
        <f t="shared" ref="AA30:AA35" si="11">SUM(AB30:AE30)</f>
        <v>237480</v>
      </c>
      <c r="AB30" s="776">
        <f t="shared" ref="AB30:AB35" si="12">IF(K30&gt;18561,(18561*37%+295)*(C30+(D30-C30)/3+G30/2)*3,(K30*37%+295)*(C30+(D30-C30)/3+G30/2)*3)</f>
        <v>59370</v>
      </c>
      <c r="AC30" s="776">
        <f t="shared" ref="AC30:AC35" si="13">IF(K30&gt;18561,(18561*37%+295)*(C30+(D30-C30)*2/3+G30+H30/2)*3,(K30*37%+295)*(C30+(D30-C30)*2/3+G30+H30/2)*3)</f>
        <v>59370</v>
      </c>
      <c r="AD30" s="776">
        <f t="shared" ref="AD30:AD35" si="14">IF(K30&gt;20788,(20788*37%+295)*(D30+G30+H30+I30/2)*3,(K30*37%+295)*(D30+G30+H30+I30/2)*3)</f>
        <v>59370</v>
      </c>
      <c r="AE30" s="1610">
        <f t="shared" ref="AE30:AE35" si="15">IF(K30&gt;20788,(20788*37%+295)*(D30+G30+H30+I30+J30/2)*3,(K30*37%+295)*(D30+G30+H30+I30+J30/2)*3)</f>
        <v>59370</v>
      </c>
      <c r="AF30" s="1624">
        <f t="shared" ref="AF30:AF35" si="16">L30+R30+W30+AB30</f>
        <v>230145</v>
      </c>
      <c r="AG30" s="1606">
        <f t="shared" ref="AG30:AI35" si="17">M30+S30+X30+AC30</f>
        <v>247222.5</v>
      </c>
      <c r="AH30" s="1606">
        <f t="shared" si="17"/>
        <v>247222.5</v>
      </c>
      <c r="AI30" s="1625">
        <f t="shared" si="17"/>
        <v>247222.5</v>
      </c>
      <c r="AJ30" s="1617">
        <f t="shared" ref="AJ30:AJ35" si="18">SUM(AF30:AI30)</f>
        <v>971812.5</v>
      </c>
    </row>
    <row r="31" spans="1:37" s="757" customFormat="1" hidden="1" outlineLevel="1">
      <c r="A31" s="1727"/>
      <c r="B31" s="1572" t="s">
        <v>1191</v>
      </c>
      <c r="C31" s="1566">
        <v>49</v>
      </c>
      <c r="D31" s="1566">
        <v>50</v>
      </c>
      <c r="E31" s="1567">
        <f t="shared" si="1"/>
        <v>0</v>
      </c>
      <c r="F31" s="1568">
        <f t="shared" si="2"/>
        <v>50</v>
      </c>
      <c r="G31" s="1569"/>
      <c r="H31" s="1573"/>
      <c r="I31" s="1573"/>
      <c r="J31" s="1573"/>
      <c r="K31" s="1570">
        <v>8935</v>
      </c>
      <c r="L31" s="776">
        <f t="shared" si="3"/>
        <v>1322380</v>
      </c>
      <c r="M31" s="776">
        <f t="shared" si="4"/>
        <v>1464446.5000000002</v>
      </c>
      <c r="N31" s="776">
        <f t="shared" si="5"/>
        <v>1474275.0000000002</v>
      </c>
      <c r="O31" s="776">
        <f t="shared" si="6"/>
        <v>1474275.0000000002</v>
      </c>
      <c r="P31" s="776">
        <f t="shared" si="7"/>
        <v>5735376.5</v>
      </c>
      <c r="Q31" s="776">
        <f t="shared" si="8"/>
        <v>0</v>
      </c>
      <c r="R31" s="776">
        <v>0</v>
      </c>
      <c r="S31" s="776">
        <v>0</v>
      </c>
      <c r="T31" s="776">
        <v>0</v>
      </c>
      <c r="U31" s="776">
        <v>0</v>
      </c>
      <c r="V31" s="1571">
        <f t="shared" si="9"/>
        <v>860306.47500000009</v>
      </c>
      <c r="W31" s="1571">
        <f>L31*15%</f>
        <v>198357</v>
      </c>
      <c r="X31" s="1571">
        <f t="shared" si="10"/>
        <v>219666.97500000003</v>
      </c>
      <c r="Y31" s="1571">
        <f t="shared" si="10"/>
        <v>221141.25000000003</v>
      </c>
      <c r="Z31" s="1571">
        <f t="shared" si="10"/>
        <v>221141.25000000003</v>
      </c>
      <c r="AA31" s="776">
        <f t="shared" si="11"/>
        <v>2149767.15</v>
      </c>
      <c r="AB31" s="776">
        <f t="shared" si="12"/>
        <v>532940.6</v>
      </c>
      <c r="AC31" s="776">
        <f t="shared" si="13"/>
        <v>536541.54999999993</v>
      </c>
      <c r="AD31" s="776">
        <f t="shared" si="14"/>
        <v>540142.5</v>
      </c>
      <c r="AE31" s="1610">
        <f t="shared" si="15"/>
        <v>540142.5</v>
      </c>
      <c r="AF31" s="1626">
        <f t="shared" si="16"/>
        <v>2053677.6</v>
      </c>
      <c r="AG31" s="776">
        <f t="shared" si="17"/>
        <v>2220655.0250000004</v>
      </c>
      <c r="AH31" s="776">
        <f t="shared" si="17"/>
        <v>2235558.75</v>
      </c>
      <c r="AI31" s="1627">
        <f t="shared" si="17"/>
        <v>2235558.75</v>
      </c>
      <c r="AJ31" s="1617">
        <f t="shared" si="18"/>
        <v>8745450.125</v>
      </c>
    </row>
    <row r="32" spans="1:37" s="756" customFormat="1" hidden="1" outlineLevel="1">
      <c r="A32" s="1727"/>
      <c r="B32" s="1572" t="s">
        <v>1192</v>
      </c>
      <c r="C32" s="1566">
        <v>31</v>
      </c>
      <c r="D32" s="1566">
        <v>31</v>
      </c>
      <c r="E32" s="1567">
        <f t="shared" si="1"/>
        <v>0</v>
      </c>
      <c r="F32" s="1568">
        <f t="shared" si="2"/>
        <v>31</v>
      </c>
      <c r="G32" s="1569"/>
      <c r="H32" s="1573"/>
      <c r="I32" s="1573"/>
      <c r="J32" s="1573"/>
      <c r="K32" s="1570">
        <v>3258</v>
      </c>
      <c r="L32" s="776">
        <f t="shared" si="3"/>
        <v>302994</v>
      </c>
      <c r="M32" s="776">
        <f t="shared" si="4"/>
        <v>333293.40000000002</v>
      </c>
      <c r="N32" s="776">
        <f t="shared" si="5"/>
        <v>333293.40000000002</v>
      </c>
      <c r="O32" s="776">
        <f t="shared" si="6"/>
        <v>333293.40000000002</v>
      </c>
      <c r="P32" s="776">
        <f t="shared" si="7"/>
        <v>1302874.2000000002</v>
      </c>
      <c r="Q32" s="776">
        <f t="shared" si="8"/>
        <v>0</v>
      </c>
      <c r="R32" s="776">
        <v>0</v>
      </c>
      <c r="S32" s="776">
        <v>0</v>
      </c>
      <c r="T32" s="776">
        <v>0</v>
      </c>
      <c r="U32" s="776">
        <v>0</v>
      </c>
      <c r="V32" s="1571">
        <f t="shared" si="9"/>
        <v>195431.13</v>
      </c>
      <c r="W32" s="1571">
        <f>L32*15%</f>
        <v>45449.1</v>
      </c>
      <c r="X32" s="1571">
        <f t="shared" si="10"/>
        <v>49994.01</v>
      </c>
      <c r="Y32" s="1571">
        <f t="shared" si="10"/>
        <v>49994.01</v>
      </c>
      <c r="Z32" s="1571">
        <f t="shared" si="10"/>
        <v>49994.01</v>
      </c>
      <c r="AA32" s="776">
        <f t="shared" si="11"/>
        <v>558171.12</v>
      </c>
      <c r="AB32" s="776">
        <f t="shared" si="12"/>
        <v>139542.78</v>
      </c>
      <c r="AC32" s="776">
        <f t="shared" si="13"/>
        <v>139542.78</v>
      </c>
      <c r="AD32" s="776">
        <f t="shared" si="14"/>
        <v>139542.78</v>
      </c>
      <c r="AE32" s="1610">
        <f t="shared" si="15"/>
        <v>139542.78</v>
      </c>
      <c r="AF32" s="1626">
        <f t="shared" si="16"/>
        <v>487985.88</v>
      </c>
      <c r="AG32" s="776">
        <f t="shared" si="17"/>
        <v>522830.19000000006</v>
      </c>
      <c r="AH32" s="776">
        <f t="shared" si="17"/>
        <v>522830.19000000006</v>
      </c>
      <c r="AI32" s="1627">
        <f t="shared" si="17"/>
        <v>522830.19000000006</v>
      </c>
      <c r="AJ32" s="1617">
        <f t="shared" si="18"/>
        <v>2056476.4500000002</v>
      </c>
    </row>
    <row r="33" spans="1:36" s="756" customFormat="1" hidden="1" outlineLevel="1">
      <c r="A33" s="1727"/>
      <c r="B33" s="1572" t="s">
        <v>1193</v>
      </c>
      <c r="C33" s="1566">
        <v>24</v>
      </c>
      <c r="D33" s="1566">
        <v>28</v>
      </c>
      <c r="E33" s="1567">
        <f t="shared" si="1"/>
        <v>0</v>
      </c>
      <c r="F33" s="1568">
        <f t="shared" si="2"/>
        <v>28</v>
      </c>
      <c r="G33" s="1569"/>
      <c r="H33" s="1573"/>
      <c r="I33" s="1573"/>
      <c r="J33" s="1573"/>
      <c r="K33" s="1570">
        <v>6835</v>
      </c>
      <c r="L33" s="776">
        <f t="shared" si="3"/>
        <v>519460</v>
      </c>
      <c r="M33" s="776">
        <f t="shared" si="4"/>
        <v>601480</v>
      </c>
      <c r="N33" s="776">
        <f t="shared" si="5"/>
        <v>631554</v>
      </c>
      <c r="O33" s="776">
        <f t="shared" si="6"/>
        <v>631554</v>
      </c>
      <c r="P33" s="776">
        <f t="shared" si="7"/>
        <v>2384048</v>
      </c>
      <c r="Q33" s="776">
        <f t="shared" si="8"/>
        <v>0</v>
      </c>
      <c r="R33" s="776">
        <v>0</v>
      </c>
      <c r="S33" s="776">
        <v>0</v>
      </c>
      <c r="T33" s="776">
        <v>0</v>
      </c>
      <c r="U33" s="776">
        <v>0</v>
      </c>
      <c r="V33" s="1571">
        <f t="shared" si="9"/>
        <v>357607.19999999995</v>
      </c>
      <c r="W33" s="1571">
        <f>L33*15%</f>
        <v>77919</v>
      </c>
      <c r="X33" s="1571">
        <f t="shared" si="10"/>
        <v>90222</v>
      </c>
      <c r="Y33" s="1571">
        <f t="shared" si="10"/>
        <v>94733.099999999991</v>
      </c>
      <c r="Z33" s="1571">
        <f t="shared" si="10"/>
        <v>94733.099999999991</v>
      </c>
      <c r="AA33" s="776">
        <f t="shared" si="11"/>
        <v>914959.8</v>
      </c>
      <c r="AB33" s="776">
        <f t="shared" si="12"/>
        <v>214620.2</v>
      </c>
      <c r="AC33" s="776">
        <f t="shared" si="13"/>
        <v>225916</v>
      </c>
      <c r="AD33" s="776">
        <f t="shared" si="14"/>
        <v>237211.8</v>
      </c>
      <c r="AE33" s="1610">
        <f t="shared" si="15"/>
        <v>237211.8</v>
      </c>
      <c r="AF33" s="1626">
        <f t="shared" si="16"/>
        <v>811999.2</v>
      </c>
      <c r="AG33" s="776">
        <f t="shared" si="17"/>
        <v>917618</v>
      </c>
      <c r="AH33" s="776">
        <f t="shared" si="17"/>
        <v>963498.89999999991</v>
      </c>
      <c r="AI33" s="1627">
        <f t="shared" si="17"/>
        <v>963498.89999999991</v>
      </c>
      <c r="AJ33" s="1617">
        <f t="shared" si="18"/>
        <v>3656614.9999999995</v>
      </c>
    </row>
    <row r="34" spans="1:36" s="756" customFormat="1" hidden="1" outlineLevel="1">
      <c r="A34" s="1727"/>
      <c r="B34" s="1572" t="s">
        <v>1194</v>
      </c>
      <c r="C34" s="1566">
        <v>10</v>
      </c>
      <c r="D34" s="1566">
        <v>15</v>
      </c>
      <c r="E34" s="1567">
        <f t="shared" si="1"/>
        <v>0</v>
      </c>
      <c r="F34" s="1568">
        <f t="shared" si="2"/>
        <v>15</v>
      </c>
      <c r="G34" s="1569"/>
      <c r="H34" s="1573"/>
      <c r="I34" s="1573"/>
      <c r="J34" s="1573"/>
      <c r="K34" s="1570">
        <v>9740</v>
      </c>
      <c r="L34" s="776">
        <f t="shared" si="3"/>
        <v>340900</v>
      </c>
      <c r="M34" s="776">
        <f t="shared" si="4"/>
        <v>428560.00000000006</v>
      </c>
      <c r="N34" s="776">
        <f t="shared" si="5"/>
        <v>482130.00000000006</v>
      </c>
      <c r="O34" s="776">
        <f t="shared" si="6"/>
        <v>482130.00000000006</v>
      </c>
      <c r="P34" s="776">
        <f t="shared" si="7"/>
        <v>1733720</v>
      </c>
      <c r="Q34" s="776">
        <f t="shared" si="8"/>
        <v>35200</v>
      </c>
      <c r="R34" s="776">
        <f>22*400</f>
        <v>8800</v>
      </c>
      <c r="S34" s="776">
        <f>22*400</f>
        <v>8800</v>
      </c>
      <c r="T34" s="776">
        <f>22*400</f>
        <v>8800</v>
      </c>
      <c r="U34" s="776">
        <f>22*400</f>
        <v>8800</v>
      </c>
      <c r="V34" s="1571">
        <f t="shared" si="9"/>
        <v>260058</v>
      </c>
      <c r="W34" s="1571">
        <f>L34*15%</f>
        <v>51135</v>
      </c>
      <c r="X34" s="1571">
        <f t="shared" si="10"/>
        <v>64284.000000000007</v>
      </c>
      <c r="Y34" s="1571">
        <f t="shared" si="10"/>
        <v>72319.5</v>
      </c>
      <c r="Z34" s="1571">
        <f t="shared" si="10"/>
        <v>72319.5</v>
      </c>
      <c r="AA34" s="776">
        <f t="shared" si="11"/>
        <v>643302</v>
      </c>
      <c r="AB34" s="776">
        <f t="shared" si="12"/>
        <v>136458</v>
      </c>
      <c r="AC34" s="776">
        <f t="shared" si="13"/>
        <v>155952.00000000003</v>
      </c>
      <c r="AD34" s="776">
        <f t="shared" si="14"/>
        <v>175446</v>
      </c>
      <c r="AE34" s="1610">
        <f t="shared" si="15"/>
        <v>175446</v>
      </c>
      <c r="AF34" s="1626">
        <f t="shared" si="16"/>
        <v>537293</v>
      </c>
      <c r="AG34" s="776">
        <f t="shared" si="17"/>
        <v>657596.00000000012</v>
      </c>
      <c r="AH34" s="776">
        <f t="shared" si="17"/>
        <v>738695.5</v>
      </c>
      <c r="AI34" s="1627">
        <f t="shared" si="17"/>
        <v>738695.5</v>
      </c>
      <c r="AJ34" s="1617">
        <f t="shared" si="18"/>
        <v>2672280</v>
      </c>
    </row>
    <row r="35" spans="1:36" hidden="1" outlineLevel="1">
      <c r="A35" s="1727"/>
      <c r="B35" s="1574" t="s">
        <v>1195</v>
      </c>
      <c r="C35" s="1566">
        <v>2</v>
      </c>
      <c r="D35" s="1566">
        <v>2</v>
      </c>
      <c r="E35" s="1567">
        <f t="shared" si="1"/>
        <v>0</v>
      </c>
      <c r="F35" s="1568">
        <f t="shared" si="2"/>
        <v>2</v>
      </c>
      <c r="G35" s="1569"/>
      <c r="H35" s="1569"/>
      <c r="I35" s="1569"/>
      <c r="J35" s="1569"/>
      <c r="K35" s="1570">
        <v>30000</v>
      </c>
      <c r="L35" s="776">
        <f t="shared" si="3"/>
        <v>180000</v>
      </c>
      <c r="M35" s="776">
        <f t="shared" si="4"/>
        <v>198000.00000000003</v>
      </c>
      <c r="N35" s="776">
        <f t="shared" si="5"/>
        <v>198000.00000000003</v>
      </c>
      <c r="O35" s="776">
        <f t="shared" si="6"/>
        <v>198000.00000000003</v>
      </c>
      <c r="P35" s="776">
        <f t="shared" si="7"/>
        <v>774000</v>
      </c>
      <c r="Q35" s="776">
        <f t="shared" si="8"/>
        <v>0</v>
      </c>
      <c r="R35" s="776">
        <v>0</v>
      </c>
      <c r="S35" s="776">
        <v>0</v>
      </c>
      <c r="T35" s="776">
        <v>0</v>
      </c>
      <c r="U35" s="776">
        <v>0</v>
      </c>
      <c r="V35" s="1571">
        <f t="shared" si="9"/>
        <v>232200</v>
      </c>
      <c r="W35" s="1571">
        <f>L35*30%</f>
        <v>54000</v>
      </c>
      <c r="X35" s="1571">
        <f>M35*30%</f>
        <v>59400.000000000007</v>
      </c>
      <c r="Y35" s="1571">
        <f>N35*30%</f>
        <v>59400.000000000007</v>
      </c>
      <c r="Z35" s="1571">
        <f>O35*30%</f>
        <v>59400.000000000007</v>
      </c>
      <c r="AA35" s="776">
        <f t="shared" si="11"/>
        <v>181789.56</v>
      </c>
      <c r="AB35" s="776">
        <f t="shared" si="12"/>
        <v>42975.42</v>
      </c>
      <c r="AC35" s="776">
        <f t="shared" si="13"/>
        <v>42975.42</v>
      </c>
      <c r="AD35" s="776">
        <f t="shared" si="14"/>
        <v>47919.360000000001</v>
      </c>
      <c r="AE35" s="1610">
        <f t="shared" si="15"/>
        <v>47919.360000000001</v>
      </c>
      <c r="AF35" s="1626">
        <f t="shared" si="16"/>
        <v>276975.42</v>
      </c>
      <c r="AG35" s="776">
        <f t="shared" si="17"/>
        <v>300375.42000000004</v>
      </c>
      <c r="AH35" s="776">
        <f t="shared" si="17"/>
        <v>305319.36000000004</v>
      </c>
      <c r="AI35" s="1627">
        <f t="shared" si="17"/>
        <v>305319.36000000004</v>
      </c>
      <c r="AJ35" s="1617">
        <f t="shared" si="18"/>
        <v>1187989.5600000003</v>
      </c>
    </row>
    <row r="36" spans="1:36" s="758" customFormat="1" hidden="1" outlineLevel="1">
      <c r="A36" s="1575" t="s">
        <v>1196</v>
      </c>
      <c r="B36" s="1575"/>
      <c r="C36" s="1576">
        <f t="shared" ref="C36:AJ36" si="19">SUM(C30:C35)</f>
        <v>121</v>
      </c>
      <c r="D36" s="1576">
        <f t="shared" si="19"/>
        <v>131</v>
      </c>
      <c r="E36" s="1576">
        <f t="shared" si="19"/>
        <v>0</v>
      </c>
      <c r="F36" s="1576">
        <f t="shared" si="19"/>
        <v>131</v>
      </c>
      <c r="G36" s="1577">
        <f t="shared" si="19"/>
        <v>0</v>
      </c>
      <c r="H36" s="1577">
        <f t="shared" si="19"/>
        <v>0</v>
      </c>
      <c r="I36" s="1577">
        <f t="shared" si="19"/>
        <v>0</v>
      </c>
      <c r="J36" s="1577">
        <f t="shared" si="19"/>
        <v>0</v>
      </c>
      <c r="K36" s="778">
        <f t="shared" si="19"/>
        <v>68668</v>
      </c>
      <c r="L36" s="778">
        <f t="shared" si="19"/>
        <v>2814234</v>
      </c>
      <c r="M36" s="778">
        <f t="shared" si="19"/>
        <v>3189129.9000000004</v>
      </c>
      <c r="N36" s="778">
        <f t="shared" si="19"/>
        <v>3282602.4000000004</v>
      </c>
      <c r="O36" s="778">
        <f t="shared" si="19"/>
        <v>3282602.4000000004</v>
      </c>
      <c r="P36" s="778">
        <f t="shared" si="19"/>
        <v>12568568.699999999</v>
      </c>
      <c r="Q36" s="778">
        <f t="shared" si="19"/>
        <v>35200</v>
      </c>
      <c r="R36" s="778">
        <f t="shared" si="19"/>
        <v>8800</v>
      </c>
      <c r="S36" s="778">
        <f t="shared" si="19"/>
        <v>8800</v>
      </c>
      <c r="T36" s="778">
        <f t="shared" si="19"/>
        <v>8800</v>
      </c>
      <c r="U36" s="778">
        <f t="shared" si="19"/>
        <v>8800</v>
      </c>
      <c r="V36" s="1576">
        <f t="shared" si="19"/>
        <v>2001385.3049999999</v>
      </c>
      <c r="W36" s="1576">
        <f t="shared" si="19"/>
        <v>449135.1</v>
      </c>
      <c r="X36" s="1576">
        <f t="shared" si="19"/>
        <v>508069.48500000004</v>
      </c>
      <c r="Y36" s="1576">
        <f t="shared" si="19"/>
        <v>522090.36</v>
      </c>
      <c r="Z36" s="1576">
        <f t="shared" si="19"/>
        <v>522090.36</v>
      </c>
      <c r="AA36" s="778">
        <f t="shared" si="19"/>
        <v>4685469.63</v>
      </c>
      <c r="AB36" s="778">
        <f t="shared" si="19"/>
        <v>1125907</v>
      </c>
      <c r="AC36" s="778">
        <f t="shared" si="19"/>
        <v>1160297.75</v>
      </c>
      <c r="AD36" s="778">
        <f t="shared" si="19"/>
        <v>1199632.4400000002</v>
      </c>
      <c r="AE36" s="1611">
        <f t="shared" si="19"/>
        <v>1199632.4400000002</v>
      </c>
      <c r="AF36" s="1628">
        <f t="shared" si="19"/>
        <v>4398076.0999999996</v>
      </c>
      <c r="AG36" s="778">
        <f t="shared" si="19"/>
        <v>4866297.1350000007</v>
      </c>
      <c r="AH36" s="778">
        <f t="shared" si="19"/>
        <v>5013125.2</v>
      </c>
      <c r="AI36" s="1629">
        <f t="shared" si="19"/>
        <v>5013125.2</v>
      </c>
      <c r="AJ36" s="1618">
        <f t="shared" si="19"/>
        <v>19290623.634999998</v>
      </c>
    </row>
    <row r="37" spans="1:36" s="758" customFormat="1" hidden="1" outlineLevel="1">
      <c r="A37" s="1732" t="s">
        <v>1197</v>
      </c>
      <c r="B37" s="1572" t="s">
        <v>1198</v>
      </c>
      <c r="C37" s="1566">
        <v>61</v>
      </c>
      <c r="D37" s="1566">
        <f>71-2</f>
        <v>69</v>
      </c>
      <c r="E37" s="1567">
        <f>SUM(G37:J37)</f>
        <v>0</v>
      </c>
      <c r="F37" s="1568">
        <f>SUM(D37,E37)</f>
        <v>69</v>
      </c>
      <c r="G37" s="1578"/>
      <c r="H37" s="1578"/>
      <c r="I37" s="1569"/>
      <c r="J37" s="1569"/>
      <c r="K37" s="1570">
        <v>12680</v>
      </c>
      <c r="L37" s="776">
        <f>(C37+(D37-C37)/3+G37/2)*3*$K37</f>
        <v>2421880</v>
      </c>
      <c r="M37" s="776">
        <f>(C37+(D37-C37)*2/3+G37+H37/2)*3*$K37*1.1</f>
        <v>2775652</v>
      </c>
      <c r="N37" s="776">
        <f>(D37+G37+H37+I37/2)*3*$K37*1.1</f>
        <v>2887236.0000000005</v>
      </c>
      <c r="O37" s="776">
        <f>(D37+G37+H37+I37+J37/2)*3*$K37*1.1</f>
        <v>2887236.0000000005</v>
      </c>
      <c r="P37" s="776">
        <f>SUM(L37:O37)</f>
        <v>10972004</v>
      </c>
      <c r="Q37" s="776">
        <f>SUM(R37:U37)</f>
        <v>321600</v>
      </c>
      <c r="R37" s="776">
        <f>(C37+(D37-C37)/3+G37/2)*3*400</f>
        <v>76400</v>
      </c>
      <c r="S37" s="776">
        <f>(C37+(D37-C37)*2/3+G37+H37/2)*3*400</f>
        <v>79600</v>
      </c>
      <c r="T37" s="776">
        <f>(D37+G37+H37+I37/2)*3*400</f>
        <v>82800</v>
      </c>
      <c r="U37" s="776">
        <f>(D37+G37+H37+I37+J37/2)*3*400</f>
        <v>82800</v>
      </c>
      <c r="V37" s="1571">
        <f>SUM(W37:Z37)</f>
        <v>1645800.6000000003</v>
      </c>
      <c r="W37" s="1571">
        <f>L37*15%</f>
        <v>363282</v>
      </c>
      <c r="X37" s="1571">
        <f>M37*15%</f>
        <v>416347.8</v>
      </c>
      <c r="Y37" s="1571">
        <f>N37*15%</f>
        <v>433085.40000000008</v>
      </c>
      <c r="Z37" s="1571">
        <f>O37*15%</f>
        <v>433085.40000000008</v>
      </c>
      <c r="AA37" s="776">
        <f>SUM(AB37:AE37)</f>
        <v>4713240.959999999</v>
      </c>
      <c r="AB37" s="776">
        <f>IF(K37&gt;19389,(19389*44.3%+245)*(C37+(D37-C37)/3+G37/2)*3,(K37*44.3%+245)*(C37+(D37-C37)/3+G37/2)*3)</f>
        <v>1119687.8399999999</v>
      </c>
      <c r="AC37" s="776">
        <f>IF(K37&gt;19389,(19389*44.3%+245)*(C37+(D37-C37)*2/3+G37+H37/2)*3,(K37*44.3%+245)*(C37+(D37-C37)*2/3+G37+H37/2)*3)</f>
        <v>1166585.76</v>
      </c>
      <c r="AD37" s="776">
        <f>IF(K37&gt;21716,(21716*44.3%+245)*(D37+G37+H37+I37/2)*3,(K37*44.3%+245)*(D37+G37+H37+I37/2)*3)</f>
        <v>1213483.68</v>
      </c>
      <c r="AE37" s="1610">
        <f>IF(K37&gt;21716,(21716*44.3%+245)*(D37+G37+H37+I37+J37/2)*3,(K37*44.3%+245)*(D37+G37+H37+I37+J37/2)*3)</f>
        <v>1213483.68</v>
      </c>
      <c r="AF37" s="1626">
        <f>L37+R37+W37+AB37</f>
        <v>3981249.84</v>
      </c>
      <c r="AG37" s="776">
        <f t="shared" ref="AG37:AI40" si="20">M37+S37+X37+AC37</f>
        <v>4438185.5599999996</v>
      </c>
      <c r="AH37" s="776">
        <f t="shared" si="20"/>
        <v>4616605.08</v>
      </c>
      <c r="AI37" s="1627">
        <f t="shared" si="20"/>
        <v>4616605.08</v>
      </c>
      <c r="AJ37" s="1617">
        <f>SUM(AF37:AI37)</f>
        <v>17652645.559999999</v>
      </c>
    </row>
    <row r="38" spans="1:36" s="758" customFormat="1" hidden="1" outlineLevel="1">
      <c r="A38" s="1729"/>
      <c r="B38" s="1572" t="s">
        <v>1191</v>
      </c>
      <c r="C38" s="1566">
        <v>175</v>
      </c>
      <c r="D38" s="1566">
        <f>216-6-3-1</f>
        <v>206</v>
      </c>
      <c r="E38" s="1567">
        <f>SUM(G38:J38)</f>
        <v>0</v>
      </c>
      <c r="F38" s="1568">
        <f>SUM(D38,E38)</f>
        <v>206</v>
      </c>
      <c r="G38" s="1578"/>
      <c r="H38" s="1578"/>
      <c r="I38" s="1569"/>
      <c r="J38" s="1569"/>
      <c r="K38" s="1570">
        <v>14919</v>
      </c>
      <c r="L38" s="776">
        <f>(C38+(D38-C38)/3+G38/2)*3*$K38</f>
        <v>8294964</v>
      </c>
      <c r="M38" s="776">
        <f>(C38+(D38-C38)*2/3+G38+H38/2)*3*$K38*1.1</f>
        <v>9633198.3000000007</v>
      </c>
      <c r="N38" s="776">
        <f>(D38+G38+H38+I38/2)*3*$K38*1.1</f>
        <v>10141936.200000001</v>
      </c>
      <c r="O38" s="776">
        <f>(D38+G38+H38+I38+J38/2)*3*$K38*1.1</f>
        <v>10141936.200000001</v>
      </c>
      <c r="P38" s="776">
        <f>SUM(L38:O38)</f>
        <v>38212034.700000003</v>
      </c>
      <c r="Q38" s="776">
        <f>SUM(R38:U38)</f>
        <v>951600</v>
      </c>
      <c r="R38" s="776">
        <f>(C38+(D38-C38)/3+G38/2)*3*400</f>
        <v>222400</v>
      </c>
      <c r="S38" s="776">
        <f>(C38+(D38-C38)*2/3+G38+H38/2)*3*400</f>
        <v>234800</v>
      </c>
      <c r="T38" s="776">
        <f>(D38+G38+H38+I38/2)*3*400</f>
        <v>247200</v>
      </c>
      <c r="U38" s="776">
        <f>(D38+G38+H38+I38+J38/2)*3*400</f>
        <v>247200</v>
      </c>
      <c r="V38" s="1571">
        <f>SUM(W38:Z38)</f>
        <v>6331805.2050000001</v>
      </c>
      <c r="W38" s="1571">
        <f>L38*15%+150000</f>
        <v>1394244.5999999999</v>
      </c>
      <c r="X38" s="1571">
        <f>M38*15%+150000</f>
        <v>1594979.7450000001</v>
      </c>
      <c r="Y38" s="1571">
        <f>N38*15%+150000</f>
        <v>1671290.4300000002</v>
      </c>
      <c r="Z38" s="1571">
        <f>O38*15%+150000</f>
        <v>1671290.4300000002</v>
      </c>
      <c r="AA38" s="776">
        <f>SUM(AB38:AE38)</f>
        <v>16305944.343</v>
      </c>
      <c r="AB38" s="776">
        <f>IF(K38&gt;19389,(19389*44.3%+245)*(C38+(D38-C38)/3+G38/2)*3,(K38*44.3%+245)*(C38+(D38-C38)/3+G38/2)*3)</f>
        <v>3810889.0520000001</v>
      </c>
      <c r="AC38" s="776">
        <f>IF(K38&gt;19389,(19389*44.3%+245)*(C38+(D38-C38)*2/3+G38+H38/2)*3,(K38*44.3%+245)*(C38+(D38-C38)*2/3+G38+H38/2)*3)</f>
        <v>4023366.6789999995</v>
      </c>
      <c r="AD38" s="776">
        <f>IF(K38&gt;21716,(21716*44.3%+245)*(D38+G38+H38+I38/2)*3,(K38*44.3%+245)*(D38+G38+H38+I38/2)*3)</f>
        <v>4235844.3059999999</v>
      </c>
      <c r="AE38" s="1610">
        <f>IF(K38&gt;21716,(21716*44.3%+245)*(D38+G38+H38+I38+J38/2)*3,(K38*44.3%+245)*(D38+G38+H38+I38+J38/2)*3)</f>
        <v>4235844.3059999999</v>
      </c>
      <c r="AF38" s="1626">
        <f>L38+R38+W38+AB38</f>
        <v>13722497.651999999</v>
      </c>
      <c r="AG38" s="776">
        <f t="shared" si="20"/>
        <v>15486344.724000001</v>
      </c>
      <c r="AH38" s="776">
        <f t="shared" si="20"/>
        <v>16296270.936000001</v>
      </c>
      <c r="AI38" s="1627">
        <f t="shared" si="20"/>
        <v>16296270.936000001</v>
      </c>
      <c r="AJ38" s="1617">
        <f>SUM(AF38:AI38)</f>
        <v>61801384.248000011</v>
      </c>
    </row>
    <row r="39" spans="1:36" hidden="1" outlineLevel="1">
      <c r="A39" s="1729"/>
      <c r="B39" s="1572" t="s">
        <v>1199</v>
      </c>
      <c r="C39" s="1566">
        <v>10</v>
      </c>
      <c r="D39" s="1566">
        <v>10</v>
      </c>
      <c r="E39" s="1567">
        <f>SUM(G39:J39)</f>
        <v>0</v>
      </c>
      <c r="F39" s="1568">
        <f>SUM(D39,E39)</f>
        <v>10</v>
      </c>
      <c r="G39" s="1569"/>
      <c r="H39" s="1569"/>
      <c r="I39" s="1569"/>
      <c r="J39" s="1569"/>
      <c r="K39" s="1570">
        <v>30900</v>
      </c>
      <c r="L39" s="776">
        <f>(C39+(D39-C39)/3+G39/2)*3*$K39</f>
        <v>927000</v>
      </c>
      <c r="M39" s="776">
        <f>(C39+(D39-C39)*2/3+G39+H39/2)*3*$K39*1.1</f>
        <v>1019700.0000000001</v>
      </c>
      <c r="N39" s="776">
        <f>(D39+G39+H39+I39/2)*3*$K39*1.1</f>
        <v>1019700.0000000001</v>
      </c>
      <c r="O39" s="776">
        <f>(D39+G39+H39+I39+J39/2)*3*$K39*1.1</f>
        <v>1019700.0000000001</v>
      </c>
      <c r="P39" s="776">
        <f>SUM(L39:O39)</f>
        <v>3986100</v>
      </c>
      <c r="Q39" s="776">
        <f>SUM(R39:U39)</f>
        <v>48000</v>
      </c>
      <c r="R39" s="776">
        <f>(C39+(D39-C39)/3+G39/2)*3*400</f>
        <v>12000</v>
      </c>
      <c r="S39" s="776">
        <f>(C39+(D39-C39)*2/3+G39+H39/2)*3*400</f>
        <v>12000</v>
      </c>
      <c r="T39" s="776">
        <f>(D39+G39+H39+I39/2)*3*400</f>
        <v>12000</v>
      </c>
      <c r="U39" s="776">
        <f>(D39+G39+H39+I39+J39/2)*3*400</f>
        <v>12000</v>
      </c>
      <c r="V39" s="1571">
        <f>SUM(W39:Z39)</f>
        <v>1195830</v>
      </c>
      <c r="W39" s="1571">
        <f>L39*30%</f>
        <v>278100</v>
      </c>
      <c r="X39" s="1571">
        <f>M39*30%</f>
        <v>305910</v>
      </c>
      <c r="Y39" s="1571">
        <f>N39*30%</f>
        <v>305910</v>
      </c>
      <c r="Z39" s="1571">
        <f>O39*30%</f>
        <v>305910</v>
      </c>
      <c r="AA39" s="776">
        <f>SUM(AB39:AE39)</f>
        <v>1121970.8999999997</v>
      </c>
      <c r="AB39" s="776">
        <f>IF(K39&gt;19389,(19389*44.3%+245)*(C39+(D39-C39)/3+G39/2)*3,(K39*44.3%+245)*(C39+(D39-C39)/3+G39/2)*3)</f>
        <v>265029.80999999994</v>
      </c>
      <c r="AC39" s="776">
        <f>IF(K39&gt;19389,(19389*44.3%+245)*(C39+(D39-C39)*2/3+G39+H39/2)*3,(K39*44.3%+245)*(C39+(D39-C39)*2/3+G39+H39/2)*3)</f>
        <v>265029.80999999994</v>
      </c>
      <c r="AD39" s="776">
        <f>IF(K39&gt;21716,(21716*44.3%+245)*(D39+G39+H39+I39/2)*3,(K39*44.3%+245)*(D39+G39+H39+I39/2)*3)</f>
        <v>295955.6399999999</v>
      </c>
      <c r="AE39" s="1610">
        <f>IF(K39&gt;21716,(21716*44.3%+245)*(D39+G39+H39+I39+J39/2)*3,(K39*44.3%+245)*(D39+G39+H39+I39+J39/2)*3)</f>
        <v>295955.6399999999</v>
      </c>
      <c r="AF39" s="1626">
        <f>L39+R39+W39+AB39</f>
        <v>1482129.81</v>
      </c>
      <c r="AG39" s="776">
        <f t="shared" si="20"/>
        <v>1602639.81</v>
      </c>
      <c r="AH39" s="776">
        <f t="shared" si="20"/>
        <v>1633565.64</v>
      </c>
      <c r="AI39" s="1627">
        <f t="shared" si="20"/>
        <v>1633565.64</v>
      </c>
      <c r="AJ39" s="1617">
        <f>SUM(AF39:AI39)</f>
        <v>6351900.8999999994</v>
      </c>
    </row>
    <row r="40" spans="1:36" s="758" customFormat="1" hidden="1" outlineLevel="1">
      <c r="A40" s="1730"/>
      <c r="B40" s="1572" t="s">
        <v>1200</v>
      </c>
      <c r="C40" s="1566">
        <v>2</v>
      </c>
      <c r="D40" s="1566">
        <v>2</v>
      </c>
      <c r="E40" s="1567">
        <f>SUM(G40:J40)</f>
        <v>0</v>
      </c>
      <c r="F40" s="1568">
        <f>SUM(D40,E40)</f>
        <v>2</v>
      </c>
      <c r="G40" s="1569"/>
      <c r="H40" s="1569"/>
      <c r="I40" s="1569"/>
      <c r="J40" s="1569"/>
      <c r="K40" s="1570">
        <v>50500</v>
      </c>
      <c r="L40" s="776">
        <f>(C40+(D40-C40)/3+G40/2)*3*$K40</f>
        <v>303000</v>
      </c>
      <c r="M40" s="776">
        <f>(C40+(D40-C40)*2/3+G40+H40/2)*3*$K40*1.1</f>
        <v>333300</v>
      </c>
      <c r="N40" s="776">
        <f>(D40+G40+H40+I40/2)*3*$K40*1.1</f>
        <v>333300</v>
      </c>
      <c r="O40" s="776">
        <f>(D40+G40+H40+I40+J40/2)*3*$K40*1.1</f>
        <v>333300</v>
      </c>
      <c r="P40" s="776">
        <f>SUM(L40:O40)</f>
        <v>1302900</v>
      </c>
      <c r="Q40" s="776">
        <f>SUM(R40:U40)</f>
        <v>9600</v>
      </c>
      <c r="R40" s="776">
        <f>(C40+(D40-C40)/3+G40/2)*3*400</f>
        <v>2400</v>
      </c>
      <c r="S40" s="776">
        <f>(C40+(D40-C40)*2/3+G40+H40/2)*3*400</f>
        <v>2400</v>
      </c>
      <c r="T40" s="776">
        <f>(D40+G40+H40+I40/2)*3*400</f>
        <v>2400</v>
      </c>
      <c r="U40" s="776">
        <f>(D40+G40+H40+I40+J40/2)*3*400</f>
        <v>2400</v>
      </c>
      <c r="V40" s="1571">
        <f>SUM(W40:Z40)</f>
        <v>586305</v>
      </c>
      <c r="W40" s="1571">
        <f>L40*45%</f>
        <v>136350</v>
      </c>
      <c r="X40" s="1571">
        <f>M40*45%</f>
        <v>149985</v>
      </c>
      <c r="Y40" s="1571">
        <f>N40*45%</f>
        <v>149985</v>
      </c>
      <c r="Z40" s="1571">
        <f>O40*45%</f>
        <v>149985</v>
      </c>
      <c r="AA40" s="776">
        <f>SUM(AB40:AE40)</f>
        <v>224394.18</v>
      </c>
      <c r="AB40" s="776">
        <f>IF(K40&gt;19389,(19389*44.3%+245)*(C40+(D40-C40)/3+G40/2)*3,(K40*44.3%+245)*(C40+(D40-C40)/3+G40/2)*3)</f>
        <v>53005.962</v>
      </c>
      <c r="AC40" s="776">
        <f>IF(K40&gt;19389,(19389*44.3%+245)*(C40+(D40-C40)*2/3+G40+H40/2)*3,(K40*44.3%+245)*(C40+(D40-C40)*2/3+G40+H40/2)*3)</f>
        <v>53005.962</v>
      </c>
      <c r="AD40" s="776">
        <f>IF(K40&gt;21716,(21716*44.3%+245)*(D40+G40+H40+I40/2)*3,(K40*44.3%+245)*(D40+G40+H40+I40/2)*3)</f>
        <v>59191.12799999999</v>
      </c>
      <c r="AE40" s="1610">
        <f>IF(K40&gt;21716,(21716*44.3%+245)*(D40+G40+H40+I40+J40/2)*3,(K40*44.3%+245)*(D40+G40+H40+I40+J40/2)*3)</f>
        <v>59191.12799999999</v>
      </c>
      <c r="AF40" s="1626">
        <f>L40+R40+W40+AB40</f>
        <v>494755.962</v>
      </c>
      <c r="AG40" s="776">
        <f t="shared" si="20"/>
        <v>538690.96200000006</v>
      </c>
      <c r="AH40" s="776">
        <f t="shared" si="20"/>
        <v>544876.12800000003</v>
      </c>
      <c r="AI40" s="1627">
        <f t="shared" si="20"/>
        <v>544876.12800000003</v>
      </c>
      <c r="AJ40" s="1617">
        <f>SUM(AF40:AI40)</f>
        <v>2123199.1800000002</v>
      </c>
    </row>
    <row r="41" spans="1:36" s="758" customFormat="1" hidden="1" outlineLevel="1">
      <c r="A41" s="1575" t="s">
        <v>1196</v>
      </c>
      <c r="B41" s="1575"/>
      <c r="C41" s="1576">
        <f t="shared" ref="C41:AJ41" si="21">SUM(C37:C40)</f>
        <v>248</v>
      </c>
      <c r="D41" s="1576">
        <f t="shared" si="21"/>
        <v>287</v>
      </c>
      <c r="E41" s="1576">
        <f t="shared" si="21"/>
        <v>0</v>
      </c>
      <c r="F41" s="1576">
        <f t="shared" si="21"/>
        <v>287</v>
      </c>
      <c r="G41" s="1577">
        <f t="shared" si="21"/>
        <v>0</v>
      </c>
      <c r="H41" s="1577">
        <f t="shared" si="21"/>
        <v>0</v>
      </c>
      <c r="I41" s="1577">
        <f t="shared" si="21"/>
        <v>0</v>
      </c>
      <c r="J41" s="1577">
        <f t="shared" si="21"/>
        <v>0</v>
      </c>
      <c r="K41" s="778">
        <f t="shared" si="21"/>
        <v>108999</v>
      </c>
      <c r="L41" s="778">
        <f t="shared" si="21"/>
        <v>11946844</v>
      </c>
      <c r="M41" s="778">
        <f t="shared" si="21"/>
        <v>13761850.300000001</v>
      </c>
      <c r="N41" s="778">
        <f t="shared" si="21"/>
        <v>14382172.200000001</v>
      </c>
      <c r="O41" s="778">
        <f t="shared" si="21"/>
        <v>14382172.200000001</v>
      </c>
      <c r="P41" s="778">
        <f t="shared" si="21"/>
        <v>54473038.700000003</v>
      </c>
      <c r="Q41" s="778">
        <f t="shared" si="21"/>
        <v>1330800</v>
      </c>
      <c r="R41" s="778">
        <f t="shared" si="21"/>
        <v>313200</v>
      </c>
      <c r="S41" s="778">
        <f t="shared" si="21"/>
        <v>328800</v>
      </c>
      <c r="T41" s="778">
        <f t="shared" si="21"/>
        <v>344400</v>
      </c>
      <c r="U41" s="778">
        <f t="shared" si="21"/>
        <v>344400</v>
      </c>
      <c r="V41" s="1576">
        <f t="shared" si="21"/>
        <v>9759740.8049999997</v>
      </c>
      <c r="W41" s="1576">
        <f t="shared" si="21"/>
        <v>2171976.5999999996</v>
      </c>
      <c r="X41" s="1576">
        <f t="shared" si="21"/>
        <v>2467222.5449999999</v>
      </c>
      <c r="Y41" s="1576">
        <f t="shared" si="21"/>
        <v>2560270.83</v>
      </c>
      <c r="Z41" s="1579">
        <f t="shared" si="21"/>
        <v>2560270.83</v>
      </c>
      <c r="AA41" s="778">
        <f t="shared" si="21"/>
        <v>22365550.382999998</v>
      </c>
      <c r="AB41" s="778">
        <f t="shared" si="21"/>
        <v>5248612.6639999999</v>
      </c>
      <c r="AC41" s="778">
        <f t="shared" si="21"/>
        <v>5507988.2109999992</v>
      </c>
      <c r="AD41" s="778">
        <f t="shared" si="21"/>
        <v>5804474.7539999988</v>
      </c>
      <c r="AE41" s="1611">
        <f t="shared" si="21"/>
        <v>5804474.7539999988</v>
      </c>
      <c r="AF41" s="1628">
        <f t="shared" si="21"/>
        <v>19680633.263999999</v>
      </c>
      <c r="AG41" s="778">
        <f t="shared" si="21"/>
        <v>22065861.056000002</v>
      </c>
      <c r="AH41" s="778">
        <f t="shared" si="21"/>
        <v>23091317.784000002</v>
      </c>
      <c r="AI41" s="1629">
        <f t="shared" si="21"/>
        <v>23091317.784000002</v>
      </c>
      <c r="AJ41" s="1618">
        <f t="shared" si="21"/>
        <v>87929129.888000026</v>
      </c>
    </row>
    <row r="42" spans="1:36" s="758" customFormat="1" hidden="1" outlineLevel="1">
      <c r="A42" s="1732" t="s">
        <v>1201</v>
      </c>
      <c r="B42" s="1572" t="s">
        <v>1202</v>
      </c>
      <c r="C42" s="1566">
        <v>28</v>
      </c>
      <c r="D42" s="1566">
        <v>44</v>
      </c>
      <c r="E42" s="1567">
        <f t="shared" ref="E42:E47" si="22">SUM(G42:J42)</f>
        <v>0</v>
      </c>
      <c r="F42" s="1568">
        <f t="shared" ref="F42:F47" si="23">SUM(D42,E42)</f>
        <v>44</v>
      </c>
      <c r="G42" s="1569"/>
      <c r="H42" s="1569"/>
      <c r="I42" s="1569"/>
      <c r="J42" s="1569"/>
      <c r="K42" s="1570">
        <v>17964</v>
      </c>
      <c r="L42" s="776">
        <f>(C42+(D42-C42)/3+G42/2)*3*$K42</f>
        <v>1796400</v>
      </c>
      <c r="M42" s="776">
        <f>(C42+(D42-C42)*2/3+G42+H42/2)*3*$K42*1.1</f>
        <v>2292206.4000000004</v>
      </c>
      <c r="N42" s="776">
        <f>(D42+G42+H42+I42/2)*3*$K42*1.1</f>
        <v>2608372.8000000003</v>
      </c>
      <c r="O42" s="776">
        <f>(D42+G42+H42+I42+J42/2)*3*$K42*1.1</f>
        <v>2608372.8000000003</v>
      </c>
      <c r="P42" s="776">
        <f>SUM(L42:O42)</f>
        <v>9305352.0000000019</v>
      </c>
      <c r="Q42" s="776">
        <f>SUM(R42:U42)</f>
        <v>192000</v>
      </c>
      <c r="R42" s="776">
        <f>(C42+(D42-C42)/3+G42/2)*3*400</f>
        <v>40000</v>
      </c>
      <c r="S42" s="776">
        <f>(C42+(D42-C42)*2/3+G42+H42/2)*3*400</f>
        <v>46400</v>
      </c>
      <c r="T42" s="776">
        <f>(D42+G42+H42+I42/2)*3*400</f>
        <v>52800</v>
      </c>
      <c r="U42" s="776">
        <f>(D42+G42+H42+I42+J42/2)*3*400</f>
        <v>52800</v>
      </c>
      <c r="V42" s="1571">
        <f>SUM(W42:Z42)</f>
        <v>1395802.8</v>
      </c>
      <c r="W42" s="1571">
        <f t="shared" ref="W42:Z46" si="24">L42*15%</f>
        <v>269460</v>
      </c>
      <c r="X42" s="1571">
        <f t="shared" si="24"/>
        <v>343830.96</v>
      </c>
      <c r="Y42" s="1571">
        <f t="shared" si="24"/>
        <v>391255.92000000004</v>
      </c>
      <c r="Z42" s="1571">
        <f t="shared" si="24"/>
        <v>391255.92000000004</v>
      </c>
      <c r="AA42" s="776">
        <f>SUM(AB42:AE42)</f>
        <v>3937464.96</v>
      </c>
      <c r="AB42" s="776">
        <f>IF(K42&gt;19389,(19389*44.3%+245)*(C42+(D42-C42)/3+G42/2)*3,(K42*44.3%+245)*(C42+(D42-C42)/3+G42/2)*3)</f>
        <v>820305.2</v>
      </c>
      <c r="AC42" s="776">
        <f>IF(K42&gt;19389,(19389*44.3%+245)*(C42+(D42-C42)*2/3+G42+H42/2)*3,(K42*44.3%+245)*(C42+(D42-C42)*2/3+G42+H42/2)*3)</f>
        <v>951554.03199999989</v>
      </c>
      <c r="AD42" s="776">
        <f>IF(K42&gt;21716,(21716*44.3%+245)*(D42+G42+H42+I42/2)*3,(K42*44.3%+245)*(D42+G42+H42+I42/2)*3)</f>
        <v>1082802.8640000001</v>
      </c>
      <c r="AE42" s="1610">
        <f>IF(K42&gt;21716,(21716*44.3%+245)*(D42+G42+H42+I42+J42/2)*3,(K42*44.3%+245)*(D42+G42+H42+I42+J42/2)*3)</f>
        <v>1082802.8640000001</v>
      </c>
      <c r="AF42" s="1626">
        <f>L42+R42+W42+AB42</f>
        <v>2926165.2</v>
      </c>
      <c r="AG42" s="776">
        <f t="shared" ref="AG42:AI46" si="25">M42+S42+X42+AC42</f>
        <v>3633991.392</v>
      </c>
      <c r="AH42" s="776">
        <f t="shared" si="25"/>
        <v>4135231.5840000003</v>
      </c>
      <c r="AI42" s="1627">
        <f t="shared" si="25"/>
        <v>4135231.5840000003</v>
      </c>
      <c r="AJ42" s="1617">
        <f>SUM(AF42:AI42)</f>
        <v>14830619.760000002</v>
      </c>
    </row>
    <row r="43" spans="1:36" s="758" customFormat="1" hidden="1" outlineLevel="1">
      <c r="A43" s="1729"/>
      <c r="B43" s="1572" t="s">
        <v>1203</v>
      </c>
      <c r="C43" s="1566">
        <v>48</v>
      </c>
      <c r="D43" s="1566">
        <v>54</v>
      </c>
      <c r="E43" s="1567">
        <f t="shared" si="22"/>
        <v>0</v>
      </c>
      <c r="F43" s="1568">
        <f t="shared" si="23"/>
        <v>54</v>
      </c>
      <c r="G43" s="1569"/>
      <c r="H43" s="1569"/>
      <c r="I43" s="1569"/>
      <c r="J43" s="1569"/>
      <c r="K43" s="1570">
        <v>13963</v>
      </c>
      <c r="L43" s="776">
        <f>(C43+(D43-C43)/3+G43/2)*3*$K43</f>
        <v>2094450</v>
      </c>
      <c r="M43" s="776">
        <f>(C43+(D43-C43)*2/3+G43+H43/2)*3*$K43*1.1</f>
        <v>2396050.8000000003</v>
      </c>
      <c r="N43" s="776">
        <f>(D43+G43+H43+I43/2)*3*$K43*1.1</f>
        <v>2488206.6</v>
      </c>
      <c r="O43" s="776">
        <f>(D43+G43+H43+I43+J43/2)*3*$K43*1.1</f>
        <v>2488206.6</v>
      </c>
      <c r="P43" s="776">
        <f>SUM(L43:O43)</f>
        <v>9466914</v>
      </c>
      <c r="Q43" s="776">
        <f>SUM(R43:U43)</f>
        <v>252000</v>
      </c>
      <c r="R43" s="776">
        <f>(C43+(D43-C43)/3+G43/2)*3*400</f>
        <v>60000</v>
      </c>
      <c r="S43" s="776">
        <f>(C43+(D43-C43)*2/3+G43+H43/2)*3*400</f>
        <v>62400</v>
      </c>
      <c r="T43" s="776">
        <f>(D43+G43+H43+I43/2)*3*400</f>
        <v>64800</v>
      </c>
      <c r="U43" s="776">
        <f>(D43+G43+H43+I43+J43/2)*3*400</f>
        <v>64800</v>
      </c>
      <c r="V43" s="1571">
        <f>SUM(W43:Z43)</f>
        <v>1420037.1</v>
      </c>
      <c r="W43" s="1571">
        <f t="shared" si="24"/>
        <v>314167.5</v>
      </c>
      <c r="X43" s="1571">
        <f t="shared" si="24"/>
        <v>359407.62000000005</v>
      </c>
      <c r="Y43" s="1571">
        <f t="shared" si="24"/>
        <v>373230.99</v>
      </c>
      <c r="Z43" s="1571">
        <f t="shared" si="24"/>
        <v>373230.99</v>
      </c>
      <c r="AA43" s="776">
        <f>SUM(AB43:AE43)</f>
        <v>4051283.67</v>
      </c>
      <c r="AB43" s="776">
        <f>IF(K43&gt;19389,(19389*44.3%+245)*(C43+(D43-C43)/3+G43/2)*3,(K43*44.3%+245)*(C43+(D43-C43)/3+G43/2)*3)</f>
        <v>964591.34999999986</v>
      </c>
      <c r="AC43" s="776">
        <f>IF(K43&gt;19389,(19389*44.3%+245)*(C43+(D43-C43)*2/3+G43+H43/2)*3,(K43*44.3%+245)*(C43+(D43-C43)*2/3+G43+H43/2)*3)</f>
        <v>1003175.0039999998</v>
      </c>
      <c r="AD43" s="776">
        <f>IF(K43&gt;21716,(21716*44.3%+245)*(D43+G43+H43+I43/2)*3,(K43*44.3%+245)*(D43+G43+H43+I43/2)*3)</f>
        <v>1041758.6580000001</v>
      </c>
      <c r="AE43" s="1610">
        <f>IF(K43&gt;21716,(21716*44.3%+245)*(D43+G43+H43+I43+J43/2)*3,(K43*44.3%+245)*(D43+G43+H43+I43+J43/2)*3)</f>
        <v>1041758.6580000001</v>
      </c>
      <c r="AF43" s="1626">
        <f>L43+R43+W43+AB43</f>
        <v>3433208.8499999996</v>
      </c>
      <c r="AG43" s="776">
        <f t="shared" si="25"/>
        <v>3821033.4240000001</v>
      </c>
      <c r="AH43" s="776">
        <f t="shared" si="25"/>
        <v>3967996.2479999997</v>
      </c>
      <c r="AI43" s="1627">
        <f t="shared" si="25"/>
        <v>3967996.2479999997</v>
      </c>
      <c r="AJ43" s="1617">
        <f>SUM(AF43:AI43)</f>
        <v>15190234.77</v>
      </c>
    </row>
    <row r="44" spans="1:36" s="758" customFormat="1" hidden="1" outlineLevel="1">
      <c r="A44" s="1729"/>
      <c r="B44" s="1572" t="s">
        <v>1204</v>
      </c>
      <c r="C44" s="1566">
        <v>47</v>
      </c>
      <c r="D44" s="1566">
        <v>54</v>
      </c>
      <c r="E44" s="1567">
        <f t="shared" si="22"/>
        <v>0</v>
      </c>
      <c r="F44" s="1568">
        <f t="shared" si="23"/>
        <v>54</v>
      </c>
      <c r="G44" s="1569"/>
      <c r="H44" s="1569"/>
      <c r="I44" s="1569"/>
      <c r="J44" s="1569"/>
      <c r="K44" s="1570">
        <v>15064</v>
      </c>
      <c r="L44" s="776">
        <f>(C44+(D44-C44)/3+G44/2)*3*$K44</f>
        <v>2229472</v>
      </c>
      <c r="M44" s="776">
        <f>(C44+(D44-C44)*2/3+G44+H44/2)*3*$K44*1.1</f>
        <v>2568412</v>
      </c>
      <c r="N44" s="776">
        <f>(D44+G44+H44+I44/2)*3*$K44*1.1</f>
        <v>2684404.8000000003</v>
      </c>
      <c r="O44" s="776">
        <f>(D44+G44+H44+I44+J44/2)*3*$K44*1.1</f>
        <v>2684404.8000000003</v>
      </c>
      <c r="P44" s="776">
        <f>SUM(L44:O44)</f>
        <v>10166693.600000001</v>
      </c>
      <c r="Q44" s="776">
        <f>SUM(R44:U44)</f>
        <v>250800</v>
      </c>
      <c r="R44" s="776">
        <f>(C44+(D44-C44)/3+G44/2)*3*400</f>
        <v>59200</v>
      </c>
      <c r="S44" s="776">
        <f>(C44+(D44-C44)*2/3+G44+H44/2)*3*400</f>
        <v>62000</v>
      </c>
      <c r="T44" s="776">
        <f>(D44+G44+H44+I44/2)*3*400</f>
        <v>64800</v>
      </c>
      <c r="U44" s="776">
        <f>(D44+G44+H44+I44+J44/2)*3*400</f>
        <v>64800</v>
      </c>
      <c r="V44" s="1571">
        <f>SUM(W44:Z44)</f>
        <v>1525004.04</v>
      </c>
      <c r="W44" s="1571">
        <f t="shared" si="24"/>
        <v>334420.8</v>
      </c>
      <c r="X44" s="1571">
        <f t="shared" si="24"/>
        <v>385261.8</v>
      </c>
      <c r="Y44" s="1571">
        <f t="shared" si="24"/>
        <v>402660.72000000003</v>
      </c>
      <c r="Z44" s="1571">
        <f t="shared" si="24"/>
        <v>402660.72000000003</v>
      </c>
      <c r="AA44" s="776">
        <f>SUM(AB44:AE44)</f>
        <v>4337806.7039999999</v>
      </c>
      <c r="AB44" s="776">
        <f>IF(K44&gt;19389,(19389*44.3%+245)*(C44+(D44-C44)/3+G44/2)*3,(K44*44.3%+245)*(C44+(D44-C44)/3+G44/2)*3)</f>
        <v>1023916.0959999999</v>
      </c>
      <c r="AC44" s="776">
        <f>IF(K44&gt;19389,(19389*44.3%+245)*(C44+(D44-C44)*2/3+G44+H44/2)*3,(K44*44.3%+245)*(C44+(D44-C44)*2/3+G44+H44/2)*3)</f>
        <v>1072344.5599999998</v>
      </c>
      <c r="AD44" s="776">
        <f>IF(K44&gt;21716,(21716*44.3%+245)*(D44+G44+H44+I44/2)*3,(K44*44.3%+245)*(D44+G44+H44+I44/2)*3)</f>
        <v>1120773.0239999997</v>
      </c>
      <c r="AE44" s="1610">
        <f>IF(K44&gt;21716,(21716*44.3%+245)*(D44+G44+H44+I44+J44/2)*3,(K44*44.3%+245)*(D44+G44+H44+I44+J44/2)*3)</f>
        <v>1120773.0239999997</v>
      </c>
      <c r="AF44" s="1626">
        <f>L44+R44+W44+AB44</f>
        <v>3647008.8959999997</v>
      </c>
      <c r="AG44" s="776">
        <f t="shared" si="25"/>
        <v>4088018.3599999994</v>
      </c>
      <c r="AH44" s="776">
        <f t="shared" si="25"/>
        <v>4272638.5439999998</v>
      </c>
      <c r="AI44" s="1627">
        <f t="shared" si="25"/>
        <v>4272638.5439999998</v>
      </c>
      <c r="AJ44" s="1617">
        <f>SUM(AF44:AI44)</f>
        <v>16280304.343999999</v>
      </c>
    </row>
    <row r="45" spans="1:36" s="758" customFormat="1" hidden="1" outlineLevel="1">
      <c r="A45" s="1729"/>
      <c r="B45" s="1572" t="s">
        <v>1205</v>
      </c>
      <c r="C45" s="1566">
        <v>33</v>
      </c>
      <c r="D45" s="1566">
        <v>39</v>
      </c>
      <c r="E45" s="1567">
        <f t="shared" si="22"/>
        <v>0</v>
      </c>
      <c r="F45" s="1568">
        <f t="shared" si="23"/>
        <v>39</v>
      </c>
      <c r="G45" s="1569"/>
      <c r="H45" s="1569"/>
      <c r="I45" s="1569"/>
      <c r="J45" s="1569"/>
      <c r="K45" s="1570">
        <v>17924</v>
      </c>
      <c r="L45" s="776">
        <f>(C45+(D45-C45)/3+G45/2)*3*$K45</f>
        <v>1882020</v>
      </c>
      <c r="M45" s="776">
        <f>(C45+(D45-C45)*2/3+G45+H45/2)*3*$K45*1.1</f>
        <v>2188520.4000000004</v>
      </c>
      <c r="N45" s="776">
        <f>(D45+G45+H45+I45/2)*3*$K45*1.1</f>
        <v>2306818.8000000003</v>
      </c>
      <c r="O45" s="776">
        <f>(D45+G45+H45+I45+J45/2)*3*$K45*1.1</f>
        <v>2306818.8000000003</v>
      </c>
      <c r="P45" s="776">
        <f>SUM(L45:O45)</f>
        <v>8684178.0000000019</v>
      </c>
      <c r="Q45" s="776">
        <f>SUM(R45:U45)</f>
        <v>180000</v>
      </c>
      <c r="R45" s="776">
        <f>(C45+(D45-C45)/3+G45/2)*3*400</f>
        <v>42000</v>
      </c>
      <c r="S45" s="776">
        <f>(C45+(D45-C45)*2/3+G45+H45/2)*3*400</f>
        <v>44400</v>
      </c>
      <c r="T45" s="776">
        <f>(D45+G45+H45+I45/2)*3*400</f>
        <v>46800</v>
      </c>
      <c r="U45" s="776">
        <f>(D45+G45+H45+I45+J45/2)*3*400</f>
        <v>46800</v>
      </c>
      <c r="V45" s="1571">
        <f>SUM(W45:Z45)</f>
        <v>1902626.7000000002</v>
      </c>
      <c r="W45" s="1571">
        <f>L45*15%+150000</f>
        <v>432303</v>
      </c>
      <c r="X45" s="1571">
        <f>M45*15%+150000</f>
        <v>478278.06000000006</v>
      </c>
      <c r="Y45" s="1571">
        <f>N45*15%+150000</f>
        <v>496022.82</v>
      </c>
      <c r="Z45" s="1571">
        <f>O45*15%+150000</f>
        <v>496022.82</v>
      </c>
      <c r="AA45" s="776">
        <f>SUM(AB45:AE45)</f>
        <v>3683399.4</v>
      </c>
      <c r="AB45" s="776">
        <f>IF(K45&gt;19389,(19389*44.3%+245)*(C45+(D45-C45)/3+G45/2)*3,(K45*44.3%+245)*(C45+(D45-C45)/3+G45/2)*3)</f>
        <v>859459.86</v>
      </c>
      <c r="AC45" s="776">
        <f>IF(K45&gt;19389,(19389*44.3%+245)*(C45+(D45-C45)*2/3+G45+H45/2)*3,(K45*44.3%+245)*(C45+(D45-C45)*2/3+G45+H45/2)*3)</f>
        <v>908571.85199999996</v>
      </c>
      <c r="AD45" s="776">
        <f>IF(K45&gt;21716,(21716*44.3%+245)*(D45+G45+H45+I45/2)*3,(K45*44.3%+245)*(D45+G45+H45+I45/2)*3)</f>
        <v>957683.84399999992</v>
      </c>
      <c r="AE45" s="1610">
        <f>IF(K45&gt;21716,(21716*44.3%+245)*(D45+G45+H45+I45+J45/2)*3,(K45*44.3%+245)*(D45+G45+H45+I45+J45/2)*3)</f>
        <v>957683.84399999992</v>
      </c>
      <c r="AF45" s="1626">
        <f>L45+R45+W45+AB45</f>
        <v>3215782.86</v>
      </c>
      <c r="AG45" s="776">
        <f t="shared" si="25"/>
        <v>3619770.3120000004</v>
      </c>
      <c r="AH45" s="776">
        <f t="shared" si="25"/>
        <v>3807325.4640000002</v>
      </c>
      <c r="AI45" s="1627">
        <f t="shared" si="25"/>
        <v>3807325.4640000002</v>
      </c>
      <c r="AJ45" s="1617">
        <f>SUM(AF45:AI45)</f>
        <v>14450204.1</v>
      </c>
    </row>
    <row r="46" spans="1:36" s="758" customFormat="1" hidden="1" outlineLevel="1">
      <c r="A46" s="1729"/>
      <c r="B46" s="1572" t="s">
        <v>1206</v>
      </c>
      <c r="C46" s="1566">
        <v>18</v>
      </c>
      <c r="D46" s="1566">
        <v>5</v>
      </c>
      <c r="E46" s="1567">
        <f t="shared" si="22"/>
        <v>0</v>
      </c>
      <c r="F46" s="1568">
        <f t="shared" si="23"/>
        <v>5</v>
      </c>
      <c r="G46" s="1569"/>
      <c r="H46" s="1569"/>
      <c r="I46" s="1569"/>
      <c r="J46" s="1569"/>
      <c r="K46" s="1570">
        <v>16006</v>
      </c>
      <c r="L46" s="776">
        <f>(C46+(D46-C46)/3+G46/2)*3*$K46</f>
        <v>656246</v>
      </c>
      <c r="M46" s="776">
        <f>(C46+(D46-C46)*2/3+G46+H46/2)*3*$K46*1.1</f>
        <v>492984.80000000005</v>
      </c>
      <c r="N46" s="776">
        <f>(D46+G46+H46+I46/2)*3*$K46*1.1</f>
        <v>264099</v>
      </c>
      <c r="O46" s="776">
        <f>(D46+G46+H46+I46+J46/2)*3*$K46*1.1</f>
        <v>264099</v>
      </c>
      <c r="P46" s="776">
        <f>SUM(L46:O46)</f>
        <v>1677428.8</v>
      </c>
      <c r="Q46" s="776">
        <f>SUM(R46:U46)</f>
        <v>39600</v>
      </c>
      <c r="R46" s="776">
        <f>(C46+(D46-C46)/3+G46/2)*3*400</f>
        <v>16400</v>
      </c>
      <c r="S46" s="776">
        <f>(C46+(D46-C46)*2/3+G46+H46/2)*3*400</f>
        <v>11200</v>
      </c>
      <c r="T46" s="776">
        <f>(D46+G46+H46+I46/2)*3*400</f>
        <v>6000</v>
      </c>
      <c r="U46" s="776">
        <f>(D46+G46+H46+I46+J46/2)*3*400</f>
        <v>6000</v>
      </c>
      <c r="V46" s="1571">
        <f>SUM(W46:Z46)</f>
        <v>251614.32</v>
      </c>
      <c r="W46" s="1571">
        <f t="shared" si="24"/>
        <v>98436.9</v>
      </c>
      <c r="X46" s="1571">
        <f t="shared" si="24"/>
        <v>73947.72</v>
      </c>
      <c r="Y46" s="1571">
        <f t="shared" si="24"/>
        <v>39614.85</v>
      </c>
      <c r="Z46" s="1571">
        <f t="shared" si="24"/>
        <v>39614.85</v>
      </c>
      <c r="AA46" s="776">
        <f>SUM(AB46:AE46)</f>
        <v>726230.14199999999</v>
      </c>
      <c r="AB46" s="776">
        <f>IF(K46&gt;19389,(19389*44.3%+245)*(C46+(D46-C46)/3+G46/2)*3,(K46*44.3%+245)*(C46+(D46-C46)/3+G46/2)*3)</f>
        <v>300761.978</v>
      </c>
      <c r="AC46" s="776">
        <f>IF(K46&gt;19389,(19389*44.3%+245)*(C46+(D46-C46)*2/3+G46+H46/2)*3,(K46*44.3%+245)*(C46+(D46-C46)*2/3+G46+H46/2)*3)</f>
        <v>205398.424</v>
      </c>
      <c r="AD46" s="776">
        <f>IF(K46&gt;21716,(21716*44.3%+245)*(D46+G46+H46+I46/2)*3,(K46*44.3%+245)*(D46+G46+H46+I46/2)*3)</f>
        <v>110034.86999999998</v>
      </c>
      <c r="AE46" s="1610">
        <f>IF(K46&gt;21716,(21716*44.3%+245)*(D46+G46+H46+I46+J46/2)*3,(K46*44.3%+245)*(D46+G46+H46+I46+J46/2)*3)</f>
        <v>110034.86999999998</v>
      </c>
      <c r="AF46" s="1626">
        <f>L46+R46+W46+AB46</f>
        <v>1071844.878</v>
      </c>
      <c r="AG46" s="776">
        <f t="shared" si="25"/>
        <v>783530.94400000002</v>
      </c>
      <c r="AH46" s="776">
        <f t="shared" si="25"/>
        <v>419748.72</v>
      </c>
      <c r="AI46" s="1627">
        <f t="shared" si="25"/>
        <v>419748.72</v>
      </c>
      <c r="AJ46" s="1617">
        <f>SUM(AF46:AI46)</f>
        <v>2694873.2620000001</v>
      </c>
    </row>
    <row r="47" spans="1:36" hidden="1" outlineLevel="1">
      <c r="A47" s="1729"/>
      <c r="B47" s="1572" t="s">
        <v>1195</v>
      </c>
      <c r="C47" s="1566">
        <v>14</v>
      </c>
      <c r="D47" s="1566">
        <v>15</v>
      </c>
      <c r="E47" s="1567">
        <f t="shared" si="22"/>
        <v>0</v>
      </c>
      <c r="F47" s="1568">
        <f t="shared" si="23"/>
        <v>15</v>
      </c>
      <c r="G47" s="1569"/>
      <c r="H47" s="1569"/>
      <c r="I47" s="1569"/>
      <c r="J47" s="1569"/>
      <c r="K47" s="1570">
        <v>43000</v>
      </c>
      <c r="L47" s="776">
        <v>1630006</v>
      </c>
      <c r="M47" s="776">
        <v>1853506.6</v>
      </c>
      <c r="N47" s="776">
        <v>1914006.6</v>
      </c>
      <c r="O47" s="776">
        <v>1914006.6</v>
      </c>
      <c r="P47" s="776">
        <v>7311525.8000000007</v>
      </c>
      <c r="Q47" s="776">
        <v>70800</v>
      </c>
      <c r="R47" s="776">
        <v>17200</v>
      </c>
      <c r="S47" s="776">
        <v>17600</v>
      </c>
      <c r="T47" s="776">
        <v>18000</v>
      </c>
      <c r="U47" s="776">
        <v>18000</v>
      </c>
      <c r="V47" s="776">
        <v>2318307.7400000002</v>
      </c>
      <c r="W47" s="776">
        <v>511001.8</v>
      </c>
      <c r="X47" s="776">
        <v>586301.98</v>
      </c>
      <c r="Y47" s="776">
        <v>610501.9800000001</v>
      </c>
      <c r="Z47" s="776">
        <v>610501.9800000001</v>
      </c>
      <c r="AA47" s="776">
        <v>1656453.3689999999</v>
      </c>
      <c r="AB47" s="776">
        <v>379876.06099999999</v>
      </c>
      <c r="AC47" s="776">
        <v>388710.38799999998</v>
      </c>
      <c r="AD47" s="776">
        <v>443933.4599999999</v>
      </c>
      <c r="AE47" s="1610">
        <v>443933.4599999999</v>
      </c>
      <c r="AF47" s="1626">
        <v>2538083.861</v>
      </c>
      <c r="AG47" s="776">
        <v>2846118.9680000003</v>
      </c>
      <c r="AH47" s="776">
        <v>2986442.04</v>
      </c>
      <c r="AI47" s="1627">
        <v>2986442.04</v>
      </c>
      <c r="AJ47" s="1617">
        <v>11357086.909000002</v>
      </c>
    </row>
    <row r="48" spans="1:36" s="758" customFormat="1" hidden="1" outlineLevel="1">
      <c r="A48" s="1575" t="s">
        <v>1196</v>
      </c>
      <c r="B48" s="1575"/>
      <c r="C48" s="1576">
        <f t="shared" ref="C48:AJ48" si="26">SUM(C42:C47)</f>
        <v>188</v>
      </c>
      <c r="D48" s="1576">
        <f t="shared" si="26"/>
        <v>211</v>
      </c>
      <c r="E48" s="1576">
        <f t="shared" si="26"/>
        <v>0</v>
      </c>
      <c r="F48" s="1576">
        <f t="shared" si="26"/>
        <v>211</v>
      </c>
      <c r="G48" s="1577">
        <f t="shared" si="26"/>
        <v>0</v>
      </c>
      <c r="H48" s="1577">
        <f t="shared" si="26"/>
        <v>0</v>
      </c>
      <c r="I48" s="1577">
        <f t="shared" si="26"/>
        <v>0</v>
      </c>
      <c r="J48" s="1577">
        <f t="shared" si="26"/>
        <v>0</v>
      </c>
      <c r="K48" s="778">
        <f t="shared" si="26"/>
        <v>123921</v>
      </c>
      <c r="L48" s="778">
        <f t="shared" si="26"/>
        <v>10288594</v>
      </c>
      <c r="M48" s="778">
        <f t="shared" si="26"/>
        <v>11791681.000000002</v>
      </c>
      <c r="N48" s="778">
        <f t="shared" si="26"/>
        <v>12265908.600000001</v>
      </c>
      <c r="O48" s="778">
        <f t="shared" si="26"/>
        <v>12265908.600000001</v>
      </c>
      <c r="P48" s="778">
        <f t="shared" si="26"/>
        <v>46612092.200000003</v>
      </c>
      <c r="Q48" s="778">
        <f t="shared" si="26"/>
        <v>985200</v>
      </c>
      <c r="R48" s="778">
        <f t="shared" si="26"/>
        <v>234800</v>
      </c>
      <c r="S48" s="778">
        <f t="shared" si="26"/>
        <v>244000</v>
      </c>
      <c r="T48" s="778">
        <f t="shared" si="26"/>
        <v>253200</v>
      </c>
      <c r="U48" s="778">
        <f t="shared" si="26"/>
        <v>253200</v>
      </c>
      <c r="V48" s="1576">
        <f t="shared" si="26"/>
        <v>8813392.7000000011</v>
      </c>
      <c r="W48" s="1576">
        <f t="shared" si="26"/>
        <v>1959790</v>
      </c>
      <c r="X48" s="1576">
        <f t="shared" si="26"/>
        <v>2227028.14</v>
      </c>
      <c r="Y48" s="1576">
        <f t="shared" si="26"/>
        <v>2313287.2800000003</v>
      </c>
      <c r="Z48" s="1579">
        <f t="shared" si="26"/>
        <v>2313287.2800000003</v>
      </c>
      <c r="AA48" s="778">
        <f t="shared" si="26"/>
        <v>18392638.244999997</v>
      </c>
      <c r="AB48" s="778">
        <f t="shared" si="26"/>
        <v>4348910.5449999999</v>
      </c>
      <c r="AC48" s="778">
        <f t="shared" si="26"/>
        <v>4529754.26</v>
      </c>
      <c r="AD48" s="778">
        <f t="shared" si="26"/>
        <v>4756986.72</v>
      </c>
      <c r="AE48" s="1611">
        <f t="shared" si="26"/>
        <v>4756986.72</v>
      </c>
      <c r="AF48" s="1628">
        <f t="shared" si="26"/>
        <v>16832094.544999998</v>
      </c>
      <c r="AG48" s="778">
        <f t="shared" si="26"/>
        <v>18792463.399999999</v>
      </c>
      <c r="AH48" s="778">
        <f t="shared" si="26"/>
        <v>19589382.600000001</v>
      </c>
      <c r="AI48" s="1629">
        <f t="shared" si="26"/>
        <v>19589382.600000001</v>
      </c>
      <c r="AJ48" s="1618">
        <f t="shared" si="26"/>
        <v>74803323.145000011</v>
      </c>
    </row>
    <row r="49" spans="1:36" s="758" customFormat="1" hidden="1" outlineLevel="1">
      <c r="A49" s="1729" t="s">
        <v>1207</v>
      </c>
      <c r="B49" s="1572" t="s">
        <v>1207</v>
      </c>
      <c r="C49" s="1566">
        <v>17</v>
      </c>
      <c r="D49" s="1566">
        <v>24</v>
      </c>
      <c r="E49" s="1567">
        <f>SUM(G49:J49)</f>
        <v>0</v>
      </c>
      <c r="F49" s="1568">
        <f>SUM(D49,E49)</f>
        <v>24</v>
      </c>
      <c r="G49" s="1569"/>
      <c r="H49" s="1569"/>
      <c r="I49" s="1569"/>
      <c r="J49" s="1569"/>
      <c r="K49" s="1570">
        <v>20323</v>
      </c>
      <c r="L49" s="776">
        <f>(C49+(D49-C49)/3+G49/2)*3*$K49</f>
        <v>1178734</v>
      </c>
      <c r="M49" s="776">
        <f>(C49+(D49-C49)*2/3+G49+H49/2)*3*$K49*1.1</f>
        <v>1453094.5000000002</v>
      </c>
      <c r="N49" s="776">
        <f>(D49+G49+H49+I49/2)*3*$K49*1.1</f>
        <v>1609581.6</v>
      </c>
      <c r="O49" s="776">
        <f>(D49+G49+H49+I49+J49/2)*3*$K49*1.1</f>
        <v>1609581.6</v>
      </c>
      <c r="P49" s="776">
        <f>SUM(L49:O49)</f>
        <v>5850991.6999999993</v>
      </c>
      <c r="Q49" s="776">
        <f>SUM(R49:U49)</f>
        <v>106800</v>
      </c>
      <c r="R49" s="776">
        <f>(C49+(D49-C49)/3+G49/2)*3*400</f>
        <v>23200</v>
      </c>
      <c r="S49" s="776">
        <f>(C49+(D49-C49)*2/3+G49+H49/2)*3*400</f>
        <v>26000</v>
      </c>
      <c r="T49" s="776">
        <f>(D49+G49+H49+I49/2)*3*400</f>
        <v>28800</v>
      </c>
      <c r="U49" s="776">
        <f>(D49+G49+H49+I49+J49/2)*3*400</f>
        <v>28800</v>
      </c>
      <c r="V49" s="1571">
        <f>SUM(W49:Z49)</f>
        <v>2925495.8499999996</v>
      </c>
      <c r="W49" s="1571">
        <f>L49*50%</f>
        <v>589367</v>
      </c>
      <c r="X49" s="1571">
        <f>M49*50%</f>
        <v>726547.25000000012</v>
      </c>
      <c r="Y49" s="1571">
        <f>N49*50%</f>
        <v>804790.8</v>
      </c>
      <c r="Z49" s="1571">
        <f>O49*50%</f>
        <v>804790.8</v>
      </c>
      <c r="AA49" s="776">
        <f>SUM(AB49:AE49)</f>
        <v>2418347.0369999995</v>
      </c>
      <c r="AB49" s="776">
        <f>IF(K49&gt;19389,(19389*44.3%+245)*(C49+(D49-C49)/3+G49/2)*3,(K49*44.3%+245)*(C49+(D49-C49)/3+G49/2)*3)</f>
        <v>512390.9659999999</v>
      </c>
      <c r="AC49" s="776">
        <f>IF(K49&gt;19389,(19389*44.3%+245)*(C49+(D49-C49)*2/3+G49+H49/2)*3,(K49*44.3%+245)*(C49+(D49-C49)*2/3+G49+H49/2)*3)</f>
        <v>574231.255</v>
      </c>
      <c r="AD49" s="776">
        <f>IF(K49&gt;21716,(21716*44.3%+245)*(D49+G49+H49+I49/2)*3,(K49*44.3%+245)*(D49+G49+H49+I49/2)*3)</f>
        <v>665862.40799999982</v>
      </c>
      <c r="AE49" s="1610">
        <f>IF(K49&gt;21716,(21716*44.3%+245)*(D49+G49+H49+I49+J49/2)*3,(K49*44.3%+245)*(D49+G49+H49+I49+J49/2)*3)</f>
        <v>665862.40799999982</v>
      </c>
      <c r="AF49" s="1626">
        <f t="shared" ref="AF49:AI50" si="27">L49+R49+W49+AB49</f>
        <v>2303691.966</v>
      </c>
      <c r="AG49" s="776">
        <f t="shared" si="27"/>
        <v>2779873.0050000004</v>
      </c>
      <c r="AH49" s="776">
        <f t="shared" si="27"/>
        <v>3109034.8080000002</v>
      </c>
      <c r="AI49" s="1627">
        <f t="shared" si="27"/>
        <v>3109034.8080000002</v>
      </c>
      <c r="AJ49" s="1617">
        <f>SUM(AF49:AI49)</f>
        <v>11301634.587000001</v>
      </c>
    </row>
    <row r="50" spans="1:36" s="758" customFormat="1" hidden="1" outlineLevel="1">
      <c r="A50" s="1730"/>
      <c r="B50" s="1572" t="s">
        <v>1195</v>
      </c>
      <c r="C50" s="1566">
        <v>1</v>
      </c>
      <c r="D50" s="1566">
        <v>1</v>
      </c>
      <c r="E50" s="1567">
        <f>SUM(G50:J50)</f>
        <v>0</v>
      </c>
      <c r="F50" s="1568">
        <f>SUM(D50,E50)</f>
        <v>1</v>
      </c>
      <c r="G50" s="1569"/>
      <c r="H50" s="1569"/>
      <c r="I50" s="1569"/>
      <c r="J50" s="1569"/>
      <c r="K50" s="1570">
        <v>30000</v>
      </c>
      <c r="L50" s="776">
        <f>(C50+(D50-C50)/3+G50/2)*3*$K50</f>
        <v>90000</v>
      </c>
      <c r="M50" s="776">
        <f>(C50+(D50-C50)*2/3+G50+H50/2)*3*$K50*1.1</f>
        <v>99000.000000000015</v>
      </c>
      <c r="N50" s="776">
        <f>(D50+G50+H50+I50/2)*3*$K50*1.1</f>
        <v>99000.000000000015</v>
      </c>
      <c r="O50" s="776">
        <f>(D50+G50+H50+I50+J50/2)*3*$K50*1.1</f>
        <v>99000.000000000015</v>
      </c>
      <c r="P50" s="776">
        <f>SUM(L50:O50)</f>
        <v>387000</v>
      </c>
      <c r="Q50" s="776">
        <f>SUM(R50:U50)</f>
        <v>4800</v>
      </c>
      <c r="R50" s="776">
        <f>(C50+(D50-C50)/3+G50/2)*3*400</f>
        <v>1200</v>
      </c>
      <c r="S50" s="776">
        <f>(C50+(D50-C50)*2/3+G50+H50/2)*3*400</f>
        <v>1200</v>
      </c>
      <c r="T50" s="776">
        <f>(D50+G50+H50+I50/2)*3*400</f>
        <v>1200</v>
      </c>
      <c r="U50" s="776">
        <f>(D50+G50+H50+I50+J50/2)*3*400</f>
        <v>1200</v>
      </c>
      <c r="V50" s="1571">
        <f>SUM(W50:Z50)</f>
        <v>212850.00000000006</v>
      </c>
      <c r="W50" s="1571">
        <f>L50*55%</f>
        <v>49500.000000000007</v>
      </c>
      <c r="X50" s="1571">
        <f>M50*55%</f>
        <v>54450.000000000015</v>
      </c>
      <c r="Y50" s="1571">
        <f>N50*55%</f>
        <v>54450.000000000015</v>
      </c>
      <c r="Z50" s="1571">
        <f>O50*55%</f>
        <v>54450.000000000015</v>
      </c>
      <c r="AA50" s="776">
        <f>SUM(AB50:AE50)</f>
        <v>112197.09</v>
      </c>
      <c r="AB50" s="776">
        <f>IF(K50&gt;19389,(19389*44.3%+245)*(C50+(D50-C50)/3+G50/2)*3,(K50*44.3%+245)*(C50+(D50-C50)/3+G50/2)*3)</f>
        <v>26502.981</v>
      </c>
      <c r="AC50" s="776">
        <f>IF(K50&gt;19389,(19389*44.3%+245)*(C50+(D50-C50)*2/3+G50+H50/2)*3,(K50*44.3%+245)*(C50+(D50-C50)*2/3+G50+H50/2)*3)</f>
        <v>26502.981</v>
      </c>
      <c r="AD50" s="776">
        <f>IF(K50&gt;21716,(21716*44.3%+245)*(D50+G50+H50+I50/2)*3,(K50*44.3%+245)*(D50+G50+H50+I50/2)*3)</f>
        <v>29595.563999999995</v>
      </c>
      <c r="AE50" s="1610">
        <f>IF(K50&gt;21716,(21716*44.3%+245)*(D50+G50+H50+I50+J50/2)*3,(K50*44.3%+245)*(D50+G50+H50+I50+J50/2)*3)</f>
        <v>29595.563999999995</v>
      </c>
      <c r="AF50" s="1626">
        <f t="shared" si="27"/>
        <v>167202.981</v>
      </c>
      <c r="AG50" s="776">
        <f t="shared" si="27"/>
        <v>181152.98100000003</v>
      </c>
      <c r="AH50" s="776">
        <f t="shared" si="27"/>
        <v>184245.56400000001</v>
      </c>
      <c r="AI50" s="1627">
        <f t="shared" si="27"/>
        <v>184245.56400000001</v>
      </c>
      <c r="AJ50" s="1617">
        <f>SUM(AF50:AI50)</f>
        <v>716847.09000000008</v>
      </c>
    </row>
    <row r="51" spans="1:36" s="758" customFormat="1" hidden="1" outlineLevel="1">
      <c r="A51" s="1575" t="s">
        <v>1196</v>
      </c>
      <c r="B51" s="1575"/>
      <c r="C51" s="1576">
        <f t="shared" ref="C51:AJ51" si="28">SUM(C49:C50)</f>
        <v>18</v>
      </c>
      <c r="D51" s="1576">
        <f t="shared" si="28"/>
        <v>25</v>
      </c>
      <c r="E51" s="1576">
        <f t="shared" si="28"/>
        <v>0</v>
      </c>
      <c r="F51" s="1576">
        <f t="shared" si="28"/>
        <v>25</v>
      </c>
      <c r="G51" s="1577">
        <f t="shared" si="28"/>
        <v>0</v>
      </c>
      <c r="H51" s="1577">
        <f t="shared" si="28"/>
        <v>0</v>
      </c>
      <c r="I51" s="1577">
        <f t="shared" si="28"/>
        <v>0</v>
      </c>
      <c r="J51" s="1577">
        <f t="shared" si="28"/>
        <v>0</v>
      </c>
      <c r="K51" s="778">
        <f t="shared" si="28"/>
        <v>50323</v>
      </c>
      <c r="L51" s="778">
        <f t="shared" si="28"/>
        <v>1268734</v>
      </c>
      <c r="M51" s="778">
        <f t="shared" si="28"/>
        <v>1552094.5000000002</v>
      </c>
      <c r="N51" s="778">
        <f t="shared" si="28"/>
        <v>1708581.6</v>
      </c>
      <c r="O51" s="778">
        <f t="shared" si="28"/>
        <v>1708581.6</v>
      </c>
      <c r="P51" s="778">
        <f t="shared" si="28"/>
        <v>6237991.6999999993</v>
      </c>
      <c r="Q51" s="778">
        <f t="shared" si="28"/>
        <v>111600</v>
      </c>
      <c r="R51" s="778">
        <f t="shared" si="28"/>
        <v>24400</v>
      </c>
      <c r="S51" s="778">
        <f t="shared" si="28"/>
        <v>27200</v>
      </c>
      <c r="T51" s="778">
        <f t="shared" si="28"/>
        <v>30000</v>
      </c>
      <c r="U51" s="778">
        <f t="shared" si="28"/>
        <v>30000</v>
      </c>
      <c r="V51" s="1576">
        <f t="shared" si="28"/>
        <v>3138345.8499999996</v>
      </c>
      <c r="W51" s="1576">
        <f t="shared" si="28"/>
        <v>638867</v>
      </c>
      <c r="X51" s="1576">
        <f t="shared" si="28"/>
        <v>780997.25000000012</v>
      </c>
      <c r="Y51" s="1576">
        <f t="shared" si="28"/>
        <v>859240.8</v>
      </c>
      <c r="Z51" s="1576">
        <f t="shared" si="28"/>
        <v>859240.8</v>
      </c>
      <c r="AA51" s="778">
        <f t="shared" si="28"/>
        <v>2530544.1269999994</v>
      </c>
      <c r="AB51" s="778">
        <f t="shared" si="28"/>
        <v>538893.94699999993</v>
      </c>
      <c r="AC51" s="778">
        <f t="shared" si="28"/>
        <v>600734.23600000003</v>
      </c>
      <c r="AD51" s="778">
        <f t="shared" si="28"/>
        <v>695457.97199999983</v>
      </c>
      <c r="AE51" s="1611">
        <f t="shared" si="28"/>
        <v>695457.97199999983</v>
      </c>
      <c r="AF51" s="1628">
        <f t="shared" si="28"/>
        <v>2470894.9470000002</v>
      </c>
      <c r="AG51" s="778">
        <f t="shared" si="28"/>
        <v>2961025.9860000005</v>
      </c>
      <c r="AH51" s="778">
        <f t="shared" si="28"/>
        <v>3293280.3720000004</v>
      </c>
      <c r="AI51" s="1629">
        <f t="shared" si="28"/>
        <v>3293280.3720000004</v>
      </c>
      <c r="AJ51" s="1618">
        <f t="shared" si="28"/>
        <v>12018481.677000001</v>
      </c>
    </row>
    <row r="52" spans="1:36" s="759" customFormat="1" hidden="1" outlineLevel="1">
      <c r="A52" s="1732" t="s">
        <v>1208</v>
      </c>
      <c r="B52" s="1572" t="s">
        <v>1209</v>
      </c>
      <c r="C52" s="1566">
        <v>12</v>
      </c>
      <c r="D52" s="1568">
        <v>17</v>
      </c>
      <c r="E52" s="1567">
        <f>SUM(G52:J52)</f>
        <v>0</v>
      </c>
      <c r="F52" s="1568">
        <f>SUM(D52,E52)</f>
        <v>17</v>
      </c>
      <c r="G52" s="1569"/>
      <c r="H52" s="1569"/>
      <c r="I52" s="1569"/>
      <c r="J52" s="1569"/>
      <c r="K52" s="1570">
        <v>11892</v>
      </c>
      <c r="L52" s="776">
        <f>(C52+(D52-C52)/3+G52/2)*3*$K52</f>
        <v>487572</v>
      </c>
      <c r="M52" s="776">
        <f>(C52+(D52-C52)*2/3+G52+H52/2)*3*$K52*1.1</f>
        <v>601735.20000000007</v>
      </c>
      <c r="N52" s="776">
        <f>(D52+G52+H52+I52/2)*3*$K52*1.1</f>
        <v>667141.20000000007</v>
      </c>
      <c r="O52" s="776">
        <f>(D52+G52+H52+I52+J52/2)*3*$K52*1.1</f>
        <v>667141.20000000007</v>
      </c>
      <c r="P52" s="776">
        <f>SUM(L52:O52)</f>
        <v>2423589.6000000006</v>
      </c>
      <c r="Q52" s="776">
        <f>SUM(R52:U52)</f>
        <v>75600</v>
      </c>
      <c r="R52" s="776">
        <f>(C52+(D52-C52)/3+G52/2)*3*400</f>
        <v>16400</v>
      </c>
      <c r="S52" s="776">
        <f>(C52+(D52-C52)*2/3+G52+H52/2)*3*400</f>
        <v>18400</v>
      </c>
      <c r="T52" s="776">
        <f>(D52+G52+H52+I52/2)*3*400</f>
        <v>20400</v>
      </c>
      <c r="U52" s="776">
        <f>(D52+G52+H52+I52+J52/2)*3*400</f>
        <v>20400</v>
      </c>
      <c r="V52" s="1571">
        <f>SUM(W52:Z52)</f>
        <v>1127076.8799999999</v>
      </c>
      <c r="W52" s="1571">
        <f>L52*30%+100000</f>
        <v>246271.6</v>
      </c>
      <c r="X52" s="1571">
        <f>M52*30%+100000</f>
        <v>280520.56000000006</v>
      </c>
      <c r="Y52" s="1571">
        <f>N52*30%+100000</f>
        <v>300142.36</v>
      </c>
      <c r="Z52" s="1571">
        <f>O52*30%+100000</f>
        <v>300142.36</v>
      </c>
      <c r="AA52" s="776">
        <f>SUM(AB52:AE52)</f>
        <v>1046941.3080000002</v>
      </c>
      <c r="AB52" s="776">
        <f>IF(K52&gt;19389,(19389*44.1%+295)*(C52+(D52-C52)/3+G52/2)*3,(K52*44.1%+295)*(C52+(D52-C52)/3+G52/2)*3)</f>
        <v>227114.25200000004</v>
      </c>
      <c r="AC52" s="776">
        <f>IF(K52&gt;19389,(19389*44.1%+295)*(C52+(D52-C52)*2/3+G52+H52/2)*3,(K52*44.1%+295)*(C52+(D52-C52)*2/3+G52+H52/2)*3)</f>
        <v>254811.11200000002</v>
      </c>
      <c r="AD52" s="776">
        <f>IF(K52&gt;21716,(21716*44.1%+295)*(D52+G52+H52+I52/2)*3,(K52*44.1%+295)*(D52+G52+H52+I52/2)*3)</f>
        <v>282507.97200000001</v>
      </c>
      <c r="AE52" s="1610">
        <f>IF(K52&gt;21716,(21716*44.1%+295)*(D52+G52+H52+I52+J52/2)*3,(K52*44.1%+295)*(D52+G52+H52+I52+J52/2)*3)</f>
        <v>282507.97200000001</v>
      </c>
      <c r="AF52" s="1626">
        <f t="shared" ref="AF52:AI54" si="29">L52+R52+W52+AB52</f>
        <v>977357.85199999996</v>
      </c>
      <c r="AG52" s="776">
        <f t="shared" si="29"/>
        <v>1155466.8720000002</v>
      </c>
      <c r="AH52" s="776">
        <f t="shared" si="29"/>
        <v>1270191.5320000001</v>
      </c>
      <c r="AI52" s="1627">
        <f t="shared" si="29"/>
        <v>1270191.5320000001</v>
      </c>
      <c r="AJ52" s="1617">
        <f>SUM(AF52:AI52)</f>
        <v>4673207.7880000006</v>
      </c>
    </row>
    <row r="53" spans="1:36" s="758" customFormat="1" hidden="1" outlineLevel="1">
      <c r="A53" s="1729"/>
      <c r="B53" s="1572" t="s">
        <v>1210</v>
      </c>
      <c r="C53" s="1566">
        <v>40</v>
      </c>
      <c r="D53" s="1568">
        <v>48</v>
      </c>
      <c r="E53" s="1567">
        <f>SUM(G53:J53)</f>
        <v>0</v>
      </c>
      <c r="F53" s="1568">
        <f>SUM(D53,E53)</f>
        <v>48</v>
      </c>
      <c r="G53" s="1569"/>
      <c r="H53" s="1569"/>
      <c r="I53" s="1569"/>
      <c r="J53" s="1569"/>
      <c r="K53" s="1570">
        <v>11610</v>
      </c>
      <c r="L53" s="776">
        <f>(C53+(D53-C53)/3+G53/2)*3*$K53</f>
        <v>1486080</v>
      </c>
      <c r="M53" s="776">
        <f>(C53+(D53-C53)*2/3+G53+H53/2)*3*$K53*1.1</f>
        <v>1736856.0000000002</v>
      </c>
      <c r="N53" s="776">
        <f>(D53+G53+H53+I53/2)*3*$K53*1.1</f>
        <v>1839024.0000000002</v>
      </c>
      <c r="O53" s="776">
        <f>(D53+G53+H53+I53+J53/2)*3*$K53*1.1</f>
        <v>1839024.0000000002</v>
      </c>
      <c r="P53" s="776">
        <f>SUM(L53:O53)</f>
        <v>6900984</v>
      </c>
      <c r="Q53" s="776">
        <f>SUM(R53:U53)</f>
        <v>220800</v>
      </c>
      <c r="R53" s="776">
        <f>(C53+(D53-C53)/3+G53/2)*3*400</f>
        <v>51200</v>
      </c>
      <c r="S53" s="776">
        <f>(C53+(D53-C53)*2/3+G53+H53/2)*3*400</f>
        <v>54400</v>
      </c>
      <c r="T53" s="776">
        <f>(D53+G53+H53+I53/2)*3*400</f>
        <v>57600</v>
      </c>
      <c r="U53" s="776">
        <f>(D53+G53+H53+I53+J53/2)*3*400</f>
        <v>57600</v>
      </c>
      <c r="V53" s="1571">
        <f>SUM(W53:Z53)</f>
        <v>3450492</v>
      </c>
      <c r="W53" s="1571">
        <f>L53*50%</f>
        <v>743040</v>
      </c>
      <c r="X53" s="1571">
        <f>M53*50%</f>
        <v>868428.00000000012</v>
      </c>
      <c r="Y53" s="1571">
        <f>N53*50%</f>
        <v>919512.00000000012</v>
      </c>
      <c r="Z53" s="1571">
        <f>O53*50%</f>
        <v>919512.00000000012</v>
      </c>
      <c r="AA53" s="776">
        <f>SUM(AB53:AE53)</f>
        <v>2974302.96</v>
      </c>
      <c r="AB53" s="776">
        <f>IF(K53&gt;19389,(19389*44.3%+245)*(C53+(D53-C53)/3+G53/2)*3,(K53*44.3%+245)*(C53+(D53-C53)/3+G53/2)*3)</f>
        <v>689693.44</v>
      </c>
      <c r="AC53" s="776">
        <f>IF(K53&gt;19389,(19389*44.3%+245)*(C53+(D53-C53)*2/3+G53+H53/2)*3,(K53*44.3%+245)*(C53+(D53-C53)*2/3+G53+H53/2)*3)</f>
        <v>732799.28</v>
      </c>
      <c r="AD53" s="776">
        <f>IF(K53&gt;21716,(21716*44.3%+245)*(D53+G53+H53+I53/2)*3,(K53*44.3%+245)*(D53+G53+H53+I53/2)*3)</f>
        <v>775905.11999999988</v>
      </c>
      <c r="AE53" s="1610">
        <f>IF(K53&gt;21716,(21716*44.3%+245)*(D53+G53+H53+I53+J53/2)*3,(K53*44.3%+245)*(D53+G53+H53+I53+J53/2)*3)</f>
        <v>775905.11999999988</v>
      </c>
      <c r="AF53" s="1626">
        <f t="shared" si="29"/>
        <v>2970013.44</v>
      </c>
      <c r="AG53" s="776">
        <f t="shared" si="29"/>
        <v>3392483.2800000003</v>
      </c>
      <c r="AH53" s="776">
        <f t="shared" si="29"/>
        <v>3592041.12</v>
      </c>
      <c r="AI53" s="1627">
        <f t="shared" si="29"/>
        <v>3592041.12</v>
      </c>
      <c r="AJ53" s="1617">
        <f>SUM(AF53:AI53)</f>
        <v>13546578.960000001</v>
      </c>
    </row>
    <row r="54" spans="1:36" s="758" customFormat="1" hidden="1" outlineLevel="1">
      <c r="A54" s="1729"/>
      <c r="B54" s="1572" t="s">
        <v>1211</v>
      </c>
      <c r="C54" s="1566">
        <v>7</v>
      </c>
      <c r="D54" s="1568">
        <v>6</v>
      </c>
      <c r="E54" s="1567">
        <f>SUM(G54:J54)</f>
        <v>0</v>
      </c>
      <c r="F54" s="1568">
        <f>SUM(D54,E54)</f>
        <v>6</v>
      </c>
      <c r="G54" s="1569"/>
      <c r="H54" s="1569"/>
      <c r="I54" s="1569"/>
      <c r="J54" s="1569"/>
      <c r="K54" s="1570">
        <v>9929</v>
      </c>
      <c r="L54" s="776">
        <f>(C54+(D54-C54)/3+G54/2)*3*$K54</f>
        <v>198580</v>
      </c>
      <c r="M54" s="776">
        <f>(C54+(D54-C54)*2/3+G54+H54/2)*3*$K54*1.1</f>
        <v>207516.1</v>
      </c>
      <c r="N54" s="776">
        <f>(D54+G54+H54+I54/2)*3*$K54*1.1</f>
        <v>196594.2</v>
      </c>
      <c r="O54" s="776">
        <f>(D54+G54+H54+I54+J54/2)*3*$K54*1.1</f>
        <v>196594.2</v>
      </c>
      <c r="P54" s="776">
        <f>SUM(L54:O54)</f>
        <v>799284.5</v>
      </c>
      <c r="Q54" s="776">
        <f>SUM(R54:U54)</f>
        <v>30000</v>
      </c>
      <c r="R54" s="776">
        <f>(C54+(D54-C54)/3+G54/2)*3*400</f>
        <v>8000</v>
      </c>
      <c r="S54" s="776">
        <f>(C54+(D54-C54)*2/3+G54+H54/2)*3*400</f>
        <v>7600</v>
      </c>
      <c r="T54" s="776">
        <f>(D54+G54+H54+I54/2)*3*400</f>
        <v>7200</v>
      </c>
      <c r="U54" s="776">
        <f>(D54+G54+H54+I54+J54/2)*3*400</f>
        <v>7200</v>
      </c>
      <c r="V54" s="1571">
        <f>SUM(W54:Z54)</f>
        <v>119892.675</v>
      </c>
      <c r="W54" s="1571">
        <f>L54*15%</f>
        <v>29787</v>
      </c>
      <c r="X54" s="1571">
        <f>M54*15%</f>
        <v>31127.415000000001</v>
      </c>
      <c r="Y54" s="1571">
        <f>N54*15%</f>
        <v>29489.13</v>
      </c>
      <c r="Z54" s="1571">
        <f>O54*15%</f>
        <v>29489.13</v>
      </c>
      <c r="AA54" s="776">
        <f>SUM(AB54:AE54)</f>
        <v>350526.67500000005</v>
      </c>
      <c r="AB54" s="776">
        <f>IF(K54&gt;19389,(19389*44.1%+295)*(C54+(D54-C54)/3+G54/2)*3,(K54*44.1%+295)*(C54+(D54-C54)/3+G54/2)*3)</f>
        <v>93473.780000000013</v>
      </c>
      <c r="AC54" s="776">
        <f>IF(K54&gt;19389,(19389*44.1%+295)*(C54+(D54-C54)*2/3+G54+H54/2)*3,(K54*44.1%+295)*(C54+(D54-C54)*2/3+G54+H54/2)*3)</f>
        <v>88800.091</v>
      </c>
      <c r="AD54" s="776">
        <f>IF(K54&gt;21716,(21716*44.1%+295)*(D54+G54+H54+I54/2)*3,(K54*44.1%+295)*(D54+G54+H54+I54/2)*3)</f>
        <v>84126.402000000002</v>
      </c>
      <c r="AE54" s="1610">
        <f>IF(K54&gt;21716,(21716*44.1%+295)*(D54+G54+H54+I54+J54/2)*3,(K54*44.1%+295)*(D54+G54+H54+I54+J54/2)*3)</f>
        <v>84126.402000000002</v>
      </c>
      <c r="AF54" s="1626">
        <f t="shared" si="29"/>
        <v>329840.78000000003</v>
      </c>
      <c r="AG54" s="776">
        <f t="shared" si="29"/>
        <v>335043.60600000003</v>
      </c>
      <c r="AH54" s="776">
        <f t="shared" si="29"/>
        <v>317409.73200000002</v>
      </c>
      <c r="AI54" s="1627">
        <f t="shared" si="29"/>
        <v>317409.73200000002</v>
      </c>
      <c r="AJ54" s="1617">
        <f>SUM(AF54:AI54)</f>
        <v>1299703.8500000001</v>
      </c>
    </row>
    <row r="55" spans="1:36" s="758" customFormat="1" hidden="1" outlineLevel="1">
      <c r="A55" s="1729"/>
      <c r="B55" s="1572" t="s">
        <v>1195</v>
      </c>
      <c r="C55" s="1566">
        <v>9</v>
      </c>
      <c r="D55" s="1568">
        <v>8</v>
      </c>
      <c r="E55" s="1567">
        <v>0</v>
      </c>
      <c r="F55" s="1568">
        <v>8</v>
      </c>
      <c r="G55" s="1569"/>
      <c r="H55" s="1569"/>
      <c r="I55" s="1569"/>
      <c r="J55" s="1569"/>
      <c r="K55" s="1570">
        <v>32000</v>
      </c>
      <c r="L55" s="776">
        <v>736500</v>
      </c>
      <c r="M55" s="776">
        <v>782100</v>
      </c>
      <c r="N55" s="776">
        <v>754050</v>
      </c>
      <c r="O55" s="776">
        <v>754050</v>
      </c>
      <c r="P55" s="776">
        <v>3026700</v>
      </c>
      <c r="Q55" s="776">
        <v>39600</v>
      </c>
      <c r="R55" s="776">
        <v>10400</v>
      </c>
      <c r="S55" s="776">
        <v>10000</v>
      </c>
      <c r="T55" s="776">
        <v>9600</v>
      </c>
      <c r="U55" s="776">
        <v>9600</v>
      </c>
      <c r="V55" s="776">
        <v>1037010</v>
      </c>
      <c r="W55" s="776">
        <v>250950</v>
      </c>
      <c r="X55" s="776">
        <v>267630</v>
      </c>
      <c r="Y55" s="776">
        <v>259215</v>
      </c>
      <c r="Z55" s="776">
        <v>259215</v>
      </c>
      <c r="AA55" s="776">
        <v>924860.5469999999</v>
      </c>
      <c r="AB55" s="776">
        <v>229950.60800000004</v>
      </c>
      <c r="AC55" s="776">
        <v>221105.05900000001</v>
      </c>
      <c r="AD55" s="776">
        <v>236902.43999999997</v>
      </c>
      <c r="AE55" s="1610">
        <v>236902.43999999997</v>
      </c>
      <c r="AF55" s="1626">
        <v>1227800.608</v>
      </c>
      <c r="AG55" s="776">
        <v>1280835.0589999999</v>
      </c>
      <c r="AH55" s="776">
        <v>1259767.44</v>
      </c>
      <c r="AI55" s="1627">
        <v>1259767.44</v>
      </c>
      <c r="AJ55" s="1617">
        <v>5028170.5470000003</v>
      </c>
    </row>
    <row r="56" spans="1:36" s="759" customFormat="1" hidden="1" outlineLevel="1">
      <c r="A56" s="1575" t="s">
        <v>1196</v>
      </c>
      <c r="B56" s="1575"/>
      <c r="C56" s="1576">
        <f t="shared" ref="C56:AJ56" si="30">SUM(C52:C55)</f>
        <v>68</v>
      </c>
      <c r="D56" s="1576">
        <f t="shared" si="30"/>
        <v>79</v>
      </c>
      <c r="E56" s="1576">
        <f t="shared" si="30"/>
        <v>0</v>
      </c>
      <c r="F56" s="1576">
        <f t="shared" si="30"/>
        <v>79</v>
      </c>
      <c r="G56" s="1577">
        <f t="shared" si="30"/>
        <v>0</v>
      </c>
      <c r="H56" s="1577">
        <f t="shared" si="30"/>
        <v>0</v>
      </c>
      <c r="I56" s="1577">
        <f t="shared" si="30"/>
        <v>0</v>
      </c>
      <c r="J56" s="1577">
        <f t="shared" si="30"/>
        <v>0</v>
      </c>
      <c r="K56" s="778">
        <f t="shared" si="30"/>
        <v>65431</v>
      </c>
      <c r="L56" s="778">
        <f t="shared" si="30"/>
        <v>2908732</v>
      </c>
      <c r="M56" s="778">
        <f t="shared" si="30"/>
        <v>3328207.3000000003</v>
      </c>
      <c r="N56" s="778">
        <f t="shared" si="30"/>
        <v>3456809.4000000004</v>
      </c>
      <c r="O56" s="778">
        <f t="shared" si="30"/>
        <v>3456809.4000000004</v>
      </c>
      <c r="P56" s="778">
        <f t="shared" si="30"/>
        <v>13150558.100000001</v>
      </c>
      <c r="Q56" s="778">
        <f t="shared" si="30"/>
        <v>366000</v>
      </c>
      <c r="R56" s="778">
        <f t="shared" si="30"/>
        <v>86000</v>
      </c>
      <c r="S56" s="778">
        <f t="shared" si="30"/>
        <v>90400</v>
      </c>
      <c r="T56" s="778">
        <f t="shared" si="30"/>
        <v>94800</v>
      </c>
      <c r="U56" s="778">
        <f t="shared" si="30"/>
        <v>94800</v>
      </c>
      <c r="V56" s="1579">
        <f t="shared" si="30"/>
        <v>5734471.5549999997</v>
      </c>
      <c r="W56" s="1579">
        <f t="shared" si="30"/>
        <v>1270048.6000000001</v>
      </c>
      <c r="X56" s="1579">
        <f t="shared" si="30"/>
        <v>1447705.9750000001</v>
      </c>
      <c r="Y56" s="1579">
        <f t="shared" si="30"/>
        <v>1508358.49</v>
      </c>
      <c r="Z56" s="1579">
        <f t="shared" si="30"/>
        <v>1508358.49</v>
      </c>
      <c r="AA56" s="778">
        <f t="shared" si="30"/>
        <v>5296631.49</v>
      </c>
      <c r="AB56" s="778">
        <f t="shared" si="30"/>
        <v>1240232.08</v>
      </c>
      <c r="AC56" s="778">
        <f t="shared" si="30"/>
        <v>1297515.5419999999</v>
      </c>
      <c r="AD56" s="778">
        <f t="shared" si="30"/>
        <v>1379441.9339999999</v>
      </c>
      <c r="AE56" s="1611">
        <f t="shared" si="30"/>
        <v>1379441.9339999999</v>
      </c>
      <c r="AF56" s="1628">
        <f t="shared" si="30"/>
        <v>5505012.6799999997</v>
      </c>
      <c r="AG56" s="778">
        <f t="shared" si="30"/>
        <v>6163828.8169999998</v>
      </c>
      <c r="AH56" s="778">
        <f t="shared" si="30"/>
        <v>6439409.824000001</v>
      </c>
      <c r="AI56" s="1629">
        <f t="shared" si="30"/>
        <v>6439409.824000001</v>
      </c>
      <c r="AJ56" s="1618">
        <f t="shared" si="30"/>
        <v>24547661.145000003</v>
      </c>
    </row>
    <row r="57" spans="1:36" s="760" customFormat="1" hidden="1" outlineLevel="1">
      <c r="A57" s="1727" t="s">
        <v>1212</v>
      </c>
      <c r="B57" s="1572" t="s">
        <v>1213</v>
      </c>
      <c r="C57" s="1566">
        <v>117</v>
      </c>
      <c r="D57" s="1566">
        <v>122</v>
      </c>
      <c r="E57" s="1567">
        <f>SUM(G57:J57)</f>
        <v>0</v>
      </c>
      <c r="F57" s="1568">
        <f>SUM(D57,E57)</f>
        <v>122</v>
      </c>
      <c r="G57" s="1580"/>
      <c r="H57" s="1569"/>
      <c r="I57" s="1569"/>
      <c r="J57" s="1569"/>
      <c r="K57" s="1570">
        <v>6088</v>
      </c>
      <c r="L57" s="776">
        <f>(C57+(D57-C57)/3+G57/2)*3*$K57</f>
        <v>2167328</v>
      </c>
      <c r="M57" s="776">
        <f>(C57+(D57-C57)*2/3+G57+H57/2)*3*$K57*1.1</f>
        <v>2417544.8000000003</v>
      </c>
      <c r="N57" s="776">
        <f>(D57+G57+H57+I57/2)*3*$K57*1.1</f>
        <v>2451028.8000000003</v>
      </c>
      <c r="O57" s="776">
        <f>(D57+G57+H57+I57+J57/2)*3*$K57*1.1</f>
        <v>2451028.8000000003</v>
      </c>
      <c r="P57" s="776">
        <f>SUM(L57:O57)</f>
        <v>9486930.4000000022</v>
      </c>
      <c r="Q57" s="776">
        <f>SUM(R57:U57)</f>
        <v>579600</v>
      </c>
      <c r="R57" s="776">
        <f>(C57+(D57-C57)/3+G57/2)*3*400</f>
        <v>142400</v>
      </c>
      <c r="S57" s="776">
        <f>(C57+(D57-C57)*2/3+G57+H57/2)*3*400</f>
        <v>144400</v>
      </c>
      <c r="T57" s="776">
        <f>(D57+G57+H57+I57/2)*3*400</f>
        <v>146400</v>
      </c>
      <c r="U57" s="776">
        <f>(D57+G57+H57+I57+J57/2)*3*400</f>
        <v>146400</v>
      </c>
      <c r="V57" s="1571">
        <f>SUM(W57:Z57)</f>
        <v>1823039.56</v>
      </c>
      <c r="W57" s="1571">
        <f>L57*15%+100000</f>
        <v>425099.2</v>
      </c>
      <c r="X57" s="1571">
        <f>M57*15%+100000</f>
        <v>462631.72000000003</v>
      </c>
      <c r="Y57" s="1571">
        <f>N57*15%+100000</f>
        <v>467654.32</v>
      </c>
      <c r="Z57" s="1571">
        <f>O57*15%+100000</f>
        <v>467654.32</v>
      </c>
      <c r="AA57" s="776">
        <f>SUM(AB57:AE57)</f>
        <v>4262934.8159999996</v>
      </c>
      <c r="AB57" s="776">
        <f>IF(K57&gt;19389,(19389*44.3%+245)*(C57+(D57-C57)/3+G57/2)*3,(K57*44.3%+245)*(C57+(D57-C57)/3+G57/2)*3)</f>
        <v>1047346.3039999998</v>
      </c>
      <c r="AC57" s="776">
        <f>IF(K57&gt;19389,(19389*44.3%+245)*(C57+(D57-C57)*2/3+G57+H57/2)*3,(K57*44.3%+245)*(C57+(D57-C57)*2/3+G57+H57/2)*3)</f>
        <v>1062056.2239999997</v>
      </c>
      <c r="AD57" s="776">
        <f>IF(K57&gt;21716,(21716*44.3%+245)*(D57+G57+H57+I57/2)*3,(K57*44.3%+245)*(D57+G57+H57+I57/2)*3)</f>
        <v>1076766.1439999999</v>
      </c>
      <c r="AE57" s="1610">
        <f>IF(K57&gt;21716,(21716*44.3%+245)*(D57+G57+H57+I57+J57/2)*3,(K57*44.3%+245)*(D57+G57+H57+I57+J57/2)*3)</f>
        <v>1076766.1439999999</v>
      </c>
      <c r="AF57" s="1626">
        <f t="shared" ref="AF57:AI59" si="31">L57+R57+W57+AB57</f>
        <v>3782173.5039999997</v>
      </c>
      <c r="AG57" s="776">
        <f t="shared" si="31"/>
        <v>4086632.7439999999</v>
      </c>
      <c r="AH57" s="776">
        <f t="shared" si="31"/>
        <v>4141849.264</v>
      </c>
      <c r="AI57" s="1627">
        <f t="shared" si="31"/>
        <v>4141849.264</v>
      </c>
      <c r="AJ57" s="1617">
        <f>SUM(AF57:AI57)</f>
        <v>16152504.776000001</v>
      </c>
    </row>
    <row r="58" spans="1:36" s="760" customFormat="1" hidden="1" outlineLevel="1">
      <c r="A58" s="1727"/>
      <c r="B58" s="1572" t="s">
        <v>1214</v>
      </c>
      <c r="C58" s="1566">
        <v>41</v>
      </c>
      <c r="D58" s="1566">
        <v>42</v>
      </c>
      <c r="E58" s="1567">
        <f>SUM(G58:J58)</f>
        <v>0</v>
      </c>
      <c r="F58" s="1568">
        <f>SUM(D58,E58)</f>
        <v>42</v>
      </c>
      <c r="G58" s="1580"/>
      <c r="H58" s="1569"/>
      <c r="I58" s="1569"/>
      <c r="J58" s="1569"/>
      <c r="K58" s="1570">
        <v>3207</v>
      </c>
      <c r="L58" s="776">
        <f>(C58+(D58-C58)/3+G58/2)*3*$K58</f>
        <v>397668</v>
      </c>
      <c r="M58" s="776">
        <f>(C58+(D58-C58)*2/3+G58+H58/2)*3*$K58*1.1</f>
        <v>440962.50000000006</v>
      </c>
      <c r="N58" s="776">
        <f>(D58+G58+H58+I58/2)*3*$K58*1.1</f>
        <v>444490.2</v>
      </c>
      <c r="O58" s="776">
        <f>(D58+G58+H58+I58+J58/2)*3*$K58*1.1</f>
        <v>444490.2</v>
      </c>
      <c r="P58" s="776">
        <f>SUM(L58:O58)</f>
        <v>1727610.9</v>
      </c>
      <c r="Q58" s="776">
        <f>SUM(R58:U58)</f>
        <v>200400</v>
      </c>
      <c r="R58" s="776">
        <f>(C58+(D58-C58)/3+G58/2)*3*400</f>
        <v>49600</v>
      </c>
      <c r="S58" s="776">
        <f>(C58+(D58-C58)*2/3+G58+H58/2)*3*400</f>
        <v>50000</v>
      </c>
      <c r="T58" s="776">
        <f>(D58+G58+H58+I58/2)*3*400</f>
        <v>50400</v>
      </c>
      <c r="U58" s="776">
        <f>(D58+G58+H58+I58+J58/2)*3*400</f>
        <v>50400</v>
      </c>
      <c r="V58" s="1571">
        <f>SUM(W58:Z58)</f>
        <v>259141.63499999998</v>
      </c>
      <c r="W58" s="1571">
        <f>L58*15%</f>
        <v>59650.2</v>
      </c>
      <c r="X58" s="1571">
        <f>M58*15%</f>
        <v>66144.375</v>
      </c>
      <c r="Y58" s="1571">
        <f>N58*15%</f>
        <v>66673.53</v>
      </c>
      <c r="Z58" s="1571">
        <f>O58*15%</f>
        <v>66673.53</v>
      </c>
      <c r="AA58" s="776">
        <f>SUM(AB58:AE58)</f>
        <v>761491.44299999997</v>
      </c>
      <c r="AB58" s="776">
        <f>IF(K58&gt;19230,(19230*44.9%+80)*(C58+(D58-C58)/3+G58/2)*3,(K58*44.9%+80)*(C58+(D58-C58)/3+G58/2)*3)</f>
        <v>188472.93200000003</v>
      </c>
      <c r="AC58" s="776">
        <f>IF(K58&gt;19230,(19230*44.9%+80)*(C58+(D58-C58)*2/3+G58+H58/2)*3,(K58*44.9%+80)*(C58+(D58-C58)*2/3+G58+H58/2)*3)</f>
        <v>189992.875</v>
      </c>
      <c r="AD58" s="776">
        <f>IF(K58&gt;19230,(19230*44.9%+80)*(D58+G58+H58+I58/2)*3,(K58*44.9%+80)*(D58+G58+H58+I58/2)*3)</f>
        <v>191512.818</v>
      </c>
      <c r="AE58" s="1610">
        <f>IF(K58&gt;19230,(19230*44.9%+80)*(D58+G58+H58+I58+J58/2)*3,(K58*44.9%+80)*(D58+G58+H58+I58+J58/2)*3)</f>
        <v>191512.818</v>
      </c>
      <c r="AF58" s="1626">
        <f t="shared" si="31"/>
        <v>695391.13199999998</v>
      </c>
      <c r="AG58" s="776">
        <f t="shared" si="31"/>
        <v>747099.75</v>
      </c>
      <c r="AH58" s="776">
        <f t="shared" si="31"/>
        <v>753076.54799999995</v>
      </c>
      <c r="AI58" s="1627">
        <f t="shared" si="31"/>
        <v>753076.54799999995</v>
      </c>
      <c r="AJ58" s="1617">
        <f>SUM(AF58:AI58)</f>
        <v>2948643.9779999997</v>
      </c>
    </row>
    <row r="59" spans="1:36" s="760" customFormat="1" hidden="1" outlineLevel="1">
      <c r="A59" s="1731"/>
      <c r="B59" s="1572" t="s">
        <v>1215</v>
      </c>
      <c r="C59" s="1566">
        <v>1</v>
      </c>
      <c r="D59" s="1566">
        <v>3</v>
      </c>
      <c r="E59" s="1567">
        <f>SUM(G59:J59)</f>
        <v>0</v>
      </c>
      <c r="F59" s="1568">
        <f>SUM(D59,E59)</f>
        <v>3</v>
      </c>
      <c r="G59" s="1580"/>
      <c r="H59" s="1569"/>
      <c r="I59" s="1569"/>
      <c r="J59" s="1569"/>
      <c r="K59" s="1570">
        <v>35000</v>
      </c>
      <c r="L59" s="776">
        <f>(C59+(D59-C59)/3+G59/2)*3*$K59</f>
        <v>175000</v>
      </c>
      <c r="M59" s="776">
        <f>(C59+(D59-C59)*2/3+G59+H59/2)*3*$K59*1.1</f>
        <v>269500</v>
      </c>
      <c r="N59" s="776">
        <f>(D59+G59+H59+I59/2)*3*$K59*1.1</f>
        <v>346500</v>
      </c>
      <c r="O59" s="776">
        <f>(D59+G59+H59+I59+J59/2)*3*$K59*1.1</f>
        <v>346500</v>
      </c>
      <c r="P59" s="776">
        <f>SUM(L59:O59)</f>
        <v>1137500</v>
      </c>
      <c r="Q59" s="776">
        <f>SUM(R59:U59)</f>
        <v>12000</v>
      </c>
      <c r="R59" s="776">
        <f>(C59+(D59-C59)/3+G59/2)*3*400</f>
        <v>2000</v>
      </c>
      <c r="S59" s="776">
        <f>(C59+(D59-C59)*2/3+G59+H59/2)*3*400</f>
        <v>2799.9999999999995</v>
      </c>
      <c r="T59" s="776">
        <f>(D59+G59+H59+I59/2)*3*400</f>
        <v>3600</v>
      </c>
      <c r="U59" s="776">
        <f>(D59+G59+H59+I59+J59/2)*3*400</f>
        <v>3600</v>
      </c>
      <c r="V59" s="1571">
        <f>SUM(W59:Z59)</f>
        <v>341250</v>
      </c>
      <c r="W59" s="1571">
        <f>L59*30%</f>
        <v>52500</v>
      </c>
      <c r="X59" s="1571">
        <f>M59*30%</f>
        <v>80850</v>
      </c>
      <c r="Y59" s="1571">
        <f>N59*30%</f>
        <v>103950</v>
      </c>
      <c r="Z59" s="1571">
        <f>O59*30%</f>
        <v>103950</v>
      </c>
      <c r="AA59" s="776">
        <f>SUM(AB59:AE59)</f>
        <v>283585.30799999996</v>
      </c>
      <c r="AB59" s="776">
        <f>IF(K59&gt;19389,(19389*44.3%+245)*(C59+(D59-C59)/3+G59/2)*3,(K59*44.3%+245)*(C59+(D59-C59)/3+G59/2)*3)</f>
        <v>44171.634999999995</v>
      </c>
      <c r="AC59" s="776">
        <f>IF(K59&gt;19389,(19389*44.3%+245)*(C59+(D59-C59)*2/3+G59+H59/2)*3,(K59*44.3%+245)*(C59+(D59-C59)*2/3+G59+H59/2)*3)</f>
        <v>61840.28899999999</v>
      </c>
      <c r="AD59" s="776">
        <f>IF(K59&gt;21716,(21716*44.3%+245)*(D59+G59+H59+I59/2)*3,(K59*44.3%+245)*(D59+G59+H59+I59/2)*3)</f>
        <v>88786.691999999981</v>
      </c>
      <c r="AE59" s="1610">
        <f>IF(K59&gt;21716,(21716*44.3%+245)*(D59+G59+H59+I59+J59/2)*3,(K59*44.3%+245)*(D59+G59+H59+I59+J59/2)*3)</f>
        <v>88786.691999999981</v>
      </c>
      <c r="AF59" s="1626">
        <f t="shared" si="31"/>
        <v>273671.63500000001</v>
      </c>
      <c r="AG59" s="776">
        <f t="shared" si="31"/>
        <v>414990.28899999999</v>
      </c>
      <c r="AH59" s="776">
        <f t="shared" si="31"/>
        <v>542836.69200000004</v>
      </c>
      <c r="AI59" s="1627">
        <f t="shared" si="31"/>
        <v>542836.69200000004</v>
      </c>
      <c r="AJ59" s="1617">
        <f>SUM(AF59:AI59)</f>
        <v>1774335.308</v>
      </c>
    </row>
    <row r="60" spans="1:36" s="761" customFormat="1" hidden="1" outlineLevel="1">
      <c r="A60" s="1581" t="s">
        <v>1216</v>
      </c>
      <c r="B60" s="1581"/>
      <c r="C60" s="1582">
        <f t="shared" ref="C60:AJ60" si="32">SUM(C57:C59)</f>
        <v>159</v>
      </c>
      <c r="D60" s="1582">
        <f t="shared" si="32"/>
        <v>167</v>
      </c>
      <c r="E60" s="1582">
        <f t="shared" si="32"/>
        <v>0</v>
      </c>
      <c r="F60" s="1582">
        <f t="shared" si="32"/>
        <v>167</v>
      </c>
      <c r="G60" s="1577">
        <f t="shared" si="32"/>
        <v>0</v>
      </c>
      <c r="H60" s="1577">
        <f t="shared" si="32"/>
        <v>0</v>
      </c>
      <c r="I60" s="1577">
        <f t="shared" si="32"/>
        <v>0</v>
      </c>
      <c r="J60" s="1577">
        <f t="shared" si="32"/>
        <v>0</v>
      </c>
      <c r="K60" s="779">
        <f t="shared" si="32"/>
        <v>44295</v>
      </c>
      <c r="L60" s="779">
        <f t="shared" si="32"/>
        <v>2739996</v>
      </c>
      <c r="M60" s="779">
        <f t="shared" si="32"/>
        <v>3128007.3000000003</v>
      </c>
      <c r="N60" s="779">
        <f t="shared" si="32"/>
        <v>3242019.0000000005</v>
      </c>
      <c r="O60" s="779">
        <f t="shared" si="32"/>
        <v>3242019.0000000005</v>
      </c>
      <c r="P60" s="779">
        <f t="shared" si="32"/>
        <v>12352041.300000003</v>
      </c>
      <c r="Q60" s="779">
        <f t="shared" si="32"/>
        <v>792000</v>
      </c>
      <c r="R60" s="779">
        <f t="shared" si="32"/>
        <v>194000</v>
      </c>
      <c r="S60" s="779">
        <f t="shared" si="32"/>
        <v>197200</v>
      </c>
      <c r="T60" s="779">
        <f t="shared" si="32"/>
        <v>200400</v>
      </c>
      <c r="U60" s="779">
        <f t="shared" si="32"/>
        <v>200400</v>
      </c>
      <c r="V60" s="1583">
        <f t="shared" si="32"/>
        <v>2423431.1950000003</v>
      </c>
      <c r="W60" s="1583">
        <f t="shared" si="32"/>
        <v>537249.4</v>
      </c>
      <c r="X60" s="1583">
        <f t="shared" si="32"/>
        <v>609626.09499999997</v>
      </c>
      <c r="Y60" s="1583">
        <f t="shared" si="32"/>
        <v>638277.85</v>
      </c>
      <c r="Z60" s="1583">
        <f t="shared" si="32"/>
        <v>638277.85</v>
      </c>
      <c r="AA60" s="779">
        <f t="shared" si="32"/>
        <v>5308011.5669999998</v>
      </c>
      <c r="AB60" s="779">
        <f t="shared" si="32"/>
        <v>1279990.8709999998</v>
      </c>
      <c r="AC60" s="779">
        <f t="shared" si="32"/>
        <v>1313889.3879999998</v>
      </c>
      <c r="AD60" s="779">
        <f t="shared" si="32"/>
        <v>1357065.6539999999</v>
      </c>
      <c r="AE60" s="1612">
        <f t="shared" si="32"/>
        <v>1357065.6539999999</v>
      </c>
      <c r="AF60" s="1630">
        <f t="shared" si="32"/>
        <v>4751236.2709999997</v>
      </c>
      <c r="AG60" s="779">
        <f t="shared" si="32"/>
        <v>5248722.7829999998</v>
      </c>
      <c r="AH60" s="779">
        <f t="shared" si="32"/>
        <v>5437762.5039999997</v>
      </c>
      <c r="AI60" s="1631">
        <f t="shared" si="32"/>
        <v>5437762.5039999997</v>
      </c>
      <c r="AJ60" s="1619">
        <f t="shared" si="32"/>
        <v>20875484.061999999</v>
      </c>
    </row>
    <row r="61" spans="1:36" s="760" customFormat="1" hidden="1" outlineLevel="1">
      <c r="A61" s="1733" t="s">
        <v>1217</v>
      </c>
      <c r="B61" s="1572" t="s">
        <v>1217</v>
      </c>
      <c r="C61" s="1566">
        <v>35</v>
      </c>
      <c r="D61" s="1566">
        <v>38</v>
      </c>
      <c r="E61" s="1567">
        <f>SUM(G61:J61)</f>
        <v>0</v>
      </c>
      <c r="F61" s="1568">
        <f>SUM(D61,E61)</f>
        <v>38</v>
      </c>
      <c r="G61" s="1569"/>
      <c r="H61" s="1569"/>
      <c r="I61" s="1569"/>
      <c r="J61" s="1569"/>
      <c r="K61" s="1570">
        <v>10579</v>
      </c>
      <c r="L61" s="776">
        <f>(C61+(D61-C61)/3+G61/2)*3*$K61</f>
        <v>1142532</v>
      </c>
      <c r="M61" s="776">
        <f>(C61+(D61-C61)*2/3+G61+H61/2)*3*$K61*1.1</f>
        <v>1291695.9000000001</v>
      </c>
      <c r="N61" s="776">
        <f>(D61+G61+H61+I61/2)*3*$K61*1.1</f>
        <v>1326606.6000000001</v>
      </c>
      <c r="O61" s="776">
        <f>(D61+G61+H61+I61+J61/2)*3*$K61*1.1</f>
        <v>1326606.6000000001</v>
      </c>
      <c r="P61" s="776">
        <f>SUM(L61:O61)</f>
        <v>5087441.1000000006</v>
      </c>
      <c r="Q61" s="776">
        <f>SUM(R61:U61)</f>
        <v>178800</v>
      </c>
      <c r="R61" s="776">
        <f>(C61+(D61-C61)/3+G61/2)*3*400</f>
        <v>43200</v>
      </c>
      <c r="S61" s="776">
        <f>(C61+(D61-C61)*2/3+G61+H61/2)*3*400</f>
        <v>44400</v>
      </c>
      <c r="T61" s="776">
        <f>(D61+G61+H61+I61/2)*3*400</f>
        <v>45600</v>
      </c>
      <c r="U61" s="776">
        <f>(D61+G61+H61+I61+J61/2)*3*400</f>
        <v>45600</v>
      </c>
      <c r="V61" s="1571">
        <f>SUM(W61:Z61)</f>
        <v>763116.16500000004</v>
      </c>
      <c r="W61" s="1571">
        <f>L61*15%</f>
        <v>171379.8</v>
      </c>
      <c r="X61" s="1571">
        <f>M61*15%</f>
        <v>193754.38500000001</v>
      </c>
      <c r="Y61" s="1571">
        <f>N61*15%</f>
        <v>198990.99000000002</v>
      </c>
      <c r="Z61" s="1571">
        <f>O61*15%</f>
        <v>198990.99000000002</v>
      </c>
      <c r="AA61" s="776">
        <f>SUM(AB61:AE61)</f>
        <v>2217271.5329999998</v>
      </c>
      <c r="AB61" s="776">
        <f>IF(K61&gt;19389,(19389*44.1%+295)*(C61+(D61-C61)/3+G61/2)*3,(K61*44.1%+295)*(C61+(D61-C61)/3+G61/2)*3)</f>
        <v>535716.61199999996</v>
      </c>
      <c r="AC61" s="776">
        <f>IF(K61&gt;19389,(19389*44.1%+295)*(C61+(D61-C61)*2/3+G61+H61/2)*3,(K61*44.1%+295)*(C61+(D61-C61)*2/3+G61+H61/2)*3)</f>
        <v>550597.62899999996</v>
      </c>
      <c r="AD61" s="776">
        <f>IF(K61&gt;21716,(21716*44.1%+295)*(D61+G61+H61+I61/2)*3,(K61*44.1%+295)*(D61+G61+H61+I61/2)*3)</f>
        <v>565478.64599999995</v>
      </c>
      <c r="AE61" s="1610">
        <f>IF(K61&gt;21716,(21716*44.1%+295)*(D61+G61+H61+I61+J61/2)*3,(K61*44.1%+295)*(D61+G61+H61+I61+J61/2)*3)</f>
        <v>565478.64599999995</v>
      </c>
      <c r="AF61" s="1626">
        <f>L61+R61+W61+AB61</f>
        <v>1892828.412</v>
      </c>
      <c r="AG61" s="776">
        <f>M61+S61+X61+AC61</f>
        <v>2080447.9140000001</v>
      </c>
      <c r="AH61" s="776">
        <f>N61+T61+Y61+AD61</f>
        <v>2136676.236</v>
      </c>
      <c r="AI61" s="1627">
        <f>O61+U61+Z61+AE61</f>
        <v>2136676.236</v>
      </c>
      <c r="AJ61" s="1617">
        <f>SUM(AF61:AI61)</f>
        <v>8246628.7980000004</v>
      </c>
    </row>
    <row r="62" spans="1:36" s="760" customFormat="1" hidden="1" outlineLevel="1">
      <c r="A62" s="1733"/>
      <c r="B62" s="1572" t="s">
        <v>1215</v>
      </c>
      <c r="C62" s="1566">
        <v>6</v>
      </c>
      <c r="D62" s="1566">
        <v>5</v>
      </c>
      <c r="E62" s="1567"/>
      <c r="F62" s="1568">
        <v>5</v>
      </c>
      <c r="G62" s="1569"/>
      <c r="H62" s="1569"/>
      <c r="I62" s="1569"/>
      <c r="J62" s="1569"/>
      <c r="K62" s="1570">
        <v>25000</v>
      </c>
      <c r="L62" s="776">
        <v>452400</v>
      </c>
      <c r="M62" s="776">
        <v>473880</v>
      </c>
      <c r="N62" s="776">
        <v>450120</v>
      </c>
      <c r="O62" s="776">
        <v>450120</v>
      </c>
      <c r="P62" s="776">
        <v>1826520</v>
      </c>
      <c r="Q62" s="776">
        <v>25200</v>
      </c>
      <c r="R62" s="776">
        <v>6800</v>
      </c>
      <c r="S62" s="776">
        <v>6400</v>
      </c>
      <c r="T62" s="776">
        <v>6000</v>
      </c>
      <c r="U62" s="776">
        <v>6000</v>
      </c>
      <c r="V62" s="776">
        <v>676956</v>
      </c>
      <c r="W62" s="776">
        <v>165720</v>
      </c>
      <c r="X62" s="776">
        <v>175164</v>
      </c>
      <c r="Y62" s="776">
        <v>168036</v>
      </c>
      <c r="Z62" s="776">
        <v>168036</v>
      </c>
      <c r="AA62" s="776">
        <v>586828.05300000007</v>
      </c>
      <c r="AB62" s="776">
        <v>150374.33300000004</v>
      </c>
      <c r="AC62" s="776">
        <v>141528.78400000001</v>
      </c>
      <c r="AD62" s="776">
        <v>147462.46799999999</v>
      </c>
      <c r="AE62" s="1610">
        <v>147462.46799999999</v>
      </c>
      <c r="AF62" s="1626">
        <v>775294.3330000001</v>
      </c>
      <c r="AG62" s="776">
        <v>796972.78399999999</v>
      </c>
      <c r="AH62" s="776">
        <v>771618.46799999999</v>
      </c>
      <c r="AI62" s="1627">
        <v>771618.46799999999</v>
      </c>
      <c r="AJ62" s="1617">
        <v>3115504.0529999998</v>
      </c>
    </row>
    <row r="63" spans="1:36" s="760" customFormat="1" hidden="1" outlineLevel="1">
      <c r="A63" s="1581" t="s">
        <v>1216</v>
      </c>
      <c r="B63" s="1581"/>
      <c r="C63" s="1582">
        <f t="shared" ref="C63:AJ63" si="33">SUM(C61:C62)</f>
        <v>41</v>
      </c>
      <c r="D63" s="1582">
        <f t="shared" si="33"/>
        <v>43</v>
      </c>
      <c r="E63" s="1582">
        <f t="shared" si="33"/>
        <v>0</v>
      </c>
      <c r="F63" s="1582">
        <f t="shared" si="33"/>
        <v>43</v>
      </c>
      <c r="G63" s="1577">
        <f t="shared" si="33"/>
        <v>0</v>
      </c>
      <c r="H63" s="1577">
        <f t="shared" si="33"/>
        <v>0</v>
      </c>
      <c r="I63" s="1577">
        <f t="shared" si="33"/>
        <v>0</v>
      </c>
      <c r="J63" s="1577">
        <f t="shared" si="33"/>
        <v>0</v>
      </c>
      <c r="K63" s="779">
        <f t="shared" si="33"/>
        <v>35579</v>
      </c>
      <c r="L63" s="779">
        <f t="shared" si="33"/>
        <v>1594932</v>
      </c>
      <c r="M63" s="779">
        <f t="shared" si="33"/>
        <v>1765575.9000000001</v>
      </c>
      <c r="N63" s="779">
        <f t="shared" si="33"/>
        <v>1776726.6</v>
      </c>
      <c r="O63" s="779">
        <f t="shared" si="33"/>
        <v>1776726.6</v>
      </c>
      <c r="P63" s="779">
        <f t="shared" si="33"/>
        <v>6913961.1000000006</v>
      </c>
      <c r="Q63" s="779">
        <f t="shared" si="33"/>
        <v>204000</v>
      </c>
      <c r="R63" s="779">
        <f t="shared" si="33"/>
        <v>50000</v>
      </c>
      <c r="S63" s="779">
        <f t="shared" si="33"/>
        <v>50800</v>
      </c>
      <c r="T63" s="779">
        <f t="shared" si="33"/>
        <v>51600</v>
      </c>
      <c r="U63" s="779">
        <f t="shared" si="33"/>
        <v>51600</v>
      </c>
      <c r="V63" s="1583">
        <f t="shared" si="33"/>
        <v>1440072.165</v>
      </c>
      <c r="W63" s="1583">
        <f t="shared" si="33"/>
        <v>337099.8</v>
      </c>
      <c r="X63" s="1583">
        <f t="shared" si="33"/>
        <v>368918.38500000001</v>
      </c>
      <c r="Y63" s="1583">
        <f t="shared" si="33"/>
        <v>367026.99</v>
      </c>
      <c r="Z63" s="1583">
        <f t="shared" si="33"/>
        <v>367026.99</v>
      </c>
      <c r="AA63" s="779">
        <f t="shared" si="33"/>
        <v>2804099.5860000001</v>
      </c>
      <c r="AB63" s="779">
        <f t="shared" si="33"/>
        <v>686090.94500000007</v>
      </c>
      <c r="AC63" s="779">
        <f t="shared" si="33"/>
        <v>692126.41299999994</v>
      </c>
      <c r="AD63" s="779">
        <f t="shared" si="33"/>
        <v>712941.11399999994</v>
      </c>
      <c r="AE63" s="1612">
        <f t="shared" si="33"/>
        <v>712941.11399999994</v>
      </c>
      <c r="AF63" s="1630">
        <f t="shared" si="33"/>
        <v>2668122.7450000001</v>
      </c>
      <c r="AG63" s="779">
        <f t="shared" si="33"/>
        <v>2877420.6979999999</v>
      </c>
      <c r="AH63" s="779">
        <f t="shared" si="33"/>
        <v>2908294.7039999999</v>
      </c>
      <c r="AI63" s="1631">
        <f t="shared" si="33"/>
        <v>2908294.7039999999</v>
      </c>
      <c r="AJ63" s="1619">
        <f t="shared" si="33"/>
        <v>11362132.851</v>
      </c>
    </row>
    <row r="64" spans="1:36" s="760" customFormat="1" hidden="1" outlineLevel="1">
      <c r="A64" s="1726" t="s">
        <v>1218</v>
      </c>
      <c r="B64" s="1572" t="s">
        <v>1218</v>
      </c>
      <c r="C64" s="1573">
        <v>11</v>
      </c>
      <c r="D64" s="1578">
        <v>12</v>
      </c>
      <c r="E64" s="1567">
        <f>SUM(G64:J64)</f>
        <v>0</v>
      </c>
      <c r="F64" s="1568">
        <f>SUM(D64,E64)</f>
        <v>12</v>
      </c>
      <c r="G64" s="1569"/>
      <c r="H64" s="1569"/>
      <c r="I64" s="1569"/>
      <c r="J64" s="1569"/>
      <c r="K64" s="1570">
        <v>6036</v>
      </c>
      <c r="L64" s="776">
        <f>(C64+(D64-C64)/3+G64/2)*3*$K64</f>
        <v>205224</v>
      </c>
      <c r="M64" s="776">
        <f>(C64+(D64-C64)*2/3+G64+H64/2)*3*$K64*1.1</f>
        <v>232386.00000000003</v>
      </c>
      <c r="N64" s="776">
        <f>(D64+G64+H64+I64/2)*3*$K64*1.1</f>
        <v>239025.6</v>
      </c>
      <c r="O64" s="776">
        <f>(D64+G64+H64+I64+J64/2)*3*$K64*1.1</f>
        <v>239025.6</v>
      </c>
      <c r="P64" s="776">
        <f>SUM(L64:O64)</f>
        <v>915661.2</v>
      </c>
      <c r="Q64" s="776">
        <f>SUM(R64:U64)</f>
        <v>56400</v>
      </c>
      <c r="R64" s="776">
        <f>(C64+(D64-C64)/3+G64/2)*3*400</f>
        <v>13600</v>
      </c>
      <c r="S64" s="776">
        <f>(C64+(D64-C64)*2/3+G64+H64/2)*3*400</f>
        <v>14000</v>
      </c>
      <c r="T64" s="776">
        <f>(D64+G64+H64+I64/2)*3*400</f>
        <v>14400</v>
      </c>
      <c r="U64" s="776">
        <f>(D64+G64+H64+I64+J64/2)*3*400</f>
        <v>14400</v>
      </c>
      <c r="V64" s="1571">
        <f>SUM(W64:Z64)</f>
        <v>137349.18</v>
      </c>
      <c r="W64" s="1571">
        <f>L64*15%</f>
        <v>30783.599999999999</v>
      </c>
      <c r="X64" s="1571">
        <f>M64*15%</f>
        <v>34857.9</v>
      </c>
      <c r="Y64" s="1571">
        <f>N64*15%</f>
        <v>35853.839999999997</v>
      </c>
      <c r="Z64" s="1571">
        <f>O64*15%</f>
        <v>35853.839999999997</v>
      </c>
      <c r="AA64" s="776">
        <f>SUM(AB64:AE64)</f>
        <v>416919.51600000006</v>
      </c>
      <c r="AB64" s="776">
        <f>IF(K64&gt;19389,(19389*44.1%+295)*(C64+(D64-C64)/3+G64/2)*3,(K64*44.1%+295)*(C64+(D64-C64)/3+G64/2)*3)</f>
        <v>100533.78400000001</v>
      </c>
      <c r="AC64" s="776">
        <f>IF(K64&gt;19389,(19389*44.1%+295)*(C64+(D64-C64)*2/3+G64+H64/2)*3,(K64*44.1%+295)*(C64+(D64-C64)*2/3+G64+H64/2)*3)</f>
        <v>103490.66</v>
      </c>
      <c r="AD64" s="776">
        <f>IF(K64&gt;21716,(21716*44.1%+295)*(D64+G64+H64+I64/2)*3,(K64*44.1%+295)*(D64+G64+H64+I64/2)*3)</f>
        <v>106447.53600000001</v>
      </c>
      <c r="AE64" s="1610">
        <f>IF(K64&gt;21716,(21716*44.1%+295)*(D64+G64+H64+I64+J64/2)*3,(K64*44.1%+295)*(D64+G64+H64+I64+J64/2)*3)</f>
        <v>106447.53600000001</v>
      </c>
      <c r="AF64" s="1626">
        <f>L64+R64+W64+AB64</f>
        <v>350141.38400000002</v>
      </c>
      <c r="AG64" s="776">
        <f>M64+S64+X64+AC64</f>
        <v>384734.56000000006</v>
      </c>
      <c r="AH64" s="776">
        <f>N64+T64+Y64+AD64</f>
        <v>395726.97600000002</v>
      </c>
      <c r="AI64" s="1627">
        <f>O64+U64+Z64+AE64</f>
        <v>395726.97600000002</v>
      </c>
      <c r="AJ64" s="1617">
        <f>SUM(AF64:AI64)</f>
        <v>1526329.8960000002</v>
      </c>
    </row>
    <row r="65" spans="1:36" s="760" customFormat="1" hidden="1" outlineLevel="1">
      <c r="A65" s="1727"/>
      <c r="B65" s="1572" t="s">
        <v>1219</v>
      </c>
      <c r="C65" s="1573">
        <v>3</v>
      </c>
      <c r="D65" s="1578">
        <v>3</v>
      </c>
      <c r="E65" s="1567"/>
      <c r="F65" s="1568">
        <v>3</v>
      </c>
      <c r="G65" s="1569"/>
      <c r="H65" s="1569"/>
      <c r="I65" s="1569"/>
      <c r="J65" s="1569"/>
      <c r="K65" s="1570">
        <v>50000</v>
      </c>
      <c r="L65" s="776">
        <v>495999</v>
      </c>
      <c r="M65" s="776">
        <v>545598.9</v>
      </c>
      <c r="N65" s="776">
        <v>545598.9</v>
      </c>
      <c r="O65" s="776">
        <v>545598.9</v>
      </c>
      <c r="P65" s="776">
        <v>2132795.7000000002</v>
      </c>
      <c r="Q65" s="776">
        <v>14400</v>
      </c>
      <c r="R65" s="776">
        <v>3600</v>
      </c>
      <c r="S65" s="776">
        <v>3600</v>
      </c>
      <c r="T65" s="776">
        <v>3600</v>
      </c>
      <c r="U65" s="776">
        <v>3600</v>
      </c>
      <c r="V65" s="776">
        <v>202788</v>
      </c>
      <c r="W65" s="776">
        <v>47160</v>
      </c>
      <c r="X65" s="776">
        <v>51876</v>
      </c>
      <c r="Y65" s="776">
        <v>51876</v>
      </c>
      <c r="Z65" s="776">
        <v>51876</v>
      </c>
      <c r="AA65" s="776">
        <v>336911.49</v>
      </c>
      <c r="AB65" s="776">
        <v>79609.941000000021</v>
      </c>
      <c r="AC65" s="776">
        <v>79609.941000000021</v>
      </c>
      <c r="AD65" s="776">
        <v>88845.803999999989</v>
      </c>
      <c r="AE65" s="1610">
        <v>88845.803999999989</v>
      </c>
      <c r="AF65" s="1626">
        <v>626368.94099999999</v>
      </c>
      <c r="AG65" s="776">
        <v>680684.84100000001</v>
      </c>
      <c r="AH65" s="776">
        <v>689920.70399999991</v>
      </c>
      <c r="AI65" s="1627">
        <v>689920.70399999991</v>
      </c>
      <c r="AJ65" s="1617">
        <v>2686895.19</v>
      </c>
    </row>
    <row r="66" spans="1:36" s="760" customFormat="1" hidden="1" outlineLevel="1">
      <c r="A66" s="1581" t="s">
        <v>1220</v>
      </c>
      <c r="B66" s="1581"/>
      <c r="C66" s="1582">
        <f t="shared" ref="C66:AJ66" si="34">SUM(C64:C65)</f>
        <v>14</v>
      </c>
      <c r="D66" s="1582">
        <f t="shared" si="34"/>
        <v>15</v>
      </c>
      <c r="E66" s="1582">
        <f t="shared" si="34"/>
        <v>0</v>
      </c>
      <c r="F66" s="1582">
        <f t="shared" si="34"/>
        <v>15</v>
      </c>
      <c r="G66" s="1577">
        <f t="shared" si="34"/>
        <v>0</v>
      </c>
      <c r="H66" s="1577">
        <f t="shared" si="34"/>
        <v>0</v>
      </c>
      <c r="I66" s="1577">
        <f t="shared" si="34"/>
        <v>0</v>
      </c>
      <c r="J66" s="1577">
        <f t="shared" si="34"/>
        <v>0</v>
      </c>
      <c r="K66" s="779">
        <f t="shared" si="34"/>
        <v>56036</v>
      </c>
      <c r="L66" s="779">
        <f t="shared" si="34"/>
        <v>701223</v>
      </c>
      <c r="M66" s="779">
        <f t="shared" si="34"/>
        <v>777984.9</v>
      </c>
      <c r="N66" s="779">
        <f t="shared" si="34"/>
        <v>784624.5</v>
      </c>
      <c r="O66" s="779">
        <f t="shared" si="34"/>
        <v>784624.5</v>
      </c>
      <c r="P66" s="779">
        <f t="shared" si="34"/>
        <v>3048456.9000000004</v>
      </c>
      <c r="Q66" s="779">
        <f t="shared" si="34"/>
        <v>70800</v>
      </c>
      <c r="R66" s="779">
        <f t="shared" si="34"/>
        <v>17200</v>
      </c>
      <c r="S66" s="779">
        <f t="shared" si="34"/>
        <v>17600</v>
      </c>
      <c r="T66" s="779">
        <f t="shared" si="34"/>
        <v>18000</v>
      </c>
      <c r="U66" s="779">
        <f t="shared" si="34"/>
        <v>18000</v>
      </c>
      <c r="V66" s="1583">
        <f t="shared" si="34"/>
        <v>340137.18</v>
      </c>
      <c r="W66" s="1583">
        <f t="shared" si="34"/>
        <v>77943.600000000006</v>
      </c>
      <c r="X66" s="1583">
        <f t="shared" si="34"/>
        <v>86733.9</v>
      </c>
      <c r="Y66" s="1583">
        <f t="shared" si="34"/>
        <v>87729.84</v>
      </c>
      <c r="Z66" s="1583">
        <f t="shared" si="34"/>
        <v>87729.84</v>
      </c>
      <c r="AA66" s="779">
        <f t="shared" si="34"/>
        <v>753831.00600000005</v>
      </c>
      <c r="AB66" s="779">
        <f t="shared" si="34"/>
        <v>180143.72500000003</v>
      </c>
      <c r="AC66" s="779">
        <f t="shared" si="34"/>
        <v>183100.60100000002</v>
      </c>
      <c r="AD66" s="779">
        <f t="shared" si="34"/>
        <v>195293.34</v>
      </c>
      <c r="AE66" s="1612">
        <f t="shared" si="34"/>
        <v>195293.34</v>
      </c>
      <c r="AF66" s="1630">
        <f t="shared" si="34"/>
        <v>976510.32499999995</v>
      </c>
      <c r="AG66" s="779">
        <f t="shared" si="34"/>
        <v>1065419.4010000001</v>
      </c>
      <c r="AH66" s="779">
        <f t="shared" si="34"/>
        <v>1085647.68</v>
      </c>
      <c r="AI66" s="1631">
        <f t="shared" si="34"/>
        <v>1085647.68</v>
      </c>
      <c r="AJ66" s="1619">
        <f t="shared" si="34"/>
        <v>4213225.0860000001</v>
      </c>
    </row>
    <row r="67" spans="1:36" s="760" customFormat="1" hidden="1" outlineLevel="1">
      <c r="A67" s="1726" t="s">
        <v>1221</v>
      </c>
      <c r="B67" s="1584" t="s">
        <v>1221</v>
      </c>
      <c r="C67" s="1585">
        <v>10</v>
      </c>
      <c r="D67" s="1585">
        <v>12</v>
      </c>
      <c r="E67" s="1567">
        <f>SUM(G67:J67)</f>
        <v>0</v>
      </c>
      <c r="F67" s="1568">
        <f>SUM(D67,E67)</f>
        <v>12</v>
      </c>
      <c r="G67" s="1569"/>
      <c r="H67" s="1569"/>
      <c r="I67" s="1569"/>
      <c r="J67" s="1569"/>
      <c r="K67" s="1570">
        <v>14560</v>
      </c>
      <c r="L67" s="776">
        <f>(C67+(D67-C67)/3+G67/2)*3*$K67</f>
        <v>465920</v>
      </c>
      <c r="M67" s="776">
        <f>(C67+(D67-C67)*2/3+G67+H67/2)*3*$K67*1.1</f>
        <v>544544</v>
      </c>
      <c r="N67" s="776">
        <f>(D67+G67+H67+I67/2)*3*$K67*1.1</f>
        <v>576576</v>
      </c>
      <c r="O67" s="776">
        <f>(D67+G67+H67+I67+J67/2)*3*$K67*1.1</f>
        <v>576576</v>
      </c>
      <c r="P67" s="776">
        <f>SUM(L67:O67)</f>
        <v>2163616</v>
      </c>
      <c r="Q67" s="776">
        <f>SUM(R67:U67)</f>
        <v>55200</v>
      </c>
      <c r="R67" s="776">
        <f>(C67+(D67-C67)/3+G67/2)*3*400</f>
        <v>12800</v>
      </c>
      <c r="S67" s="776">
        <f>(C67+(D67-C67)*2/3+G67+H67/2)*3*400</f>
        <v>13600</v>
      </c>
      <c r="T67" s="776">
        <f>(D67+G67+H67+I67/2)*3*400</f>
        <v>14400</v>
      </c>
      <c r="U67" s="776">
        <f>(D67+G67+H67+I67+J67/2)*3*400</f>
        <v>14400</v>
      </c>
      <c r="V67" s="1571">
        <f>SUM(W67:Z67)</f>
        <v>324542.39999999997</v>
      </c>
      <c r="W67" s="1571">
        <f>L67*15%</f>
        <v>69888</v>
      </c>
      <c r="X67" s="1571">
        <f>M67*15%</f>
        <v>81681.599999999991</v>
      </c>
      <c r="Y67" s="1571">
        <f>N67*15%</f>
        <v>86486.399999999994</v>
      </c>
      <c r="Z67" s="1571">
        <f>O67*15%</f>
        <v>86486.399999999994</v>
      </c>
      <c r="AA67" s="776">
        <f>SUM(AB67:AE67)</f>
        <v>926802.48</v>
      </c>
      <c r="AB67" s="776">
        <f>IF(K67&gt;19389,(19389*44.1%+295)*(C67+(D67-C67)/3+G67/2)*3,(K67*44.1%+295)*(C67+(D67-C67)/3+G67/2)*3)</f>
        <v>214910.71999999997</v>
      </c>
      <c r="AC67" s="776">
        <f>IF(K67&gt;19389,(19389*44.1%+295)*(C67+(D67-C67)*2/3+G67+H67/2)*3,(K67*44.1%+295)*(C67+(D67-C67)*2/3+G67+H67/2)*3)</f>
        <v>228342.64</v>
      </c>
      <c r="AD67" s="776">
        <f>IF(K67&gt;21716,(21716*44.1%+295)*(D67+G67+H67+I67/2)*3,(K67*44.1%+295)*(D67+G67+H67+I67/2)*3)</f>
        <v>241774.56</v>
      </c>
      <c r="AE67" s="1610">
        <f>IF(K67&gt;21716,(21716*44.1%+295)*(D67+G67+H67+I67+J67/2)*3,(K67*44.1%+295)*(D67+G67+H67+I67+J67/2)*3)</f>
        <v>241774.56</v>
      </c>
      <c r="AF67" s="1626">
        <f>L67+R67+W67+AB67</f>
        <v>763518.72</v>
      </c>
      <c r="AG67" s="776">
        <f>M67+S67+X67+AC67</f>
        <v>868168.24</v>
      </c>
      <c r="AH67" s="776">
        <f>N67+T67+Y67+AD67</f>
        <v>919236.96</v>
      </c>
      <c r="AI67" s="1627">
        <f>O67+U67+Z67+AE67</f>
        <v>919236.96</v>
      </c>
      <c r="AJ67" s="1617">
        <f>SUM(AF67:AI67)</f>
        <v>3470160.88</v>
      </c>
    </row>
    <row r="68" spans="1:36" s="761" customFormat="1" hidden="1" outlineLevel="1">
      <c r="A68" s="1727"/>
      <c r="B68" s="1572" t="s">
        <v>1219</v>
      </c>
      <c r="C68" s="1585">
        <v>2</v>
      </c>
      <c r="D68" s="1585">
        <v>2</v>
      </c>
      <c r="E68" s="1567"/>
      <c r="F68" s="1568">
        <v>2</v>
      </c>
      <c r="G68" s="1569"/>
      <c r="H68" s="1569"/>
      <c r="I68" s="1569"/>
      <c r="J68" s="1569"/>
      <c r="K68" s="1570">
        <v>35000</v>
      </c>
      <c r="L68" s="776">
        <v>219000</v>
      </c>
      <c r="M68" s="776">
        <v>240900</v>
      </c>
      <c r="N68" s="776">
        <v>240900</v>
      </c>
      <c r="O68" s="776">
        <v>240900</v>
      </c>
      <c r="P68" s="776">
        <v>941700</v>
      </c>
      <c r="Q68" s="776">
        <v>9600</v>
      </c>
      <c r="R68" s="776">
        <v>2400</v>
      </c>
      <c r="S68" s="776">
        <v>2400</v>
      </c>
      <c r="T68" s="776">
        <v>2400</v>
      </c>
      <c r="U68" s="776">
        <v>2400</v>
      </c>
      <c r="V68" s="776">
        <v>344430</v>
      </c>
      <c r="W68" s="776">
        <v>80100</v>
      </c>
      <c r="X68" s="776">
        <v>88110</v>
      </c>
      <c r="Y68" s="776">
        <v>88110</v>
      </c>
      <c r="Z68" s="776">
        <v>88110</v>
      </c>
      <c r="AA68" s="776">
        <v>224607.66</v>
      </c>
      <c r="AB68" s="776">
        <v>53073.294000000009</v>
      </c>
      <c r="AC68" s="776">
        <v>53073.294000000009</v>
      </c>
      <c r="AD68" s="776">
        <v>59230.535999999993</v>
      </c>
      <c r="AE68" s="1610">
        <v>59230.535999999993</v>
      </c>
      <c r="AF68" s="1626">
        <v>354573.29399999999</v>
      </c>
      <c r="AG68" s="776">
        <v>384483.29399999999</v>
      </c>
      <c r="AH68" s="776">
        <v>390640.53599999996</v>
      </c>
      <c r="AI68" s="1627">
        <v>390640.53599999996</v>
      </c>
      <c r="AJ68" s="1617">
        <v>1520337.6599999997</v>
      </c>
    </row>
    <row r="69" spans="1:36" s="756" customFormat="1" hidden="1" outlineLevel="1">
      <c r="A69" s="1581" t="s">
        <v>1220</v>
      </c>
      <c r="B69" s="1575"/>
      <c r="C69" s="1586">
        <f t="shared" ref="C69:AJ69" si="35">SUM(C67:C68)</f>
        <v>12</v>
      </c>
      <c r="D69" s="1586">
        <f t="shared" si="35"/>
        <v>14</v>
      </c>
      <c r="E69" s="1586">
        <f t="shared" si="35"/>
        <v>0</v>
      </c>
      <c r="F69" s="1586">
        <f t="shared" si="35"/>
        <v>14</v>
      </c>
      <c r="G69" s="1577">
        <f t="shared" si="35"/>
        <v>0</v>
      </c>
      <c r="H69" s="1577">
        <f t="shared" si="35"/>
        <v>0</v>
      </c>
      <c r="I69" s="1577">
        <f t="shared" si="35"/>
        <v>0</v>
      </c>
      <c r="J69" s="1577">
        <f t="shared" si="35"/>
        <v>0</v>
      </c>
      <c r="K69" s="778">
        <f t="shared" si="35"/>
        <v>49560</v>
      </c>
      <c r="L69" s="778">
        <f t="shared" si="35"/>
        <v>684920</v>
      </c>
      <c r="M69" s="778">
        <f t="shared" si="35"/>
        <v>785444</v>
      </c>
      <c r="N69" s="778">
        <f t="shared" si="35"/>
        <v>817476</v>
      </c>
      <c r="O69" s="778">
        <f t="shared" si="35"/>
        <v>817476</v>
      </c>
      <c r="P69" s="778">
        <f t="shared" si="35"/>
        <v>3105316</v>
      </c>
      <c r="Q69" s="778">
        <f t="shared" si="35"/>
        <v>64800</v>
      </c>
      <c r="R69" s="778">
        <f t="shared" si="35"/>
        <v>15200</v>
      </c>
      <c r="S69" s="778">
        <f t="shared" si="35"/>
        <v>16000</v>
      </c>
      <c r="T69" s="778">
        <f t="shared" si="35"/>
        <v>16800</v>
      </c>
      <c r="U69" s="778">
        <f t="shared" si="35"/>
        <v>16800</v>
      </c>
      <c r="V69" s="1579">
        <f t="shared" si="35"/>
        <v>668972.39999999991</v>
      </c>
      <c r="W69" s="1579">
        <f t="shared" si="35"/>
        <v>149988</v>
      </c>
      <c r="X69" s="1579">
        <f t="shared" si="35"/>
        <v>169791.59999999998</v>
      </c>
      <c r="Y69" s="1579">
        <f t="shared" si="35"/>
        <v>174596.4</v>
      </c>
      <c r="Z69" s="1579">
        <f t="shared" si="35"/>
        <v>174596.4</v>
      </c>
      <c r="AA69" s="778">
        <f t="shared" si="35"/>
        <v>1151410.1399999999</v>
      </c>
      <c r="AB69" s="778">
        <f t="shared" si="35"/>
        <v>267984.01399999997</v>
      </c>
      <c r="AC69" s="778">
        <f t="shared" si="35"/>
        <v>281415.93400000001</v>
      </c>
      <c r="AD69" s="778">
        <f t="shared" si="35"/>
        <v>301005.09600000002</v>
      </c>
      <c r="AE69" s="1611">
        <f t="shared" si="35"/>
        <v>301005.09600000002</v>
      </c>
      <c r="AF69" s="1628">
        <f t="shared" si="35"/>
        <v>1118092.014</v>
      </c>
      <c r="AG69" s="778">
        <f t="shared" si="35"/>
        <v>1252651.534</v>
      </c>
      <c r="AH69" s="778">
        <f t="shared" si="35"/>
        <v>1309877.4959999998</v>
      </c>
      <c r="AI69" s="1629">
        <f t="shared" si="35"/>
        <v>1309877.4959999998</v>
      </c>
      <c r="AJ69" s="1618">
        <f t="shared" si="35"/>
        <v>4990498.5399999991</v>
      </c>
    </row>
    <row r="70" spans="1:36" s="756" customFormat="1" hidden="1" outlineLevel="1">
      <c r="A70" s="1728" t="s">
        <v>1222</v>
      </c>
      <c r="B70" s="1584" t="s">
        <v>1223</v>
      </c>
      <c r="C70" s="1587">
        <v>109</v>
      </c>
      <c r="D70" s="1587">
        <v>134</v>
      </c>
      <c r="E70" s="1567">
        <f t="shared" ref="E70:E75" si="36">SUM(G70:J70)</f>
        <v>0</v>
      </c>
      <c r="F70" s="1568">
        <f t="shared" ref="F70:F75" si="37">SUM(D70,E70)</f>
        <v>134</v>
      </c>
      <c r="G70" s="1569"/>
      <c r="H70" s="1569"/>
      <c r="I70" s="1569"/>
      <c r="J70" s="1569"/>
      <c r="K70" s="1588">
        <v>9023</v>
      </c>
      <c r="L70" s="776">
        <f t="shared" ref="L70:L75" si="38">(C70+(D70-C70)/3+G70/2)*3*$K70</f>
        <v>3176096</v>
      </c>
      <c r="M70" s="776">
        <f t="shared" ref="M70:M75" si="39">(C70+(D70-C70)*2/3+G70+H70/2)*3*$K70*1.1</f>
        <v>3741838.1</v>
      </c>
      <c r="N70" s="776">
        <f t="shared" ref="N70:N75" si="40">(D70+G70+H70+I70/2)*3*$K70*1.1</f>
        <v>3989970.6</v>
      </c>
      <c r="O70" s="776">
        <f t="shared" ref="O70:O75" si="41">(D70+G70+H70+I70+J70/2)*3*$K70*1.1</f>
        <v>3989970.6</v>
      </c>
      <c r="P70" s="776">
        <f t="shared" ref="P70:P75" si="42">SUM(L70:O70)</f>
        <v>14897875.299999999</v>
      </c>
      <c r="Q70" s="776">
        <f t="shared" ref="Q70:Q75" si="43">SUM(R70:U70)</f>
        <v>613200</v>
      </c>
      <c r="R70" s="776">
        <f t="shared" ref="R70:R75" si="44">(C70+(D70-C70)/3+G70/2)*3*400</f>
        <v>140800</v>
      </c>
      <c r="S70" s="776">
        <f t="shared" ref="S70:S75" si="45">(C70+(D70-C70)*2/3+G70+H70/2)*3*400</f>
        <v>150800</v>
      </c>
      <c r="T70" s="776">
        <f t="shared" ref="T70:T75" si="46">(D70+G70+H70+I70/2)*3*400</f>
        <v>160800</v>
      </c>
      <c r="U70" s="776">
        <f t="shared" ref="U70:U75" si="47">(D70+G70+H70+I70+J70/2)*3*400</f>
        <v>160800</v>
      </c>
      <c r="V70" s="1571">
        <f t="shared" ref="V70:V75" si="48">SUM(W70:Z70)</f>
        <v>40224263.310000002</v>
      </c>
      <c r="W70" s="1589">
        <f>L70*270%</f>
        <v>8575459.2000000011</v>
      </c>
      <c r="X70" s="1589">
        <f>M70*270%</f>
        <v>10102962.870000001</v>
      </c>
      <c r="Y70" s="1589">
        <f>N70*270%</f>
        <v>10772920.620000001</v>
      </c>
      <c r="Z70" s="1589">
        <f>O70*270%</f>
        <v>10772920.620000001</v>
      </c>
      <c r="AA70" s="775">
        <f>SUM(AB70:AE70)</f>
        <v>6552261.2190000005</v>
      </c>
      <c r="AB70" s="776">
        <f t="shared" ref="AB70:AB75" si="49">IF(K70&gt;19389,(19389*44.1%+295)*(C70+(D70-C70)/3+G70/2)*3,(K70*44.1%+295)*(C70+(D70-C70)/3+G70/2)*3)</f>
        <v>1504498.3360000001</v>
      </c>
      <c r="AC70" s="776">
        <f t="shared" ref="AC70:AC75" si="50">IF(K70&gt;19389,(19389*44.1%+295)*(C70+(D70-C70)*2/3+G70+H70/2)*3,(K70*44.1%+295)*(C70+(D70-C70)*2/3+G70+H70/2)*3)</f>
        <v>1611351.9110000003</v>
      </c>
      <c r="AD70" s="776">
        <f t="shared" ref="AD70:AD75" si="51">IF(K70&gt;21716,(21716*44.1%+295)*(D70+G70+H70+I70/2)*3,(K70*44.1%+295)*(D70+G70+H70+I70/2)*3)</f>
        <v>1718205.486</v>
      </c>
      <c r="AE70" s="1610">
        <f t="shared" ref="AE70:AE75" si="52">IF(K70&gt;21716,(21716*44.1%+295)*(D70+G70+H70+I70+J70/2)*3,(K70*44.1%+295)*(D70+G70+H70+I70+J70/2)*3)</f>
        <v>1718205.486</v>
      </c>
      <c r="AF70" s="1626">
        <f t="shared" ref="AF70:AI75" si="53">L70+R70+W70+AB70</f>
        <v>13396853.536000002</v>
      </c>
      <c r="AG70" s="776">
        <f t="shared" si="53"/>
        <v>15606952.881000001</v>
      </c>
      <c r="AH70" s="776">
        <f t="shared" si="53"/>
        <v>16641896.706</v>
      </c>
      <c r="AI70" s="1627">
        <f t="shared" si="53"/>
        <v>16641896.706</v>
      </c>
      <c r="AJ70" s="1617">
        <f t="shared" ref="AJ70:AJ75" si="54">SUM(AF70:AI70)</f>
        <v>62287599.829000004</v>
      </c>
    </row>
    <row r="71" spans="1:36" s="756" customFormat="1" hidden="1" outlineLevel="1">
      <c r="A71" s="1728"/>
      <c r="B71" s="1584" t="s">
        <v>1224</v>
      </c>
      <c r="C71" s="1587">
        <v>15</v>
      </c>
      <c r="D71" s="1587">
        <v>23</v>
      </c>
      <c r="E71" s="1567">
        <f t="shared" si="36"/>
        <v>0</v>
      </c>
      <c r="F71" s="1568">
        <f t="shared" si="37"/>
        <v>23</v>
      </c>
      <c r="G71" s="1569"/>
      <c r="H71" s="1569"/>
      <c r="I71" s="1569"/>
      <c r="J71" s="1569"/>
      <c r="K71" s="1588">
        <v>9500</v>
      </c>
      <c r="L71" s="776">
        <f t="shared" si="38"/>
        <v>503500</v>
      </c>
      <c r="M71" s="776">
        <f t="shared" si="39"/>
        <v>637450</v>
      </c>
      <c r="N71" s="776">
        <f t="shared" si="40"/>
        <v>721050</v>
      </c>
      <c r="O71" s="776">
        <f t="shared" si="41"/>
        <v>721050</v>
      </c>
      <c r="P71" s="776">
        <f t="shared" si="42"/>
        <v>2583050</v>
      </c>
      <c r="Q71" s="776">
        <f t="shared" si="43"/>
        <v>100800</v>
      </c>
      <c r="R71" s="776">
        <f t="shared" si="44"/>
        <v>21200</v>
      </c>
      <c r="S71" s="776">
        <f t="shared" si="45"/>
        <v>24400</v>
      </c>
      <c r="T71" s="776">
        <f t="shared" si="46"/>
        <v>27600</v>
      </c>
      <c r="U71" s="776">
        <f t="shared" si="47"/>
        <v>27600</v>
      </c>
      <c r="V71" s="1571">
        <f t="shared" si="48"/>
        <v>1291525</v>
      </c>
      <c r="W71" s="1571">
        <f t="shared" ref="W71:Z74" si="55">L71*50%</f>
        <v>251750</v>
      </c>
      <c r="X71" s="1571">
        <f t="shared" si="55"/>
        <v>318725</v>
      </c>
      <c r="Y71" s="1571">
        <f t="shared" si="55"/>
        <v>360525</v>
      </c>
      <c r="Z71" s="1571">
        <f t="shared" si="55"/>
        <v>360525</v>
      </c>
      <c r="AA71" s="775">
        <f>SUM(AB71:AE71)</f>
        <v>1130094</v>
      </c>
      <c r="AB71" s="776">
        <f t="shared" si="49"/>
        <v>237678.5</v>
      </c>
      <c r="AC71" s="776">
        <f t="shared" si="50"/>
        <v>273554.5</v>
      </c>
      <c r="AD71" s="776">
        <f t="shared" si="51"/>
        <v>309430.5</v>
      </c>
      <c r="AE71" s="1610">
        <f t="shared" si="52"/>
        <v>309430.5</v>
      </c>
      <c r="AF71" s="1626">
        <f t="shared" si="53"/>
        <v>1014128.5</v>
      </c>
      <c r="AG71" s="776">
        <f t="shared" si="53"/>
        <v>1254129.5</v>
      </c>
      <c r="AH71" s="776">
        <f t="shared" si="53"/>
        <v>1418605.5</v>
      </c>
      <c r="AI71" s="1627">
        <f t="shared" si="53"/>
        <v>1418605.5</v>
      </c>
      <c r="AJ71" s="1617">
        <f t="shared" si="54"/>
        <v>5105469</v>
      </c>
    </row>
    <row r="72" spans="1:36" s="756" customFormat="1" hidden="1" outlineLevel="1">
      <c r="A72" s="1728"/>
      <c r="B72" s="1584" t="s">
        <v>1225</v>
      </c>
      <c r="C72" s="1587">
        <v>24</v>
      </c>
      <c r="D72" s="1587">
        <v>27</v>
      </c>
      <c r="E72" s="1567">
        <f t="shared" si="36"/>
        <v>0</v>
      </c>
      <c r="F72" s="1568">
        <f t="shared" si="37"/>
        <v>27</v>
      </c>
      <c r="G72" s="1569"/>
      <c r="H72" s="1569"/>
      <c r="I72" s="1569"/>
      <c r="J72" s="1569"/>
      <c r="K72" s="1588">
        <v>9979</v>
      </c>
      <c r="L72" s="776">
        <f t="shared" si="38"/>
        <v>748425</v>
      </c>
      <c r="M72" s="776">
        <f t="shared" si="39"/>
        <v>856198.20000000007</v>
      </c>
      <c r="N72" s="776">
        <f t="shared" si="40"/>
        <v>889128.9</v>
      </c>
      <c r="O72" s="776">
        <f t="shared" si="41"/>
        <v>889128.9</v>
      </c>
      <c r="P72" s="776">
        <f t="shared" si="42"/>
        <v>3382881</v>
      </c>
      <c r="Q72" s="776">
        <f t="shared" si="43"/>
        <v>126000</v>
      </c>
      <c r="R72" s="776">
        <f t="shared" si="44"/>
        <v>30000</v>
      </c>
      <c r="S72" s="776">
        <f t="shared" si="45"/>
        <v>31200</v>
      </c>
      <c r="T72" s="776">
        <f t="shared" si="46"/>
        <v>32400</v>
      </c>
      <c r="U72" s="776">
        <f t="shared" si="47"/>
        <v>32400</v>
      </c>
      <c r="V72" s="1571">
        <f t="shared" si="48"/>
        <v>1691440.5</v>
      </c>
      <c r="W72" s="1571">
        <f t="shared" si="55"/>
        <v>374212.5</v>
      </c>
      <c r="X72" s="1571">
        <f t="shared" si="55"/>
        <v>428099.10000000003</v>
      </c>
      <c r="Y72" s="1571">
        <f t="shared" si="55"/>
        <v>444564.45</v>
      </c>
      <c r="Z72" s="1571">
        <f t="shared" si="55"/>
        <v>444564.45</v>
      </c>
      <c r="AA72" s="775"/>
      <c r="AB72" s="776">
        <f t="shared" si="49"/>
        <v>352180.42499999999</v>
      </c>
      <c r="AC72" s="776">
        <f t="shared" si="50"/>
        <v>366267.64199999999</v>
      </c>
      <c r="AD72" s="776">
        <f t="shared" si="51"/>
        <v>380354.859</v>
      </c>
      <c r="AE72" s="1610">
        <f t="shared" si="52"/>
        <v>380354.859</v>
      </c>
      <c r="AF72" s="1626">
        <f t="shared" si="53"/>
        <v>1504817.925</v>
      </c>
      <c r="AG72" s="776">
        <f t="shared" si="53"/>
        <v>1681764.942</v>
      </c>
      <c r="AH72" s="776">
        <f t="shared" si="53"/>
        <v>1746448.209</v>
      </c>
      <c r="AI72" s="1627">
        <f t="shared" si="53"/>
        <v>1746448.209</v>
      </c>
      <c r="AJ72" s="1617">
        <f t="shared" si="54"/>
        <v>6679479.2850000001</v>
      </c>
    </row>
    <row r="73" spans="1:36" s="756" customFormat="1" hidden="1" outlineLevel="1">
      <c r="A73" s="1728"/>
      <c r="B73" s="1584" t="s">
        <v>1226</v>
      </c>
      <c r="C73" s="1587">
        <v>41</v>
      </c>
      <c r="D73" s="1587">
        <v>49</v>
      </c>
      <c r="E73" s="1567">
        <f t="shared" si="36"/>
        <v>0</v>
      </c>
      <c r="F73" s="1568">
        <f t="shared" si="37"/>
        <v>49</v>
      </c>
      <c r="G73" s="1569"/>
      <c r="H73" s="1569"/>
      <c r="I73" s="1569"/>
      <c r="J73" s="1569"/>
      <c r="K73" s="1588">
        <v>10378</v>
      </c>
      <c r="L73" s="776">
        <f t="shared" si="38"/>
        <v>1359518</v>
      </c>
      <c r="M73" s="776">
        <f t="shared" si="39"/>
        <v>1586796.2000000002</v>
      </c>
      <c r="N73" s="776">
        <f t="shared" si="40"/>
        <v>1678122.6</v>
      </c>
      <c r="O73" s="776">
        <f t="shared" si="41"/>
        <v>1678122.6</v>
      </c>
      <c r="P73" s="776">
        <f t="shared" si="42"/>
        <v>6302559.4000000004</v>
      </c>
      <c r="Q73" s="776">
        <f t="shared" si="43"/>
        <v>225600</v>
      </c>
      <c r="R73" s="776">
        <f t="shared" si="44"/>
        <v>52400</v>
      </c>
      <c r="S73" s="776">
        <f t="shared" si="45"/>
        <v>55600</v>
      </c>
      <c r="T73" s="776">
        <f t="shared" si="46"/>
        <v>58800</v>
      </c>
      <c r="U73" s="776">
        <f t="shared" si="47"/>
        <v>58800</v>
      </c>
      <c r="V73" s="1571">
        <f t="shared" si="48"/>
        <v>3151279.7</v>
      </c>
      <c r="W73" s="1571">
        <f t="shared" si="55"/>
        <v>679759</v>
      </c>
      <c r="X73" s="1571">
        <f t="shared" si="55"/>
        <v>793398.10000000009</v>
      </c>
      <c r="Y73" s="1571">
        <f t="shared" si="55"/>
        <v>839061.3</v>
      </c>
      <c r="Z73" s="1571">
        <f t="shared" si="55"/>
        <v>839061.3</v>
      </c>
      <c r="AA73" s="775">
        <f>SUM(AB73:AE73)</f>
        <v>2747637.6720000003</v>
      </c>
      <c r="AB73" s="776">
        <f t="shared" si="49"/>
        <v>638192.43799999997</v>
      </c>
      <c r="AC73" s="776">
        <f t="shared" si="50"/>
        <v>677166.02200000011</v>
      </c>
      <c r="AD73" s="776">
        <f t="shared" si="51"/>
        <v>716139.60600000003</v>
      </c>
      <c r="AE73" s="1610">
        <f t="shared" si="52"/>
        <v>716139.60600000003</v>
      </c>
      <c r="AF73" s="1626">
        <f t="shared" si="53"/>
        <v>2729869.4380000001</v>
      </c>
      <c r="AG73" s="776">
        <f t="shared" si="53"/>
        <v>3112960.3220000006</v>
      </c>
      <c r="AH73" s="776">
        <f t="shared" si="53"/>
        <v>3292123.5060000005</v>
      </c>
      <c r="AI73" s="1627">
        <f t="shared" si="53"/>
        <v>3292123.5060000005</v>
      </c>
      <c r="AJ73" s="1617">
        <f t="shared" si="54"/>
        <v>12427076.772000002</v>
      </c>
    </row>
    <row r="74" spans="1:36" s="760" customFormat="1" hidden="1" outlineLevel="1">
      <c r="A74" s="1728"/>
      <c r="B74" s="1584" t="s">
        <v>1227</v>
      </c>
      <c r="C74" s="1587">
        <v>52</v>
      </c>
      <c r="D74" s="1587">
        <v>57</v>
      </c>
      <c r="E74" s="1567">
        <f t="shared" si="36"/>
        <v>0</v>
      </c>
      <c r="F74" s="1568">
        <f t="shared" si="37"/>
        <v>57</v>
      </c>
      <c r="G74" s="1569"/>
      <c r="H74" s="1569"/>
      <c r="I74" s="1569"/>
      <c r="J74" s="1569"/>
      <c r="K74" s="1588">
        <v>7365</v>
      </c>
      <c r="L74" s="776">
        <f t="shared" si="38"/>
        <v>1185765</v>
      </c>
      <c r="M74" s="776">
        <f t="shared" si="39"/>
        <v>1344849</v>
      </c>
      <c r="N74" s="776">
        <f t="shared" si="40"/>
        <v>1385356.5</v>
      </c>
      <c r="O74" s="776">
        <f t="shared" si="41"/>
        <v>1385356.5</v>
      </c>
      <c r="P74" s="776">
        <f t="shared" si="42"/>
        <v>5301327</v>
      </c>
      <c r="Q74" s="776">
        <f t="shared" si="43"/>
        <v>267600</v>
      </c>
      <c r="R74" s="776">
        <f t="shared" si="44"/>
        <v>64400</v>
      </c>
      <c r="S74" s="776">
        <f t="shared" si="45"/>
        <v>66400</v>
      </c>
      <c r="T74" s="776">
        <f t="shared" si="46"/>
        <v>68400</v>
      </c>
      <c r="U74" s="776">
        <f t="shared" si="47"/>
        <v>68400</v>
      </c>
      <c r="V74" s="1571">
        <f t="shared" si="48"/>
        <v>2650663.5</v>
      </c>
      <c r="W74" s="1571">
        <f t="shared" si="55"/>
        <v>592882.5</v>
      </c>
      <c r="X74" s="1571">
        <f t="shared" si="55"/>
        <v>672424.5</v>
      </c>
      <c r="Y74" s="1571">
        <f t="shared" si="55"/>
        <v>692678.25</v>
      </c>
      <c r="Z74" s="1571">
        <f t="shared" si="55"/>
        <v>692678.25</v>
      </c>
      <c r="AA74" s="775">
        <f>SUM(AB74:AE74)</f>
        <v>2370243.5850000004</v>
      </c>
      <c r="AB74" s="776">
        <f t="shared" si="49"/>
        <v>570417.36499999999</v>
      </c>
      <c r="AC74" s="776">
        <f t="shared" si="50"/>
        <v>588132.19000000006</v>
      </c>
      <c r="AD74" s="776">
        <f t="shared" si="51"/>
        <v>605847.01500000001</v>
      </c>
      <c r="AE74" s="1610">
        <f t="shared" si="52"/>
        <v>605847.01500000001</v>
      </c>
      <c r="AF74" s="1626">
        <f t="shared" si="53"/>
        <v>2413464.8650000002</v>
      </c>
      <c r="AG74" s="776">
        <f t="shared" si="53"/>
        <v>2671805.69</v>
      </c>
      <c r="AH74" s="776">
        <f t="shared" si="53"/>
        <v>2752281.7650000001</v>
      </c>
      <c r="AI74" s="1627">
        <f t="shared" si="53"/>
        <v>2752281.7650000001</v>
      </c>
      <c r="AJ74" s="1617">
        <f t="shared" si="54"/>
        <v>10589834.085000001</v>
      </c>
    </row>
    <row r="75" spans="1:36" s="761" customFormat="1" hidden="1" outlineLevel="1">
      <c r="A75" s="1728"/>
      <c r="B75" s="1584" t="s">
        <v>1228</v>
      </c>
      <c r="C75" s="1587">
        <v>7</v>
      </c>
      <c r="D75" s="1587">
        <v>7</v>
      </c>
      <c r="E75" s="1567">
        <f t="shared" si="36"/>
        <v>0</v>
      </c>
      <c r="F75" s="1590">
        <f t="shared" si="37"/>
        <v>7</v>
      </c>
      <c r="G75" s="1578"/>
      <c r="H75" s="1578"/>
      <c r="I75" s="1578"/>
      <c r="J75" s="1578"/>
      <c r="K75" s="1588">
        <v>35714</v>
      </c>
      <c r="L75" s="776">
        <f t="shared" si="38"/>
        <v>749994</v>
      </c>
      <c r="M75" s="776">
        <f t="shared" si="39"/>
        <v>824993.4</v>
      </c>
      <c r="N75" s="776">
        <f t="shared" si="40"/>
        <v>824993.4</v>
      </c>
      <c r="O75" s="776">
        <f t="shared" si="41"/>
        <v>824993.4</v>
      </c>
      <c r="P75" s="776">
        <f t="shared" si="42"/>
        <v>3224974.1999999997</v>
      </c>
      <c r="Q75" s="776">
        <f t="shared" si="43"/>
        <v>33600</v>
      </c>
      <c r="R75" s="776">
        <f t="shared" si="44"/>
        <v>8400</v>
      </c>
      <c r="S75" s="776">
        <f t="shared" si="45"/>
        <v>8400</v>
      </c>
      <c r="T75" s="776">
        <f t="shared" si="46"/>
        <v>8400</v>
      </c>
      <c r="U75" s="776">
        <f t="shared" si="47"/>
        <v>8400</v>
      </c>
      <c r="V75" s="1571">
        <f t="shared" si="48"/>
        <v>1773735.8100000003</v>
      </c>
      <c r="W75" s="1571">
        <f>L75*55%</f>
        <v>412496.7</v>
      </c>
      <c r="X75" s="1571">
        <f>M75*55%</f>
        <v>453746.37000000005</v>
      </c>
      <c r="Y75" s="1571">
        <f>N75*55%</f>
        <v>453746.37000000005</v>
      </c>
      <c r="Z75" s="1571">
        <f>O75*55%</f>
        <v>453746.37000000005</v>
      </c>
      <c r="AA75" s="776">
        <f>SUM(AB75:AE75)</f>
        <v>786126.81</v>
      </c>
      <c r="AB75" s="776">
        <f t="shared" si="49"/>
        <v>185756.52900000004</v>
      </c>
      <c r="AC75" s="776">
        <f t="shared" si="50"/>
        <v>185756.52900000004</v>
      </c>
      <c r="AD75" s="776">
        <f t="shared" si="51"/>
        <v>207306.87599999999</v>
      </c>
      <c r="AE75" s="1610">
        <f t="shared" si="52"/>
        <v>207306.87599999999</v>
      </c>
      <c r="AF75" s="1626">
        <f t="shared" si="53"/>
        <v>1356647.2290000001</v>
      </c>
      <c r="AG75" s="776">
        <f t="shared" si="53"/>
        <v>1472896.2990000001</v>
      </c>
      <c r="AH75" s="776">
        <f t="shared" si="53"/>
        <v>1494446.6459999999</v>
      </c>
      <c r="AI75" s="1627">
        <f t="shared" si="53"/>
        <v>1494446.6459999999</v>
      </c>
      <c r="AJ75" s="1617">
        <f t="shared" si="54"/>
        <v>5818436.8199999994</v>
      </c>
    </row>
    <row r="76" spans="1:36" s="761" customFormat="1" hidden="1" outlineLevel="1">
      <c r="A76" s="1728"/>
      <c r="B76" s="1584" t="s">
        <v>1229</v>
      </c>
      <c r="C76" s="1587">
        <v>10</v>
      </c>
      <c r="D76" s="1587">
        <v>12</v>
      </c>
      <c r="E76" s="1567"/>
      <c r="F76" s="1590">
        <v>12</v>
      </c>
      <c r="G76" s="1578"/>
      <c r="H76" s="1578"/>
      <c r="I76" s="1578"/>
      <c r="J76" s="1578"/>
      <c r="K76" s="1588">
        <v>32000</v>
      </c>
      <c r="L76" s="776">
        <v>851876</v>
      </c>
      <c r="M76" s="776">
        <v>993040.4</v>
      </c>
      <c r="N76" s="776">
        <v>1049017.2000000002</v>
      </c>
      <c r="O76" s="776">
        <v>1049017.2000000002</v>
      </c>
      <c r="P76" s="776">
        <v>3942950.8000000003</v>
      </c>
      <c r="Q76" s="776">
        <v>55200</v>
      </c>
      <c r="R76" s="776">
        <v>12800</v>
      </c>
      <c r="S76" s="776">
        <v>13600</v>
      </c>
      <c r="T76" s="776">
        <v>14400</v>
      </c>
      <c r="U76" s="776">
        <v>14400</v>
      </c>
      <c r="V76" s="776">
        <v>9166826.8399999999</v>
      </c>
      <c r="W76" s="776">
        <v>1982114.7999999998</v>
      </c>
      <c r="X76" s="776">
        <v>2309072.92</v>
      </c>
      <c r="Y76" s="776">
        <v>2437819.56</v>
      </c>
      <c r="Z76" s="776">
        <v>2437819.56</v>
      </c>
      <c r="AA76" s="776">
        <v>1294572.6660000002</v>
      </c>
      <c r="AB76" s="776">
        <v>283057.56800000003</v>
      </c>
      <c r="AC76" s="776">
        <v>300748.66600000008</v>
      </c>
      <c r="AD76" s="776">
        <v>355383.21599999996</v>
      </c>
      <c r="AE76" s="1610">
        <v>355383.21599999996</v>
      </c>
      <c r="AF76" s="1626">
        <v>3129848.3679999998</v>
      </c>
      <c r="AG76" s="776">
        <v>3616461.9859999996</v>
      </c>
      <c r="AH76" s="776">
        <v>3856619.9760000003</v>
      </c>
      <c r="AI76" s="1627">
        <v>3856619.9760000003</v>
      </c>
      <c r="AJ76" s="1617">
        <v>14459550.306</v>
      </c>
    </row>
    <row r="77" spans="1:36" s="761" customFormat="1" hidden="1" outlineLevel="1">
      <c r="A77" s="1575" t="s">
        <v>1220</v>
      </c>
      <c r="B77" s="1575"/>
      <c r="C77" s="1576">
        <f t="shared" ref="C77:AJ77" si="56">SUM(C70:C76)</f>
        <v>258</v>
      </c>
      <c r="D77" s="1576">
        <f t="shared" si="56"/>
        <v>309</v>
      </c>
      <c r="E77" s="1576">
        <f t="shared" si="56"/>
        <v>0</v>
      </c>
      <c r="F77" s="1576">
        <f t="shared" si="56"/>
        <v>309</v>
      </c>
      <c r="G77" s="1577">
        <f t="shared" si="56"/>
        <v>0</v>
      </c>
      <c r="H77" s="1577">
        <f t="shared" si="56"/>
        <v>0</v>
      </c>
      <c r="I77" s="1577">
        <f t="shared" si="56"/>
        <v>0</v>
      </c>
      <c r="J77" s="1577">
        <f t="shared" si="56"/>
        <v>0</v>
      </c>
      <c r="K77" s="778">
        <f t="shared" si="56"/>
        <v>113959</v>
      </c>
      <c r="L77" s="778">
        <f t="shared" si="56"/>
        <v>8575174</v>
      </c>
      <c r="M77" s="778">
        <f t="shared" si="56"/>
        <v>9985165.3000000007</v>
      </c>
      <c r="N77" s="778">
        <f t="shared" si="56"/>
        <v>10537639.199999999</v>
      </c>
      <c r="O77" s="778">
        <f t="shared" si="56"/>
        <v>10537639.199999999</v>
      </c>
      <c r="P77" s="778">
        <f t="shared" si="56"/>
        <v>39635617.699999996</v>
      </c>
      <c r="Q77" s="778">
        <f t="shared" si="56"/>
        <v>1422000</v>
      </c>
      <c r="R77" s="778">
        <f t="shared" si="56"/>
        <v>330000</v>
      </c>
      <c r="S77" s="778">
        <f t="shared" si="56"/>
        <v>350400</v>
      </c>
      <c r="T77" s="778">
        <f t="shared" si="56"/>
        <v>370800</v>
      </c>
      <c r="U77" s="778">
        <f t="shared" si="56"/>
        <v>370800</v>
      </c>
      <c r="V77" s="1579">
        <f t="shared" si="56"/>
        <v>59949734.660000011</v>
      </c>
      <c r="W77" s="1579">
        <f t="shared" si="56"/>
        <v>12868674.699999999</v>
      </c>
      <c r="X77" s="1579">
        <f t="shared" si="56"/>
        <v>15078428.859999999</v>
      </c>
      <c r="Y77" s="1579">
        <f t="shared" si="56"/>
        <v>16001315.550000001</v>
      </c>
      <c r="Z77" s="1579">
        <f t="shared" si="56"/>
        <v>16001315.550000001</v>
      </c>
      <c r="AA77" s="778">
        <f t="shared" si="56"/>
        <v>14880935.952000003</v>
      </c>
      <c r="AB77" s="778">
        <f t="shared" si="56"/>
        <v>3771781.1610000003</v>
      </c>
      <c r="AC77" s="778">
        <f t="shared" si="56"/>
        <v>4002977.4600000004</v>
      </c>
      <c r="AD77" s="778">
        <f t="shared" si="56"/>
        <v>4292667.5580000002</v>
      </c>
      <c r="AE77" s="1611">
        <f t="shared" si="56"/>
        <v>4292667.5580000002</v>
      </c>
      <c r="AF77" s="1628">
        <f t="shared" si="56"/>
        <v>25545629.861000005</v>
      </c>
      <c r="AG77" s="778">
        <f t="shared" si="56"/>
        <v>29416971.620000005</v>
      </c>
      <c r="AH77" s="778">
        <f t="shared" si="56"/>
        <v>31202422.308000002</v>
      </c>
      <c r="AI77" s="1629">
        <f t="shared" si="56"/>
        <v>31202422.308000002</v>
      </c>
      <c r="AJ77" s="1618">
        <f t="shared" si="56"/>
        <v>117367446.09699997</v>
      </c>
    </row>
    <row r="78" spans="1:36" s="761" customFormat="1" hidden="1" outlineLevel="1">
      <c r="A78" s="1591"/>
      <c r="B78" s="1591" t="s">
        <v>1230</v>
      </c>
      <c r="C78" s="1592">
        <f t="shared" ref="C78:AJ78" si="57">SUM(C30:C77)/2</f>
        <v>1127</v>
      </c>
      <c r="D78" s="1593">
        <f t="shared" si="57"/>
        <v>1281</v>
      </c>
      <c r="E78" s="1592">
        <f t="shared" si="57"/>
        <v>0</v>
      </c>
      <c r="F78" s="1594">
        <f t="shared" si="57"/>
        <v>1281</v>
      </c>
      <c r="G78" s="1592">
        <f t="shared" si="57"/>
        <v>0</v>
      </c>
      <c r="H78" s="1592">
        <f t="shared" si="57"/>
        <v>0</v>
      </c>
      <c r="I78" s="1592">
        <f t="shared" si="57"/>
        <v>0</v>
      </c>
      <c r="J78" s="1592">
        <f t="shared" si="57"/>
        <v>0</v>
      </c>
      <c r="K78" s="780">
        <f t="shared" si="57"/>
        <v>716771</v>
      </c>
      <c r="L78" s="780">
        <f t="shared" si="57"/>
        <v>43523383</v>
      </c>
      <c r="M78" s="780">
        <f t="shared" si="57"/>
        <v>50065140.400000013</v>
      </c>
      <c r="N78" s="780">
        <f t="shared" si="57"/>
        <v>52254559.5</v>
      </c>
      <c r="O78" s="780">
        <f t="shared" si="57"/>
        <v>52254559.5</v>
      </c>
      <c r="P78" s="780">
        <f t="shared" si="57"/>
        <v>198097642.39999998</v>
      </c>
      <c r="Q78" s="780">
        <f t="shared" si="57"/>
        <v>5382400</v>
      </c>
      <c r="R78" s="780">
        <f t="shared" si="57"/>
        <v>1273600</v>
      </c>
      <c r="S78" s="780">
        <f t="shared" si="57"/>
        <v>1331200</v>
      </c>
      <c r="T78" s="780">
        <f t="shared" si="57"/>
        <v>1388800</v>
      </c>
      <c r="U78" s="780">
        <f t="shared" si="57"/>
        <v>1388800</v>
      </c>
      <c r="V78" s="1595">
        <f t="shared" si="57"/>
        <v>94269683.815000027</v>
      </c>
      <c r="W78" s="1595">
        <f t="shared" si="57"/>
        <v>20460772.799999997</v>
      </c>
      <c r="X78" s="1595">
        <f t="shared" si="57"/>
        <v>23744522.235000003</v>
      </c>
      <c r="Y78" s="1595">
        <f t="shared" si="57"/>
        <v>25032194.390000001</v>
      </c>
      <c r="Z78" s="1595">
        <f t="shared" si="57"/>
        <v>25032194.390000001</v>
      </c>
      <c r="AA78" s="780">
        <f t="shared" si="57"/>
        <v>78169122.125999987</v>
      </c>
      <c r="AB78" s="780">
        <f t="shared" si="57"/>
        <v>18688546.952</v>
      </c>
      <c r="AC78" s="780">
        <f t="shared" si="57"/>
        <v>19569799.794999998</v>
      </c>
      <c r="AD78" s="780">
        <f t="shared" si="57"/>
        <v>20694966.581999995</v>
      </c>
      <c r="AE78" s="1613">
        <f t="shared" si="57"/>
        <v>20694966.581999995</v>
      </c>
      <c r="AF78" s="1632">
        <f t="shared" si="57"/>
        <v>83946302.752000004</v>
      </c>
      <c r="AG78" s="780">
        <f t="shared" si="57"/>
        <v>94710662.430000007</v>
      </c>
      <c r="AH78" s="780">
        <f t="shared" si="57"/>
        <v>99370520.471999988</v>
      </c>
      <c r="AI78" s="1633">
        <f t="shared" si="57"/>
        <v>99370520.471999988</v>
      </c>
      <c r="AJ78" s="1620">
        <f t="shared" si="57"/>
        <v>377398006.12600005</v>
      </c>
    </row>
    <row r="79" spans="1:36" s="759" customFormat="1" hidden="1" outlineLevel="1">
      <c r="A79" s="1596" t="s">
        <v>1231</v>
      </c>
      <c r="B79" s="1596" t="s">
        <v>1232</v>
      </c>
      <c r="C79" s="1597">
        <v>72</v>
      </c>
      <c r="D79" s="1597">
        <v>103</v>
      </c>
      <c r="E79" s="1567">
        <f>SUM(G79:J79)</f>
        <v>0</v>
      </c>
      <c r="F79" s="1590">
        <f>SUM(D79,E79)</f>
        <v>103</v>
      </c>
      <c r="G79" s="1598"/>
      <c r="H79" s="1598"/>
      <c r="I79" s="1598"/>
      <c r="J79" s="1598">
        <v>0</v>
      </c>
      <c r="K79" s="1599">
        <v>2436</v>
      </c>
      <c r="L79" s="1600">
        <f>(D79+G79/2)*3*$K79</f>
        <v>752724</v>
      </c>
      <c r="M79" s="1600">
        <f>(D79+G79+H79/2)*3*$K79</f>
        <v>752724</v>
      </c>
      <c r="N79" s="1600">
        <f>(D79+G79+H79+I79/2)*3*$K79</f>
        <v>752724</v>
      </c>
      <c r="O79" s="1600">
        <f>(D79+G79+H79+I79+J79/2)*3*$K79</f>
        <v>752724</v>
      </c>
      <c r="P79" s="777">
        <f>SUM(L79:O79)</f>
        <v>3010896</v>
      </c>
      <c r="Q79" s="781">
        <v>0</v>
      </c>
      <c r="R79" s="781">
        <v>0</v>
      </c>
      <c r="S79" s="781">
        <v>0</v>
      </c>
      <c r="T79" s="781">
        <v>0</v>
      </c>
      <c r="U79" s="781">
        <v>0</v>
      </c>
      <c r="V79" s="781">
        <v>0</v>
      </c>
      <c r="W79" s="781">
        <v>0</v>
      </c>
      <c r="X79" s="781">
        <v>0</v>
      </c>
      <c r="Y79" s="781">
        <v>0</v>
      </c>
      <c r="Z79" s="781">
        <v>0</v>
      </c>
      <c r="AA79" s="781">
        <v>0</v>
      </c>
      <c r="AB79" s="781">
        <v>0</v>
      </c>
      <c r="AC79" s="781">
        <v>0</v>
      </c>
      <c r="AD79" s="781">
        <v>0</v>
      </c>
      <c r="AE79" s="1614">
        <v>0</v>
      </c>
      <c r="AF79" s="1634">
        <f>L79+R79+W79+AB79</f>
        <v>752724</v>
      </c>
      <c r="AG79" s="1600">
        <f>M79+S79+X79+AC79</f>
        <v>752724</v>
      </c>
      <c r="AH79" s="1600">
        <f>N79+T79+Y79+AD79</f>
        <v>752724</v>
      </c>
      <c r="AI79" s="1635">
        <f>O79+U79+Z79+AE79</f>
        <v>752724</v>
      </c>
      <c r="AJ79" s="1621">
        <f>SUM(AA79,V79,Q79,P79)</f>
        <v>3010896</v>
      </c>
    </row>
    <row r="80" spans="1:36" hidden="1" outlineLevel="1">
      <c r="A80" s="1601"/>
      <c r="B80" s="1601" t="s">
        <v>1220</v>
      </c>
      <c r="C80" s="782">
        <f>SUM(C79)</f>
        <v>72</v>
      </c>
      <c r="D80" s="782">
        <f t="shared" ref="D80:AJ80" si="58">SUM(D79)</f>
        <v>103</v>
      </c>
      <c r="E80" s="782">
        <f t="shared" si="58"/>
        <v>0</v>
      </c>
      <c r="F80" s="782">
        <f t="shared" si="58"/>
        <v>103</v>
      </c>
      <c r="G80" s="782">
        <f t="shared" si="58"/>
        <v>0</v>
      </c>
      <c r="H80" s="782">
        <f t="shared" si="58"/>
        <v>0</v>
      </c>
      <c r="I80" s="782">
        <f t="shared" si="58"/>
        <v>0</v>
      </c>
      <c r="J80" s="782">
        <f t="shared" si="58"/>
        <v>0</v>
      </c>
      <c r="K80" s="782">
        <f t="shared" si="58"/>
        <v>2436</v>
      </c>
      <c r="L80" s="782">
        <f t="shared" si="58"/>
        <v>752724</v>
      </c>
      <c r="M80" s="782">
        <f t="shared" si="58"/>
        <v>752724</v>
      </c>
      <c r="N80" s="782">
        <f t="shared" si="58"/>
        <v>752724</v>
      </c>
      <c r="O80" s="782">
        <f t="shared" si="58"/>
        <v>752724</v>
      </c>
      <c r="P80" s="782">
        <f t="shared" si="58"/>
        <v>3010896</v>
      </c>
      <c r="Q80" s="782">
        <f t="shared" si="58"/>
        <v>0</v>
      </c>
      <c r="R80" s="782">
        <f t="shared" si="58"/>
        <v>0</v>
      </c>
      <c r="S80" s="782">
        <f t="shared" si="58"/>
        <v>0</v>
      </c>
      <c r="T80" s="782">
        <f t="shared" si="58"/>
        <v>0</v>
      </c>
      <c r="U80" s="782">
        <f t="shared" si="58"/>
        <v>0</v>
      </c>
      <c r="V80" s="782">
        <f t="shared" si="58"/>
        <v>0</v>
      </c>
      <c r="W80" s="782">
        <f t="shared" si="58"/>
        <v>0</v>
      </c>
      <c r="X80" s="782">
        <f t="shared" si="58"/>
        <v>0</v>
      </c>
      <c r="Y80" s="782">
        <f t="shared" si="58"/>
        <v>0</v>
      </c>
      <c r="Z80" s="782">
        <f t="shared" si="58"/>
        <v>0</v>
      </c>
      <c r="AA80" s="782">
        <f t="shared" si="58"/>
        <v>0</v>
      </c>
      <c r="AB80" s="782">
        <f t="shared" si="58"/>
        <v>0</v>
      </c>
      <c r="AC80" s="782">
        <f t="shared" si="58"/>
        <v>0</v>
      </c>
      <c r="AD80" s="782">
        <f t="shared" si="58"/>
        <v>0</v>
      </c>
      <c r="AE80" s="1615">
        <f t="shared" si="58"/>
        <v>0</v>
      </c>
      <c r="AF80" s="1636">
        <f t="shared" si="58"/>
        <v>752724</v>
      </c>
      <c r="AG80" s="782">
        <f t="shared" si="58"/>
        <v>752724</v>
      </c>
      <c r="AH80" s="782">
        <f t="shared" si="58"/>
        <v>752724</v>
      </c>
      <c r="AI80" s="1637">
        <f t="shared" si="58"/>
        <v>752724</v>
      </c>
      <c r="AJ80" s="1622">
        <f t="shared" si="58"/>
        <v>3010896</v>
      </c>
    </row>
    <row r="81" spans="1:37" ht="15" hidden="1" outlineLevel="1" thickBot="1">
      <c r="A81" s="1602"/>
      <c r="B81" s="1602" t="s">
        <v>1233</v>
      </c>
      <c r="C81" s="1603">
        <f>SUM(C78,C80)</f>
        <v>1199</v>
      </c>
      <c r="D81" s="1603">
        <f t="shared" ref="D81:AI81" si="59">SUM(D78,D80)</f>
        <v>1384</v>
      </c>
      <c r="E81" s="1603">
        <f t="shared" si="59"/>
        <v>0</v>
      </c>
      <c r="F81" s="1603">
        <f t="shared" si="59"/>
        <v>1384</v>
      </c>
      <c r="G81" s="1603">
        <f t="shared" si="59"/>
        <v>0</v>
      </c>
      <c r="H81" s="1603">
        <f t="shared" si="59"/>
        <v>0</v>
      </c>
      <c r="I81" s="1603">
        <f t="shared" si="59"/>
        <v>0</v>
      </c>
      <c r="J81" s="1603">
        <f t="shared" si="59"/>
        <v>0</v>
      </c>
      <c r="K81" s="783">
        <f t="shared" si="59"/>
        <v>719207</v>
      </c>
      <c r="L81" s="783">
        <f t="shared" si="59"/>
        <v>44276107</v>
      </c>
      <c r="M81" s="783">
        <f t="shared" si="59"/>
        <v>50817864.400000013</v>
      </c>
      <c r="N81" s="783">
        <f t="shared" si="59"/>
        <v>53007283.5</v>
      </c>
      <c r="O81" s="783">
        <f t="shared" si="59"/>
        <v>53007283.5</v>
      </c>
      <c r="P81" s="783">
        <f t="shared" si="59"/>
        <v>201108538.39999998</v>
      </c>
      <c r="Q81" s="783">
        <f t="shared" si="59"/>
        <v>5382400</v>
      </c>
      <c r="R81" s="783">
        <f t="shared" si="59"/>
        <v>1273600</v>
      </c>
      <c r="S81" s="783">
        <f t="shared" si="59"/>
        <v>1331200</v>
      </c>
      <c r="T81" s="783">
        <f t="shared" si="59"/>
        <v>1388800</v>
      </c>
      <c r="U81" s="783">
        <f t="shared" si="59"/>
        <v>1388800</v>
      </c>
      <c r="V81" s="1603">
        <f t="shared" si="59"/>
        <v>94269683.815000027</v>
      </c>
      <c r="W81" s="1603">
        <f t="shared" si="59"/>
        <v>20460772.799999997</v>
      </c>
      <c r="X81" s="1603">
        <f t="shared" si="59"/>
        <v>23744522.235000003</v>
      </c>
      <c r="Y81" s="1603">
        <f t="shared" si="59"/>
        <v>25032194.390000001</v>
      </c>
      <c r="Z81" s="1603">
        <f t="shared" si="59"/>
        <v>25032194.390000001</v>
      </c>
      <c r="AA81" s="783">
        <f t="shared" si="59"/>
        <v>78169122.125999987</v>
      </c>
      <c r="AB81" s="783">
        <f t="shared" si="59"/>
        <v>18688546.952</v>
      </c>
      <c r="AC81" s="783">
        <f t="shared" si="59"/>
        <v>19569799.794999998</v>
      </c>
      <c r="AD81" s="783">
        <f t="shared" si="59"/>
        <v>20694966.581999995</v>
      </c>
      <c r="AE81" s="1616">
        <f t="shared" si="59"/>
        <v>20694966.581999995</v>
      </c>
      <c r="AF81" s="1638">
        <f t="shared" si="59"/>
        <v>84699026.752000004</v>
      </c>
      <c r="AG81" s="1639">
        <f t="shared" si="59"/>
        <v>95463386.430000007</v>
      </c>
      <c r="AH81" s="1639">
        <f t="shared" si="59"/>
        <v>100123244.47199999</v>
      </c>
      <c r="AI81" s="1640">
        <f t="shared" si="59"/>
        <v>100123244.47199999</v>
      </c>
      <c r="AJ81" s="1623">
        <f>SUM(AJ78,AJ80)</f>
        <v>380408902.12600005</v>
      </c>
    </row>
    <row r="82" spans="1:37" s="758" customFormat="1" outlineLevel="1">
      <c r="A82" s="1642"/>
      <c r="B82" s="1646">
        <f>四大费用!C116</f>
        <v>0</v>
      </c>
      <c r="C82" s="1646">
        <f>四大费用!D116</f>
        <v>0</v>
      </c>
      <c r="D82" s="1646">
        <f>四大费用!E116</f>
        <v>0</v>
      </c>
      <c r="E82" s="1646">
        <f>四大费用!F116</f>
        <v>0</v>
      </c>
      <c r="F82" s="1643"/>
      <c r="G82" s="1643"/>
      <c r="H82" s="1643"/>
      <c r="I82" s="1643"/>
      <c r="J82" s="1643"/>
      <c r="K82" s="1644"/>
      <c r="L82" s="1644"/>
      <c r="M82" s="1644"/>
      <c r="N82" s="1644"/>
      <c r="O82" s="1644"/>
      <c r="P82" s="1644"/>
      <c r="Q82" s="1644"/>
      <c r="R82" s="1644"/>
      <c r="S82" s="1644"/>
      <c r="T82" s="1644"/>
      <c r="U82" s="1644"/>
      <c r="V82" s="1643"/>
      <c r="W82" s="1643"/>
      <c r="X82" s="1643"/>
      <c r="Y82" s="1643"/>
      <c r="Z82" s="1643"/>
      <c r="AA82" s="1644"/>
      <c r="AB82" s="1644"/>
      <c r="AC82" s="1644"/>
      <c r="AD82" s="1644"/>
      <c r="AE82" s="1644"/>
      <c r="AF82" s="1644"/>
      <c r="AG82" s="1644"/>
      <c r="AH82" s="1644"/>
      <c r="AI82" s="1644"/>
      <c r="AJ82" s="1645"/>
    </row>
    <row r="83" spans="1:37" ht="15" thickBot="1">
      <c r="B83" s="766">
        <f>B27-B82</f>
        <v>0</v>
      </c>
      <c r="C83" s="766">
        <f>C27-C82</f>
        <v>0</v>
      </c>
      <c r="D83" s="766">
        <f>D27-D82</f>
        <v>0</v>
      </c>
      <c r="E83" s="766">
        <f>E27-E82</f>
        <v>0</v>
      </c>
      <c r="AE83" s="763" t="s">
        <v>416</v>
      </c>
      <c r="AF83" s="751">
        <v>914500</v>
      </c>
      <c r="AG83" s="751">
        <v>1422500</v>
      </c>
      <c r="AH83" s="751">
        <v>2012500</v>
      </c>
      <c r="AI83" s="751">
        <v>1382500</v>
      </c>
      <c r="AJ83" s="762">
        <v>5732000</v>
      </c>
      <c r="AK83" s="749" t="s">
        <v>417</v>
      </c>
    </row>
    <row r="84" spans="1:37" s="870" customFormat="1" ht="14.25" customHeight="1" outlineLevel="1">
      <c r="A84" s="871"/>
      <c r="B84" s="875" t="s">
        <v>542</v>
      </c>
      <c r="C84" s="876"/>
      <c r="D84" s="877"/>
      <c r="E84" s="877"/>
      <c r="F84" s="877"/>
      <c r="G84" s="877"/>
      <c r="H84" s="1290"/>
      <c r="I84" s="1291"/>
      <c r="J84" s="1291"/>
      <c r="K84" s="1342"/>
      <c r="L84" s="1343"/>
      <c r="M84" s="1343"/>
      <c r="N84" s="1344"/>
      <c r="O84" s="867"/>
      <c r="P84" s="867"/>
      <c r="Q84" s="867"/>
      <c r="R84" s="867"/>
      <c r="S84" s="867"/>
      <c r="T84" s="866"/>
      <c r="U84" s="866"/>
      <c r="V84" s="866"/>
      <c r="W84" s="866"/>
      <c r="X84" s="866"/>
      <c r="Y84" s="866"/>
      <c r="Z84" s="866"/>
      <c r="AA84" s="866"/>
      <c r="AB84" s="866"/>
      <c r="AC84" s="866"/>
      <c r="AD84" s="866"/>
      <c r="AE84" s="868"/>
      <c r="AF84" s="866"/>
      <c r="AG84" s="866"/>
      <c r="AH84" s="866"/>
      <c r="AI84" s="866"/>
      <c r="AJ84" s="869"/>
      <c r="AK84" s="871"/>
    </row>
    <row r="85" spans="1:37" s="870" customFormat="1" ht="14.25" customHeight="1" outlineLevel="1">
      <c r="A85" s="871"/>
      <c r="B85" s="878" t="s">
        <v>550</v>
      </c>
      <c r="C85" s="879" t="s">
        <v>535</v>
      </c>
      <c r="D85" s="879" t="s">
        <v>536</v>
      </c>
      <c r="E85" s="879" t="s">
        <v>537</v>
      </c>
      <c r="F85" s="879" t="s">
        <v>538</v>
      </c>
      <c r="G85" s="1176"/>
      <c r="H85" s="1288"/>
      <c r="I85" s="1292"/>
      <c r="J85" s="1292"/>
      <c r="K85" s="1341"/>
      <c r="L85" s="1340"/>
      <c r="M85" s="1340"/>
      <c r="N85" s="1345"/>
      <c r="O85" s="867"/>
      <c r="P85" s="867"/>
      <c r="Q85" s="867"/>
      <c r="R85" s="867"/>
      <c r="S85" s="867"/>
      <c r="T85" s="866"/>
      <c r="U85" s="866"/>
      <c r="V85" s="866"/>
      <c r="W85" s="866"/>
      <c r="X85" s="866"/>
      <c r="Y85" s="866"/>
      <c r="Z85" s="866"/>
      <c r="AA85" s="866"/>
      <c r="AB85" s="866"/>
      <c r="AC85" s="866"/>
      <c r="AD85" s="866"/>
      <c r="AE85" s="868" t="s">
        <v>543</v>
      </c>
      <c r="AF85" s="866">
        <v>1300000</v>
      </c>
      <c r="AG85" s="866">
        <v>0</v>
      </c>
      <c r="AH85" s="866">
        <v>0</v>
      </c>
      <c r="AI85" s="866">
        <v>0</v>
      </c>
      <c r="AJ85" s="869">
        <f>SUM(AF85:AI85)</f>
        <v>1300000</v>
      </c>
      <c r="AK85" s="871" t="s">
        <v>544</v>
      </c>
    </row>
    <row r="86" spans="1:37" s="870" customFormat="1" ht="12.75" outlineLevel="1">
      <c r="A86" s="871"/>
      <c r="B86" s="881" t="s">
        <v>539</v>
      </c>
      <c r="C86" s="882"/>
      <c r="D86" s="883"/>
      <c r="E86" s="883"/>
      <c r="F86" s="883"/>
      <c r="G86" s="883"/>
      <c r="H86" s="1288"/>
      <c r="I86" s="1292"/>
      <c r="J86" s="1292"/>
      <c r="K86" s="1341"/>
      <c r="L86" s="1340"/>
      <c r="M86" s="1340"/>
      <c r="N86" s="1345"/>
      <c r="O86" s="867"/>
      <c r="P86" s="867"/>
      <c r="Q86" s="867"/>
      <c r="R86" s="867"/>
      <c r="S86" s="867"/>
      <c r="T86" s="866"/>
      <c r="U86" s="866"/>
      <c r="V86" s="866"/>
      <c r="W86" s="866"/>
      <c r="X86" s="866"/>
      <c r="Y86" s="866"/>
      <c r="Z86" s="866"/>
      <c r="AA86" s="866"/>
      <c r="AB86" s="866"/>
      <c r="AC86" s="866"/>
      <c r="AD86" s="866"/>
      <c r="AE86" s="868"/>
      <c r="AF86" s="866"/>
      <c r="AG86" s="866"/>
      <c r="AH86" s="866"/>
      <c r="AI86" s="866"/>
      <c r="AJ86" s="869"/>
      <c r="AK86" s="871"/>
    </row>
    <row r="87" spans="1:37" s="870" customFormat="1" ht="12.75" outlineLevel="1">
      <c r="A87" s="871"/>
      <c r="B87" s="881" t="s">
        <v>548</v>
      </c>
      <c r="C87" s="882"/>
      <c r="D87" s="883"/>
      <c r="E87" s="883"/>
      <c r="F87" s="883"/>
      <c r="G87" s="883"/>
      <c r="H87" s="1288"/>
      <c r="I87" s="1292"/>
      <c r="J87" s="1292"/>
      <c r="K87" s="1341"/>
      <c r="L87" s="1340"/>
      <c r="M87" s="1340"/>
      <c r="N87" s="1345"/>
      <c r="O87" s="867"/>
      <c r="P87" s="867"/>
      <c r="Q87" s="867"/>
      <c r="R87" s="867"/>
      <c r="S87" s="867"/>
      <c r="T87" s="866"/>
      <c r="U87" s="866"/>
      <c r="V87" s="866"/>
      <c r="W87" s="866"/>
      <c r="X87" s="866"/>
      <c r="Y87" s="866"/>
      <c r="Z87" s="866"/>
      <c r="AA87" s="866"/>
      <c r="AB87" s="866"/>
      <c r="AC87" s="866"/>
      <c r="AD87" s="866"/>
      <c r="AE87" s="868"/>
      <c r="AF87" s="866"/>
      <c r="AG87" s="866"/>
      <c r="AH87" s="866"/>
      <c r="AI87" s="866"/>
      <c r="AJ87" s="869"/>
      <c r="AK87" s="871"/>
    </row>
    <row r="88" spans="1:37" s="870" customFormat="1" ht="12.75" outlineLevel="1">
      <c r="A88" s="871"/>
      <c r="B88" s="881" t="s">
        <v>540</v>
      </c>
      <c r="C88" s="836"/>
      <c r="D88" s="836"/>
      <c r="E88" s="883"/>
      <c r="F88" s="883"/>
      <c r="G88" s="883"/>
      <c r="H88" s="1288"/>
      <c r="I88" s="1292"/>
      <c r="J88" s="1292"/>
      <c r="K88" s="1341"/>
      <c r="L88" s="1340"/>
      <c r="M88" s="1340"/>
      <c r="N88" s="1345"/>
      <c r="O88" s="867"/>
      <c r="P88" s="867"/>
      <c r="Q88" s="867"/>
      <c r="R88" s="867"/>
      <c r="S88" s="867"/>
      <c r="T88" s="866"/>
      <c r="U88" s="866"/>
      <c r="V88" s="866"/>
      <c r="W88" s="866"/>
      <c r="X88" s="866"/>
      <c r="Y88" s="866"/>
      <c r="Z88" s="866"/>
      <c r="AA88" s="866"/>
      <c r="AB88" s="866"/>
      <c r="AC88" s="866"/>
      <c r="AD88" s="866"/>
      <c r="AE88" s="868"/>
      <c r="AF88" s="866"/>
      <c r="AG88" s="866"/>
      <c r="AH88" s="866"/>
      <c r="AI88" s="866"/>
      <c r="AJ88" s="869"/>
      <c r="AK88" s="871"/>
    </row>
    <row r="89" spans="1:37" s="870" customFormat="1" ht="12.75" outlineLevel="1">
      <c r="A89" s="871"/>
      <c r="B89" s="884" t="s">
        <v>541</v>
      </c>
      <c r="C89" s="882"/>
      <c r="D89" s="883"/>
      <c r="E89" s="883"/>
      <c r="F89" s="883"/>
      <c r="G89" s="883"/>
      <c r="H89" s="1288"/>
      <c r="I89" s="1292"/>
      <c r="J89" s="1292"/>
      <c r="K89" s="1341"/>
      <c r="L89" s="1340"/>
      <c r="M89" s="1340"/>
      <c r="N89" s="1345"/>
      <c r="O89" s="867"/>
      <c r="P89" s="867"/>
      <c r="Q89" s="867"/>
      <c r="R89" s="867"/>
      <c r="S89" s="867"/>
      <c r="T89" s="866"/>
      <c r="U89" s="866"/>
      <c r="V89" s="866"/>
      <c r="W89" s="866"/>
      <c r="X89" s="866"/>
      <c r="Y89" s="866"/>
      <c r="Z89" s="866"/>
      <c r="AA89" s="866"/>
      <c r="AB89" s="866"/>
      <c r="AC89" s="866"/>
      <c r="AD89" s="866"/>
      <c r="AE89" s="868"/>
      <c r="AF89" s="866"/>
      <c r="AG89" s="866"/>
      <c r="AH89" s="866"/>
      <c r="AI89" s="866"/>
      <c r="AJ89" s="869"/>
      <c r="AK89" s="871"/>
    </row>
    <row r="90" spans="1:37" s="870" customFormat="1" ht="12.75" outlineLevel="1">
      <c r="A90" s="871"/>
      <c r="B90" s="884" t="s">
        <v>552</v>
      </c>
      <c r="C90" s="882"/>
      <c r="D90" s="883"/>
      <c r="E90" s="883"/>
      <c r="F90" s="883"/>
      <c r="G90" s="883"/>
      <c r="H90" s="1288"/>
      <c r="I90" s="1292"/>
      <c r="J90" s="1292"/>
      <c r="K90" s="1341"/>
      <c r="L90" s="1340"/>
      <c r="M90" s="1340"/>
      <c r="N90" s="1345"/>
      <c r="O90" s="867"/>
      <c r="P90" s="867"/>
      <c r="Q90" s="867"/>
      <c r="R90" s="867"/>
      <c r="S90" s="867"/>
      <c r="T90" s="866"/>
      <c r="U90" s="866"/>
      <c r="V90" s="866"/>
      <c r="W90" s="866"/>
      <c r="X90" s="866"/>
      <c r="Y90" s="866"/>
      <c r="Z90" s="866"/>
      <c r="AA90" s="866"/>
      <c r="AB90" s="866"/>
      <c r="AC90" s="866"/>
      <c r="AD90" s="866"/>
      <c r="AE90" s="868"/>
      <c r="AF90" s="866"/>
      <c r="AG90" s="866"/>
      <c r="AH90" s="866"/>
      <c r="AI90" s="866"/>
      <c r="AJ90" s="869"/>
      <c r="AK90" s="871"/>
    </row>
    <row r="91" spans="1:37" s="870" customFormat="1" ht="12.75" outlineLevel="1">
      <c r="A91" s="871"/>
      <c r="B91" s="885" t="s">
        <v>549</v>
      </c>
      <c r="C91" s="872">
        <f>SUM(C86:C90)</f>
        <v>0</v>
      </c>
      <c r="D91" s="873">
        <f>SUM(D86:D90)</f>
        <v>0</v>
      </c>
      <c r="E91" s="873">
        <f>SUM(E86:E90)</f>
        <v>0</v>
      </c>
      <c r="F91" s="873">
        <f>SUM(F86:F90)</f>
        <v>0</v>
      </c>
      <c r="G91" s="883"/>
      <c r="H91" s="1288"/>
      <c r="I91" s="1292"/>
      <c r="J91" s="1292"/>
      <c r="K91" s="1341"/>
      <c r="L91" s="1340"/>
      <c r="M91" s="1340"/>
      <c r="N91" s="1345"/>
      <c r="O91" s="867"/>
      <c r="P91" s="867"/>
      <c r="Q91" s="867"/>
      <c r="R91" s="867"/>
      <c r="S91" s="867"/>
      <c r="T91" s="866"/>
      <c r="U91" s="866"/>
      <c r="V91" s="866"/>
      <c r="W91" s="866"/>
      <c r="X91" s="866"/>
      <c r="Y91" s="866"/>
      <c r="Z91" s="866"/>
      <c r="AA91" s="866"/>
      <c r="AB91" s="866"/>
      <c r="AC91" s="866"/>
      <c r="AD91" s="866"/>
      <c r="AE91" s="868"/>
      <c r="AF91" s="866"/>
      <c r="AG91" s="866"/>
      <c r="AH91" s="866"/>
      <c r="AI91" s="866"/>
      <c r="AJ91" s="869"/>
      <c r="AK91" s="871"/>
    </row>
    <row r="92" spans="1:37" s="870" customFormat="1" ht="12.75" outlineLevel="1">
      <c r="A92" s="871"/>
      <c r="B92" s="885" t="s">
        <v>553</v>
      </c>
      <c r="C92" s="872">
        <f>-损益表!B73</f>
        <v>0</v>
      </c>
      <c r="D92" s="873">
        <f>-损益表!C73</f>
        <v>0</v>
      </c>
      <c r="E92" s="873">
        <f>-损益表!D73</f>
        <v>0</v>
      </c>
      <c r="F92" s="873">
        <f>-损益表!E73</f>
        <v>0</v>
      </c>
      <c r="G92" s="883"/>
      <c r="H92" s="1288"/>
      <c r="I92" s="883"/>
      <c r="J92" s="883"/>
      <c r="K92" s="1341"/>
      <c r="L92" s="1340"/>
      <c r="M92" s="1340"/>
      <c r="N92" s="1345"/>
      <c r="O92" s="867"/>
      <c r="P92" s="867"/>
      <c r="Q92" s="867"/>
      <c r="R92" s="867"/>
      <c r="S92" s="867"/>
      <c r="T92" s="866"/>
      <c r="U92" s="866"/>
      <c r="V92" s="866"/>
      <c r="W92" s="866"/>
      <c r="X92" s="866"/>
      <c r="Y92" s="866"/>
      <c r="Z92" s="866"/>
      <c r="AA92" s="866"/>
      <c r="AB92" s="866"/>
      <c r="AC92" s="866"/>
      <c r="AD92" s="866"/>
      <c r="AE92" s="868"/>
      <c r="AF92" s="866"/>
      <c r="AG92" s="866"/>
      <c r="AH92" s="866"/>
      <c r="AI92" s="866"/>
      <c r="AJ92" s="874"/>
      <c r="AK92" s="871"/>
    </row>
    <row r="93" spans="1:37" s="870" customFormat="1" ht="12.75" outlineLevel="1">
      <c r="A93" s="871"/>
      <c r="B93" s="885" t="s">
        <v>554</v>
      </c>
      <c r="C93" s="872">
        <f>C92-C91</f>
        <v>0</v>
      </c>
      <c r="D93" s="872">
        <f>D92-D91</f>
        <v>0</v>
      </c>
      <c r="E93" s="872">
        <f>E92-E91</f>
        <v>0</v>
      </c>
      <c r="F93" s="873">
        <f>F92-F91</f>
        <v>0</v>
      </c>
      <c r="G93" s="883"/>
      <c r="H93" s="1288"/>
      <c r="I93" s="883"/>
      <c r="J93" s="883"/>
      <c r="K93" s="1341"/>
      <c r="L93" s="1340"/>
      <c r="M93" s="1340"/>
      <c r="N93" s="1345"/>
      <c r="O93" s="867"/>
      <c r="P93" s="867"/>
      <c r="Q93" s="867"/>
      <c r="R93" s="867"/>
      <c r="S93" s="867"/>
      <c r="T93" s="866"/>
      <c r="U93" s="866"/>
      <c r="V93" s="866"/>
      <c r="W93" s="866"/>
      <c r="X93" s="866"/>
      <c r="Y93" s="866"/>
      <c r="Z93" s="866"/>
      <c r="AA93" s="866"/>
      <c r="AB93" s="866"/>
      <c r="AC93" s="866"/>
      <c r="AD93" s="866"/>
      <c r="AE93" s="868"/>
      <c r="AF93" s="866"/>
      <c r="AG93" s="866"/>
      <c r="AH93" s="866"/>
      <c r="AI93" s="866"/>
      <c r="AJ93" s="874"/>
      <c r="AK93" s="871"/>
    </row>
    <row r="94" spans="1:37" s="870" customFormat="1" ht="12.75" outlineLevel="1">
      <c r="A94" s="871"/>
      <c r="B94" s="885"/>
      <c r="C94" s="938"/>
      <c r="D94" s="938"/>
      <c r="E94" s="873"/>
      <c r="F94" s="873"/>
      <c r="G94" s="883"/>
      <c r="H94" s="1288"/>
      <c r="I94" s="883"/>
      <c r="J94" s="883"/>
      <c r="K94" s="1341"/>
      <c r="L94" s="1340"/>
      <c r="M94" s="1340"/>
      <c r="N94" s="1345"/>
      <c r="O94" s="867"/>
      <c r="P94" s="867"/>
      <c r="Q94" s="867"/>
      <c r="R94" s="867"/>
      <c r="S94" s="867"/>
      <c r="T94" s="866"/>
      <c r="U94" s="866"/>
      <c r="V94" s="866"/>
      <c r="W94" s="866"/>
      <c r="X94" s="866"/>
      <c r="Y94" s="866"/>
      <c r="Z94" s="866"/>
      <c r="AA94" s="866"/>
      <c r="AB94" s="866"/>
      <c r="AC94" s="866"/>
      <c r="AD94" s="866"/>
      <c r="AE94" s="868"/>
      <c r="AF94" s="866"/>
      <c r="AG94" s="866"/>
      <c r="AH94" s="866"/>
      <c r="AI94" s="866"/>
      <c r="AJ94" s="874"/>
      <c r="AK94" s="871"/>
    </row>
    <row r="95" spans="1:37" s="870" customFormat="1" ht="12.75" outlineLevel="1">
      <c r="A95" s="871"/>
      <c r="B95" s="878" t="s">
        <v>551</v>
      </c>
      <c r="C95" s="879" t="s">
        <v>545</v>
      </c>
      <c r="D95" s="879" t="s">
        <v>559</v>
      </c>
      <c r="E95" s="879" t="s">
        <v>560</v>
      </c>
      <c r="F95" s="879" t="s">
        <v>609</v>
      </c>
      <c r="G95" s="879" t="s">
        <v>799</v>
      </c>
      <c r="H95" s="879" t="s">
        <v>800</v>
      </c>
      <c r="I95" s="879" t="s">
        <v>837</v>
      </c>
      <c r="J95" s="879" t="s">
        <v>838</v>
      </c>
      <c r="K95" s="879" t="s">
        <v>839</v>
      </c>
      <c r="L95" s="879" t="s">
        <v>863</v>
      </c>
      <c r="M95" s="879" t="s">
        <v>864</v>
      </c>
      <c r="N95" s="880" t="s">
        <v>865</v>
      </c>
      <c r="O95" s="867"/>
      <c r="P95" s="867"/>
      <c r="Q95" s="867"/>
      <c r="R95" s="867"/>
      <c r="S95" s="867"/>
      <c r="T95" s="866"/>
      <c r="U95" s="866"/>
      <c r="V95" s="866"/>
      <c r="W95" s="866"/>
      <c r="X95" s="866"/>
      <c r="Y95" s="866"/>
      <c r="Z95" s="866"/>
      <c r="AA95" s="866"/>
      <c r="AB95" s="866"/>
      <c r="AC95" s="866"/>
      <c r="AD95" s="866"/>
      <c r="AE95" s="866"/>
      <c r="AF95" s="866"/>
      <c r="AG95" s="866"/>
      <c r="AH95" s="866"/>
      <c r="AI95" s="866"/>
      <c r="AJ95" s="866"/>
    </row>
    <row r="96" spans="1:37" s="870" customFormat="1" ht="12.75" outlineLevel="1">
      <c r="A96" s="871"/>
      <c r="B96" s="886" t="s">
        <v>546</v>
      </c>
      <c r="C96" s="882"/>
      <c r="D96" s="883"/>
      <c r="E96" s="883"/>
      <c r="F96" s="883"/>
      <c r="G96" s="883"/>
      <c r="H96" s="1288"/>
      <c r="I96" s="883"/>
      <c r="J96" s="883"/>
      <c r="K96" s="1341"/>
      <c r="L96" s="1340"/>
      <c r="M96" s="1340"/>
      <c r="N96" s="1345"/>
      <c r="O96" s="867"/>
      <c r="P96" s="867"/>
      <c r="Q96" s="867"/>
      <c r="R96" s="867"/>
      <c r="S96" s="867"/>
      <c r="T96" s="866"/>
      <c r="U96" s="866"/>
      <c r="V96" s="866"/>
      <c r="W96" s="866"/>
      <c r="X96" s="866"/>
      <c r="Y96" s="866"/>
      <c r="Z96" s="866"/>
      <c r="AA96" s="866"/>
      <c r="AB96" s="866"/>
      <c r="AC96" s="866"/>
      <c r="AD96" s="866"/>
      <c r="AE96" s="866"/>
      <c r="AF96" s="866"/>
      <c r="AG96" s="866"/>
      <c r="AH96" s="866"/>
      <c r="AI96" s="866"/>
      <c r="AJ96" s="866"/>
    </row>
    <row r="97" spans="1:39" s="870" customFormat="1" ht="12.75" outlineLevel="1">
      <c r="A97" s="871"/>
      <c r="B97" s="881" t="s">
        <v>539</v>
      </c>
      <c r="C97" s="882"/>
      <c r="D97" s="883"/>
      <c r="E97" s="883"/>
      <c r="F97" s="883"/>
      <c r="G97" s="883"/>
      <c r="H97" s="883"/>
      <c r="I97" s="883"/>
      <c r="J97" s="883"/>
      <c r="K97" s="1341"/>
      <c r="L97" s="1340"/>
      <c r="M97" s="1340"/>
      <c r="N97" s="1345"/>
      <c r="O97" s="867"/>
      <c r="P97" s="867"/>
      <c r="Q97" s="867"/>
      <c r="R97" s="867"/>
      <c r="S97" s="867"/>
      <c r="T97" s="866"/>
      <c r="U97" s="866"/>
      <c r="V97" s="866"/>
      <c r="W97" s="866"/>
      <c r="X97" s="866"/>
      <c r="Y97" s="866"/>
      <c r="Z97" s="866"/>
      <c r="AA97" s="866"/>
      <c r="AB97" s="866"/>
      <c r="AC97" s="866"/>
      <c r="AD97" s="866"/>
      <c r="AE97" s="866"/>
      <c r="AF97" s="866"/>
      <c r="AG97" s="866"/>
      <c r="AH97" s="866"/>
      <c r="AI97" s="866"/>
      <c r="AJ97" s="866"/>
    </row>
    <row r="98" spans="1:39" s="870" customFormat="1" ht="12.75" outlineLevel="1">
      <c r="A98" s="871"/>
      <c r="B98" s="1189" t="s">
        <v>548</v>
      </c>
      <c r="C98" s="836"/>
      <c r="D98" s="1190"/>
      <c r="E98" s="883"/>
      <c r="F98" s="883"/>
      <c r="G98" s="1190"/>
      <c r="H98" s="1190"/>
      <c r="I98" s="883"/>
      <c r="J98" s="883"/>
      <c r="K98" s="1341"/>
      <c r="L98" s="1340"/>
      <c r="M98" s="1340"/>
      <c r="N98" s="1345"/>
      <c r="O98" s="867"/>
      <c r="P98" s="867"/>
      <c r="Q98" s="867"/>
      <c r="R98" s="867"/>
      <c r="S98" s="867"/>
      <c r="T98" s="866"/>
      <c r="U98" s="866"/>
      <c r="V98" s="866"/>
      <c r="W98" s="866"/>
      <c r="X98" s="866"/>
      <c r="Y98" s="866"/>
      <c r="Z98" s="866"/>
      <c r="AA98" s="866"/>
      <c r="AB98" s="866"/>
      <c r="AC98" s="866"/>
      <c r="AD98" s="866"/>
      <c r="AE98" s="866"/>
      <c r="AF98" s="866"/>
      <c r="AG98" s="866"/>
      <c r="AH98" s="866"/>
      <c r="AI98" s="866"/>
      <c r="AJ98" s="866"/>
    </row>
    <row r="99" spans="1:39" s="870" customFormat="1" ht="12.75" outlineLevel="1">
      <c r="A99" s="871"/>
      <c r="B99" s="1189" t="s">
        <v>540</v>
      </c>
      <c r="C99" s="1190"/>
      <c r="D99" s="836"/>
      <c r="E99" s="883"/>
      <c r="F99" s="883"/>
      <c r="G99" s="1190"/>
      <c r="H99" s="1289"/>
      <c r="I99" s="883"/>
      <c r="J99" s="883"/>
      <c r="K99" s="1341"/>
      <c r="L99" s="1340"/>
      <c r="M99" s="1340"/>
      <c r="N99" s="1345"/>
      <c r="O99" s="867"/>
      <c r="P99" s="867"/>
      <c r="Q99" s="867"/>
      <c r="R99" s="867"/>
      <c r="S99" s="867"/>
      <c r="T99" s="866"/>
      <c r="U99" s="866"/>
      <c r="V99" s="866"/>
      <c r="W99" s="866"/>
      <c r="X99" s="866"/>
      <c r="Y99" s="866"/>
      <c r="Z99" s="866"/>
      <c r="AA99" s="866"/>
      <c r="AB99" s="866"/>
      <c r="AC99" s="866"/>
      <c r="AD99" s="866"/>
      <c r="AE99" s="866"/>
      <c r="AF99" s="866"/>
      <c r="AG99" s="866"/>
      <c r="AH99" s="866"/>
      <c r="AI99" s="866"/>
      <c r="AJ99" s="866"/>
    </row>
    <row r="100" spans="1:39" s="870" customFormat="1" ht="12.75" outlineLevel="1">
      <c r="A100" s="871"/>
      <c r="B100" s="884" t="s">
        <v>541</v>
      </c>
      <c r="C100" s="882"/>
      <c r="D100" s="883"/>
      <c r="E100" s="883"/>
      <c r="F100" s="883"/>
      <c r="G100" s="883"/>
      <c r="H100" s="1288"/>
      <c r="I100" s="883"/>
      <c r="J100" s="883"/>
      <c r="K100" s="1341"/>
      <c r="L100" s="1340"/>
      <c r="M100" s="1340"/>
      <c r="N100" s="1345"/>
      <c r="O100" s="867"/>
      <c r="P100" s="867"/>
      <c r="Q100" s="867"/>
      <c r="R100" s="867"/>
      <c r="S100" s="867"/>
      <c r="T100" s="866"/>
      <c r="U100" s="866"/>
      <c r="V100" s="866"/>
      <c r="W100" s="866"/>
      <c r="X100" s="866"/>
      <c r="Y100" s="866"/>
      <c r="Z100" s="866"/>
      <c r="AA100" s="866"/>
      <c r="AB100" s="866"/>
      <c r="AC100" s="866"/>
      <c r="AD100" s="866"/>
      <c r="AE100" s="866"/>
      <c r="AF100" s="866"/>
      <c r="AG100" s="866"/>
      <c r="AH100" s="866"/>
      <c r="AI100" s="866"/>
      <c r="AJ100" s="866"/>
    </row>
    <row r="101" spans="1:39" s="870" customFormat="1" ht="12.75" outlineLevel="1">
      <c r="A101" s="871"/>
      <c r="B101" s="884" t="s">
        <v>696</v>
      </c>
      <c r="C101" s="882"/>
      <c r="D101" s="883"/>
      <c r="E101" s="883"/>
      <c r="F101" s="883"/>
      <c r="G101" s="883"/>
      <c r="H101" s="1288"/>
      <c r="I101" s="883"/>
      <c r="J101" s="883"/>
      <c r="K101" s="1341"/>
      <c r="L101" s="1340"/>
      <c r="M101" s="1340"/>
      <c r="N101" s="1345"/>
      <c r="O101" s="867"/>
      <c r="P101" s="867"/>
      <c r="Q101" s="867"/>
      <c r="R101" s="867"/>
      <c r="S101" s="867"/>
      <c r="T101" s="866"/>
      <c r="U101" s="866"/>
      <c r="V101" s="866"/>
      <c r="W101" s="866"/>
      <c r="X101" s="866"/>
      <c r="Y101" s="866"/>
      <c r="Z101" s="866"/>
      <c r="AA101" s="866"/>
      <c r="AB101" s="866"/>
      <c r="AC101" s="866"/>
      <c r="AD101" s="866"/>
      <c r="AE101" s="866"/>
      <c r="AF101" s="866"/>
      <c r="AG101" s="866"/>
      <c r="AH101" s="866"/>
      <c r="AI101" s="866"/>
      <c r="AJ101" s="866"/>
      <c r="AL101" s="978" t="s">
        <v>698</v>
      </c>
      <c r="AM101" s="961" t="s">
        <v>699</v>
      </c>
    </row>
    <row r="102" spans="1:39" s="870" customFormat="1" ht="12.75" outlineLevel="1">
      <c r="A102" s="871"/>
      <c r="B102" s="887" t="s">
        <v>547</v>
      </c>
      <c r="C102" s="882"/>
      <c r="D102" s="883"/>
      <c r="E102" s="883"/>
      <c r="F102" s="883"/>
      <c r="G102" s="883"/>
      <c r="H102" s="1288"/>
      <c r="I102" s="883"/>
      <c r="J102" s="883"/>
      <c r="K102" s="1341"/>
      <c r="L102" s="1340"/>
      <c r="M102" s="1340"/>
      <c r="N102" s="1345"/>
      <c r="O102" s="867"/>
      <c r="P102" s="867"/>
      <c r="Q102" s="867"/>
      <c r="R102" s="867"/>
      <c r="S102" s="867"/>
      <c r="T102" s="866"/>
      <c r="U102" s="866"/>
      <c r="V102" s="866"/>
      <c r="W102" s="866"/>
      <c r="X102" s="866"/>
      <c r="Y102" s="866"/>
      <c r="Z102" s="866"/>
      <c r="AA102" s="866"/>
      <c r="AB102" s="866"/>
      <c r="AC102" s="866"/>
      <c r="AD102" s="866"/>
      <c r="AE102" s="866"/>
      <c r="AF102" s="866"/>
      <c r="AG102" s="866"/>
      <c r="AH102" s="866"/>
      <c r="AI102" s="866"/>
      <c r="AJ102" s="866"/>
      <c r="AL102" s="978"/>
      <c r="AM102" s="961" t="s">
        <v>700</v>
      </c>
    </row>
    <row r="103" spans="1:39" s="870" customFormat="1" ht="12.75" outlineLevel="1">
      <c r="A103" s="871"/>
      <c r="B103" s="881" t="s">
        <v>539</v>
      </c>
      <c r="C103" s="882"/>
      <c r="D103" s="919"/>
      <c r="E103" s="883"/>
      <c r="F103" s="883"/>
      <c r="G103" s="883"/>
      <c r="H103" s="1288"/>
      <c r="I103" s="883"/>
      <c r="J103" s="883"/>
      <c r="K103" s="1341"/>
      <c r="L103" s="1340"/>
      <c r="M103" s="1340"/>
      <c r="N103" s="1345"/>
      <c r="O103" s="867"/>
      <c r="P103" s="867"/>
      <c r="Q103" s="867"/>
      <c r="R103" s="867"/>
      <c r="S103" s="867"/>
      <c r="T103" s="866"/>
      <c r="U103" s="866"/>
      <c r="V103" s="866"/>
      <c r="W103" s="866"/>
      <c r="X103" s="866"/>
      <c r="Y103" s="866"/>
      <c r="Z103" s="866"/>
      <c r="AA103" s="866"/>
      <c r="AB103" s="866"/>
      <c r="AC103" s="866"/>
      <c r="AD103" s="866"/>
      <c r="AE103" s="866"/>
      <c r="AF103" s="866"/>
      <c r="AG103" s="866"/>
      <c r="AH103" s="866"/>
      <c r="AI103" s="866"/>
      <c r="AJ103" s="866"/>
      <c r="AL103" s="978"/>
      <c r="AM103" s="961" t="s">
        <v>701</v>
      </c>
    </row>
    <row r="104" spans="1:39" s="870" customFormat="1" ht="12.75" outlineLevel="1">
      <c r="A104" s="871"/>
      <c r="B104" s="881" t="s">
        <v>548</v>
      </c>
      <c r="C104" s="882"/>
      <c r="D104" s="919"/>
      <c r="E104" s="883"/>
      <c r="F104" s="883"/>
      <c r="G104" s="883"/>
      <c r="H104" s="1288"/>
      <c r="I104" s="883"/>
      <c r="J104" s="883"/>
      <c r="K104" s="1341"/>
      <c r="L104" s="1340"/>
      <c r="M104" s="1340"/>
      <c r="N104" s="1345"/>
      <c r="O104" s="867"/>
      <c r="P104" s="867"/>
      <c r="Q104" s="867"/>
      <c r="R104" s="867"/>
      <c r="S104" s="867"/>
      <c r="T104" s="866"/>
      <c r="U104" s="866"/>
      <c r="V104" s="866"/>
      <c r="W104" s="866"/>
      <c r="X104" s="866"/>
      <c r="Y104" s="866"/>
      <c r="Z104" s="866"/>
      <c r="AA104" s="866"/>
      <c r="AB104" s="866"/>
      <c r="AC104" s="866"/>
      <c r="AD104" s="866"/>
      <c r="AE104" s="866"/>
      <c r="AF104" s="866"/>
      <c r="AG104" s="866"/>
      <c r="AH104" s="866"/>
      <c r="AI104" s="866"/>
      <c r="AJ104" s="866"/>
      <c r="AL104" s="978"/>
      <c r="AM104" s="961" t="s">
        <v>702</v>
      </c>
    </row>
    <row r="105" spans="1:39" s="870" customFormat="1" ht="12.75" outlineLevel="1">
      <c r="A105" s="871"/>
      <c r="B105" s="881" t="s">
        <v>540</v>
      </c>
      <c r="C105" s="882"/>
      <c r="D105" s="883"/>
      <c r="E105" s="883"/>
      <c r="F105" s="883"/>
      <c r="G105" s="883"/>
      <c r="H105" s="1288"/>
      <c r="I105" s="883"/>
      <c r="J105" s="883"/>
      <c r="K105" s="1341"/>
      <c r="L105" s="1340"/>
      <c r="M105" s="1340"/>
      <c r="N105" s="1345"/>
      <c r="O105" s="867"/>
      <c r="P105" s="867"/>
      <c r="Q105" s="867"/>
      <c r="R105" s="867"/>
      <c r="S105" s="867"/>
      <c r="T105" s="866"/>
      <c r="U105" s="866"/>
      <c r="V105" s="866"/>
      <c r="W105" s="866"/>
      <c r="X105" s="866"/>
      <c r="Y105" s="866"/>
      <c r="Z105" s="866"/>
      <c r="AA105" s="866"/>
      <c r="AB105" s="866"/>
      <c r="AC105" s="866"/>
      <c r="AD105" s="866"/>
      <c r="AE105" s="866"/>
      <c r="AF105" s="866"/>
      <c r="AG105" s="866"/>
      <c r="AH105" s="866"/>
      <c r="AI105" s="866"/>
      <c r="AJ105" s="866"/>
    </row>
    <row r="106" spans="1:39" s="870" customFormat="1" ht="12.75" outlineLevel="1">
      <c r="A106" s="871"/>
      <c r="B106" s="884" t="s">
        <v>541</v>
      </c>
      <c r="C106" s="882"/>
      <c r="D106" s="883"/>
      <c r="E106" s="883"/>
      <c r="F106" s="883"/>
      <c r="G106" s="883"/>
      <c r="H106" s="1288"/>
      <c r="I106" s="883"/>
      <c r="J106" s="883"/>
      <c r="K106" s="1341"/>
      <c r="L106" s="1340"/>
      <c r="M106" s="1340"/>
      <c r="N106" s="1345"/>
      <c r="O106" s="867"/>
      <c r="P106" s="867"/>
      <c r="Q106" s="867"/>
      <c r="R106" s="867"/>
      <c r="S106" s="867"/>
      <c r="T106" s="866"/>
      <c r="U106" s="866"/>
      <c r="V106" s="866"/>
      <c r="W106" s="866"/>
      <c r="X106" s="866"/>
      <c r="Y106" s="866"/>
      <c r="Z106" s="866"/>
      <c r="AA106" s="866"/>
      <c r="AB106" s="866"/>
      <c r="AC106" s="866"/>
      <c r="AD106" s="866"/>
      <c r="AE106" s="866"/>
      <c r="AF106" s="866"/>
      <c r="AG106" s="866"/>
      <c r="AH106" s="866"/>
      <c r="AI106" s="866"/>
      <c r="AJ106" s="866"/>
    </row>
    <row r="107" spans="1:39" s="870" customFormat="1" ht="12.75" outlineLevel="1">
      <c r="A107" s="871"/>
      <c r="B107" s="884" t="s">
        <v>552</v>
      </c>
      <c r="C107" s="882"/>
      <c r="D107" s="883"/>
      <c r="E107" s="883"/>
      <c r="F107" s="883"/>
      <c r="G107" s="883"/>
      <c r="H107" s="1288"/>
      <c r="I107" s="883"/>
      <c r="J107" s="883"/>
      <c r="K107" s="1341"/>
      <c r="L107" s="1340"/>
      <c r="M107" s="1340"/>
      <c r="N107" s="1345"/>
      <c r="O107" s="867"/>
      <c r="P107" s="867"/>
      <c r="Q107" s="867"/>
      <c r="R107" s="867"/>
      <c r="S107" s="867"/>
      <c r="T107" s="866"/>
      <c r="U107" s="866"/>
      <c r="V107" s="866"/>
      <c r="W107" s="866"/>
      <c r="X107" s="866"/>
      <c r="Y107" s="866"/>
      <c r="Z107" s="866"/>
      <c r="AA107" s="866"/>
      <c r="AB107" s="866"/>
      <c r="AC107" s="866"/>
      <c r="AD107" s="866"/>
      <c r="AE107" s="866"/>
      <c r="AF107" s="866"/>
      <c r="AG107" s="866"/>
      <c r="AH107" s="866"/>
      <c r="AI107" s="866"/>
      <c r="AJ107" s="866"/>
    </row>
    <row r="108" spans="1:39" s="870" customFormat="1" ht="12.75" outlineLevel="1">
      <c r="A108" s="871"/>
      <c r="B108" s="885" t="s">
        <v>549</v>
      </c>
      <c r="C108" s="872">
        <f>SUM(C96:C107)</f>
        <v>0</v>
      </c>
      <c r="D108" s="872">
        <f t="shared" ref="D108:M108" si="60">SUM(D96:D107)</f>
        <v>0</v>
      </c>
      <c r="E108" s="872">
        <f t="shared" si="60"/>
        <v>0</v>
      </c>
      <c r="F108" s="872">
        <f t="shared" si="60"/>
        <v>0</v>
      </c>
      <c r="G108" s="872">
        <f t="shared" si="60"/>
        <v>0</v>
      </c>
      <c r="H108" s="872">
        <f t="shared" si="60"/>
        <v>0</v>
      </c>
      <c r="I108" s="872">
        <f t="shared" si="60"/>
        <v>0</v>
      </c>
      <c r="J108" s="872">
        <f t="shared" si="60"/>
        <v>0</v>
      </c>
      <c r="K108" s="872">
        <f t="shared" si="60"/>
        <v>0</v>
      </c>
      <c r="L108" s="872">
        <f t="shared" si="60"/>
        <v>0</v>
      </c>
      <c r="M108" s="872">
        <f t="shared" si="60"/>
        <v>0</v>
      </c>
      <c r="N108" s="1345"/>
      <c r="O108" s="867"/>
      <c r="P108" s="867"/>
      <c r="Q108" s="867"/>
      <c r="R108" s="867"/>
      <c r="S108" s="867"/>
      <c r="T108" s="866"/>
      <c r="U108" s="866"/>
      <c r="V108" s="866"/>
      <c r="W108" s="866"/>
      <c r="X108" s="866"/>
      <c r="Y108" s="866"/>
      <c r="Z108" s="866"/>
      <c r="AA108" s="866"/>
      <c r="AB108" s="866"/>
      <c r="AC108" s="866"/>
      <c r="AD108" s="866"/>
      <c r="AE108" s="866"/>
      <c r="AF108" s="866"/>
      <c r="AG108" s="866"/>
      <c r="AH108" s="866"/>
      <c r="AI108" s="866"/>
      <c r="AJ108" s="866"/>
    </row>
    <row r="109" spans="1:39" ht="15" thickBot="1">
      <c r="B109" s="888"/>
      <c r="C109" s="920" t="s">
        <v>1151</v>
      </c>
      <c r="D109" s="920" t="s">
        <v>1151</v>
      </c>
      <c r="E109" s="920" t="s">
        <v>1151</v>
      </c>
      <c r="F109" s="920" t="s">
        <v>905</v>
      </c>
      <c r="G109" s="920" t="s">
        <v>905</v>
      </c>
      <c r="H109" s="920" t="s">
        <v>905</v>
      </c>
      <c r="I109" s="920" t="s">
        <v>905</v>
      </c>
      <c r="J109" s="920" t="s">
        <v>905</v>
      </c>
      <c r="K109" s="920" t="s">
        <v>905</v>
      </c>
      <c r="L109" s="920" t="s">
        <v>905</v>
      </c>
      <c r="M109" s="920" t="s">
        <v>905</v>
      </c>
      <c r="N109" s="1554" t="s">
        <v>1150</v>
      </c>
    </row>
    <row r="111" spans="1:39">
      <c r="C111" s="766">
        <f>C108-C99</f>
        <v>0</v>
      </c>
      <c r="D111" s="766">
        <f>D108-D99</f>
        <v>0</v>
      </c>
      <c r="E111" s="766">
        <f>E108-E99</f>
        <v>0</v>
      </c>
      <c r="I111" s="767"/>
      <c r="J111" s="767"/>
      <c r="K111" s="767"/>
      <c r="L111" s="767"/>
    </row>
  </sheetData>
  <mergeCells count="12">
    <mergeCell ref="A28:A29"/>
    <mergeCell ref="B28:B29"/>
    <mergeCell ref="A30:A35"/>
    <mergeCell ref="A37:A40"/>
    <mergeCell ref="A42:A47"/>
    <mergeCell ref="A67:A68"/>
    <mergeCell ref="A70:A76"/>
    <mergeCell ref="A49:A50"/>
    <mergeCell ref="A57:A59"/>
    <mergeCell ref="A52:A55"/>
    <mergeCell ref="A61:A62"/>
    <mergeCell ref="A64:A65"/>
  </mergeCells>
  <phoneticPr fontId="24" type="noConversion"/>
  <pageMargins left="0.7" right="0.7" top="0.75" bottom="0.75" header="0.3" footer="0.3"/>
  <ignoredErrors>
    <ignoredError sqref="F3" numberStoredAsText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9"/>
  <dimension ref="A1:Q79"/>
  <sheetViews>
    <sheetView showGridLines="0" workbookViewId="0">
      <pane xSplit="1" ySplit="3" topLeftCell="B4" activePane="bottomRight" state="frozen"/>
      <selection activeCell="BJ76" sqref="BJ76"/>
      <selection pane="topRight" activeCell="BJ76" sqref="BJ76"/>
      <selection pane="bottomLeft" activeCell="BJ76" sqref="BJ76"/>
      <selection pane="bottomRight" activeCell="C82" sqref="C82"/>
    </sheetView>
  </sheetViews>
  <sheetFormatPr defaultRowHeight="12.75" outlineLevelRow="1" outlineLevelCol="1"/>
  <cols>
    <col min="1" max="1" width="27.42578125" style="650" customWidth="1"/>
    <col min="2" max="3" width="14" style="275" bestFit="1" customWidth="1"/>
    <col min="4" max="4" width="14" style="1318" bestFit="1" customWidth="1"/>
    <col min="5" max="5" width="14" style="275" bestFit="1" customWidth="1"/>
    <col min="6" max="6" width="12.28515625" style="275" bestFit="1" customWidth="1"/>
    <col min="7" max="7" width="11.140625" style="275" customWidth="1" outlineLevel="1"/>
    <col min="8" max="10" width="9.28515625" style="275" customWidth="1" outlineLevel="1"/>
    <col min="11" max="11" width="11.140625" style="275" customWidth="1"/>
    <col min="12" max="15" width="12.28515625" style="193" hidden="1" customWidth="1" outlineLevel="1"/>
    <col min="16" max="16" width="12.7109375" style="193" customWidth="1" collapsed="1"/>
    <col min="17" max="17" width="17.42578125" style="649" bestFit="1" customWidth="1"/>
    <col min="18" max="18" width="16.28515625" style="649" bestFit="1" customWidth="1"/>
    <col min="19" max="16384" width="9.140625" style="649"/>
  </cols>
  <sheetData>
    <row r="1" spans="1:16">
      <c r="A1" s="648" t="s">
        <v>47</v>
      </c>
      <c r="H1" s="277"/>
      <c r="I1" s="277"/>
      <c r="J1" s="277"/>
      <c r="K1" s="277"/>
      <c r="M1" s="267"/>
      <c r="N1" s="267"/>
      <c r="O1" s="267"/>
      <c r="P1" s="267"/>
    </row>
    <row r="2" spans="1:16">
      <c r="A2" s="648" t="s">
        <v>335</v>
      </c>
      <c r="B2" s="1741" t="s">
        <v>611</v>
      </c>
      <c r="C2" s="1741"/>
      <c r="D2" s="1741"/>
      <c r="E2" s="1741"/>
      <c r="F2" s="1742"/>
      <c r="G2" s="1738" t="s">
        <v>106</v>
      </c>
      <c r="H2" s="1738"/>
      <c r="I2" s="1738"/>
      <c r="J2" s="1738"/>
      <c r="K2" s="1739"/>
      <c r="L2" s="1740" t="s">
        <v>107</v>
      </c>
      <c r="M2" s="1738"/>
      <c r="N2" s="1738"/>
      <c r="O2" s="1738"/>
      <c r="P2" s="1739"/>
    </row>
    <row r="3" spans="1:16">
      <c r="B3" s="747" t="s">
        <v>874</v>
      </c>
      <c r="C3" s="651" t="s">
        <v>876</v>
      </c>
      <c r="D3" s="1319" t="s">
        <v>877</v>
      </c>
      <c r="E3" s="651" t="s">
        <v>878</v>
      </c>
      <c r="F3" s="738" t="s">
        <v>906</v>
      </c>
      <c r="G3" s="267" t="s">
        <v>874</v>
      </c>
      <c r="H3" s="267" t="s">
        <v>876</v>
      </c>
      <c r="I3" s="267" t="s">
        <v>877</v>
      </c>
      <c r="J3" s="267" t="s">
        <v>878</v>
      </c>
      <c r="K3" s="633" t="s">
        <v>906</v>
      </c>
      <c r="L3" s="652" t="s">
        <v>874</v>
      </c>
      <c r="M3" s="267" t="s">
        <v>876</v>
      </c>
      <c r="N3" s="267" t="s">
        <v>877</v>
      </c>
      <c r="O3" s="267" t="s">
        <v>878</v>
      </c>
      <c r="P3" s="633" t="s">
        <v>906</v>
      </c>
    </row>
    <row r="4" spans="1:16">
      <c r="A4" s="277" t="s">
        <v>352</v>
      </c>
      <c r="F4" s="627"/>
      <c r="K4" s="627"/>
      <c r="L4" s="653"/>
      <c r="M4" s="275"/>
      <c r="N4" s="275"/>
      <c r="O4" s="275"/>
      <c r="P4" s="627"/>
    </row>
    <row r="5" spans="1:16" outlineLevel="1">
      <c r="A5" s="654" t="s">
        <v>356</v>
      </c>
      <c r="F5" s="627"/>
      <c r="K5" s="627"/>
      <c r="L5" s="653"/>
      <c r="M5" s="275"/>
      <c r="N5" s="275"/>
      <c r="O5" s="275"/>
      <c r="P5" s="627"/>
    </row>
    <row r="6" spans="1:16" outlineLevel="1">
      <c r="A6" s="655" t="s">
        <v>334</v>
      </c>
      <c r="F6" s="627">
        <f>SUM(B6:E6)</f>
        <v>0</v>
      </c>
      <c r="K6" s="627">
        <f>SUM(G6:J6)</f>
        <v>0</v>
      </c>
      <c r="L6" s="653">
        <f t="shared" ref="L6:O8" si="0">B6-G6</f>
        <v>0</v>
      </c>
      <c r="M6" s="275">
        <f t="shared" si="0"/>
        <v>0</v>
      </c>
      <c r="N6" s="275">
        <f t="shared" si="0"/>
        <v>0</v>
      </c>
      <c r="O6" s="275">
        <f t="shared" si="0"/>
        <v>0</v>
      </c>
      <c r="P6" s="627">
        <f>SUM(L6:O6)</f>
        <v>0</v>
      </c>
    </row>
    <row r="7" spans="1:16" outlineLevel="1">
      <c r="A7" s="655" t="s">
        <v>333</v>
      </c>
      <c r="F7" s="627">
        <f>SUM(B7:E7)</f>
        <v>0</v>
      </c>
      <c r="K7" s="627">
        <f>SUM(G7:J7)</f>
        <v>0</v>
      </c>
      <c r="L7" s="653">
        <f t="shared" si="0"/>
        <v>0</v>
      </c>
      <c r="M7" s="275">
        <f t="shared" si="0"/>
        <v>0</v>
      </c>
      <c r="N7" s="275">
        <f t="shared" si="0"/>
        <v>0</v>
      </c>
      <c r="O7" s="275">
        <f t="shared" si="0"/>
        <v>0</v>
      </c>
      <c r="P7" s="627">
        <f>SUM(L7:O7)</f>
        <v>0</v>
      </c>
    </row>
    <row r="8" spans="1:16" outlineLevel="1">
      <c r="A8" s="655" t="s">
        <v>332</v>
      </c>
      <c r="F8" s="627">
        <f>SUM(B8:E8)</f>
        <v>0</v>
      </c>
      <c r="K8" s="627">
        <f>SUM(G8:J8)</f>
        <v>0</v>
      </c>
      <c r="L8" s="653">
        <f t="shared" si="0"/>
        <v>0</v>
      </c>
      <c r="M8" s="275">
        <f t="shared" si="0"/>
        <v>0</v>
      </c>
      <c r="N8" s="275">
        <f t="shared" si="0"/>
        <v>0</v>
      </c>
      <c r="O8" s="275">
        <f t="shared" si="0"/>
        <v>0</v>
      </c>
      <c r="P8" s="627">
        <f>SUM(L8:O8)</f>
        <v>0</v>
      </c>
    </row>
    <row r="9" spans="1:16" outlineLevel="1">
      <c r="A9" s="655"/>
      <c r="F9" s="627"/>
      <c r="G9" s="274"/>
      <c r="K9" s="627"/>
      <c r="L9" s="656"/>
      <c r="M9" s="275"/>
      <c r="N9" s="275"/>
      <c r="O9" s="275"/>
      <c r="P9" s="627"/>
    </row>
    <row r="10" spans="1:16" outlineLevel="1">
      <c r="A10" s="654" t="s">
        <v>331</v>
      </c>
      <c r="F10" s="627"/>
      <c r="K10" s="627"/>
      <c r="L10" s="653"/>
      <c r="M10" s="275"/>
      <c r="N10" s="275"/>
      <c r="O10" s="275"/>
      <c r="P10" s="627"/>
    </row>
    <row r="11" spans="1:16" outlineLevel="1">
      <c r="A11" s="602" t="s">
        <v>322</v>
      </c>
      <c r="F11" s="627"/>
      <c r="K11" s="627"/>
      <c r="L11" s="653"/>
      <c r="M11" s="275"/>
      <c r="N11" s="275"/>
      <c r="O11" s="275"/>
      <c r="P11" s="627"/>
    </row>
    <row r="12" spans="1:16" outlineLevel="1">
      <c r="A12" s="601" t="s">
        <v>330</v>
      </c>
      <c r="F12" s="627">
        <f>SUM(B12:E12)</f>
        <v>0</v>
      </c>
      <c r="K12" s="627">
        <f t="shared" ref="K12:K22" si="1">SUM(G12:J12)</f>
        <v>0</v>
      </c>
      <c r="L12" s="653">
        <f t="shared" ref="L12:O16" si="2">B12-G12</f>
        <v>0</v>
      </c>
      <c r="M12" s="275">
        <f t="shared" si="2"/>
        <v>0</v>
      </c>
      <c r="N12" s="275">
        <f t="shared" si="2"/>
        <v>0</v>
      </c>
      <c r="O12" s="275">
        <f t="shared" si="2"/>
        <v>0</v>
      </c>
      <c r="P12" s="627">
        <f>SUM(L12:O12)</f>
        <v>0</v>
      </c>
    </row>
    <row r="13" spans="1:16" outlineLevel="1">
      <c r="A13" s="601" t="s">
        <v>327</v>
      </c>
      <c r="F13" s="627">
        <f>SUM(B13:E13)</f>
        <v>0</v>
      </c>
      <c r="K13" s="627">
        <f t="shared" si="1"/>
        <v>0</v>
      </c>
      <c r="L13" s="653">
        <f t="shared" si="2"/>
        <v>0</v>
      </c>
      <c r="M13" s="275">
        <f t="shared" si="2"/>
        <v>0</v>
      </c>
      <c r="N13" s="275">
        <f t="shared" si="2"/>
        <v>0</v>
      </c>
      <c r="O13" s="275">
        <f t="shared" si="2"/>
        <v>0</v>
      </c>
      <c r="P13" s="627">
        <f>SUM(L13:O13)</f>
        <v>0</v>
      </c>
    </row>
    <row r="14" spans="1:16" outlineLevel="1">
      <c r="A14" s="603" t="s">
        <v>329</v>
      </c>
      <c r="F14" s="627">
        <f>SUM(B14:E14)</f>
        <v>0</v>
      </c>
      <c r="K14" s="627">
        <f t="shared" si="1"/>
        <v>0</v>
      </c>
      <c r="L14" s="653">
        <f t="shared" si="2"/>
        <v>0</v>
      </c>
      <c r="M14" s="275">
        <f t="shared" si="2"/>
        <v>0</v>
      </c>
      <c r="N14" s="275">
        <f t="shared" si="2"/>
        <v>0</v>
      </c>
      <c r="O14" s="275">
        <f t="shared" si="2"/>
        <v>0</v>
      </c>
      <c r="P14" s="627">
        <f>SUM(L14:O14)</f>
        <v>0</v>
      </c>
    </row>
    <row r="15" spans="1:16" outlineLevel="1">
      <c r="A15" s="601" t="s">
        <v>324</v>
      </c>
      <c r="F15" s="627">
        <f>SUM(B15:E15)</f>
        <v>0</v>
      </c>
      <c r="K15" s="627">
        <f t="shared" si="1"/>
        <v>0</v>
      </c>
      <c r="L15" s="653">
        <f t="shared" si="2"/>
        <v>0</v>
      </c>
      <c r="M15" s="275">
        <f t="shared" si="2"/>
        <v>0</v>
      </c>
      <c r="N15" s="275">
        <f t="shared" si="2"/>
        <v>0</v>
      </c>
      <c r="O15" s="275">
        <f t="shared" si="2"/>
        <v>0</v>
      </c>
      <c r="P15" s="627">
        <f>SUM(L15:O15)</f>
        <v>0</v>
      </c>
    </row>
    <row r="16" spans="1:16" outlineLevel="1">
      <c r="A16" s="601" t="s">
        <v>325</v>
      </c>
      <c r="F16" s="627">
        <f>SUM(B16:E16)</f>
        <v>0</v>
      </c>
      <c r="K16" s="627">
        <f t="shared" si="1"/>
        <v>0</v>
      </c>
      <c r="L16" s="653">
        <f t="shared" si="2"/>
        <v>0</v>
      </c>
      <c r="M16" s="275">
        <f t="shared" si="2"/>
        <v>0</v>
      </c>
      <c r="N16" s="275">
        <f t="shared" si="2"/>
        <v>0</v>
      </c>
      <c r="O16" s="275">
        <f t="shared" si="2"/>
        <v>0</v>
      </c>
      <c r="P16" s="627">
        <f>SUM(L16:O16)</f>
        <v>0</v>
      </c>
    </row>
    <row r="17" spans="1:16" outlineLevel="1">
      <c r="A17" s="602" t="s">
        <v>143</v>
      </c>
      <c r="F17" s="627"/>
      <c r="K17" s="627"/>
      <c r="L17" s="653"/>
      <c r="M17" s="275"/>
      <c r="N17" s="275"/>
      <c r="O17" s="275"/>
      <c r="P17" s="627"/>
    </row>
    <row r="18" spans="1:16" outlineLevel="1">
      <c r="A18" s="601" t="s">
        <v>328</v>
      </c>
      <c r="F18" s="627">
        <f>SUM(B18:E18)</f>
        <v>0</v>
      </c>
      <c r="K18" s="627">
        <f t="shared" si="1"/>
        <v>0</v>
      </c>
      <c r="L18" s="653">
        <f t="shared" ref="L18:O22" si="3">B18-G18</f>
        <v>0</v>
      </c>
      <c r="M18" s="275">
        <f t="shared" si="3"/>
        <v>0</v>
      </c>
      <c r="N18" s="275">
        <f t="shared" si="3"/>
        <v>0</v>
      </c>
      <c r="O18" s="275">
        <f t="shared" si="3"/>
        <v>0</v>
      </c>
      <c r="P18" s="627">
        <f>SUM(L18:O18)</f>
        <v>0</v>
      </c>
    </row>
    <row r="19" spans="1:16" outlineLevel="1">
      <c r="A19" s="601" t="s">
        <v>327</v>
      </c>
      <c r="F19" s="627">
        <f>SUM(B19:E19)</f>
        <v>0</v>
      </c>
      <c r="K19" s="627">
        <f t="shared" si="1"/>
        <v>0</v>
      </c>
      <c r="L19" s="653">
        <f t="shared" si="3"/>
        <v>0</v>
      </c>
      <c r="M19" s="275">
        <f t="shared" si="3"/>
        <v>0</v>
      </c>
      <c r="N19" s="275">
        <f t="shared" si="3"/>
        <v>0</v>
      </c>
      <c r="O19" s="275">
        <f t="shared" si="3"/>
        <v>0</v>
      </c>
      <c r="P19" s="627">
        <f>SUM(L19:O19)</f>
        <v>0</v>
      </c>
    </row>
    <row r="20" spans="1:16" outlineLevel="1">
      <c r="A20" s="601" t="s">
        <v>326</v>
      </c>
      <c r="F20" s="627">
        <f>SUM(B20:E20)</f>
        <v>0</v>
      </c>
      <c r="K20" s="627">
        <f t="shared" si="1"/>
        <v>0</v>
      </c>
      <c r="L20" s="653">
        <f t="shared" si="3"/>
        <v>0</v>
      </c>
      <c r="M20" s="275">
        <f t="shared" si="3"/>
        <v>0</v>
      </c>
      <c r="N20" s="275">
        <f t="shared" si="3"/>
        <v>0</v>
      </c>
      <c r="O20" s="275">
        <f t="shared" si="3"/>
        <v>0</v>
      </c>
      <c r="P20" s="627">
        <f>SUM(L20:O20)</f>
        <v>0</v>
      </c>
    </row>
    <row r="21" spans="1:16" outlineLevel="1">
      <c r="A21" s="601" t="s">
        <v>325</v>
      </c>
      <c r="F21" s="627">
        <f>SUM(B21:E21)</f>
        <v>0</v>
      </c>
      <c r="K21" s="627">
        <f t="shared" si="1"/>
        <v>0</v>
      </c>
      <c r="L21" s="653">
        <f t="shared" si="3"/>
        <v>0</v>
      </c>
      <c r="M21" s="275">
        <f t="shared" si="3"/>
        <v>0</v>
      </c>
      <c r="N21" s="275">
        <f t="shared" si="3"/>
        <v>0</v>
      </c>
      <c r="O21" s="275">
        <f t="shared" si="3"/>
        <v>0</v>
      </c>
      <c r="P21" s="627">
        <f>SUM(L21:O21)</f>
        <v>0</v>
      </c>
    </row>
    <row r="22" spans="1:16" outlineLevel="1">
      <c r="A22" s="657" t="s">
        <v>324</v>
      </c>
      <c r="F22" s="627">
        <f>SUM(B22:E22)</f>
        <v>0</v>
      </c>
      <c r="K22" s="627">
        <f t="shared" si="1"/>
        <v>0</v>
      </c>
      <c r="L22" s="653">
        <f t="shared" si="3"/>
        <v>0</v>
      </c>
      <c r="M22" s="275">
        <f t="shared" si="3"/>
        <v>0</v>
      </c>
      <c r="N22" s="275">
        <f t="shared" si="3"/>
        <v>0</v>
      </c>
      <c r="O22" s="275">
        <f t="shared" si="3"/>
        <v>0</v>
      </c>
      <c r="P22" s="627">
        <f>SUM(L22:O22)</f>
        <v>0</v>
      </c>
    </row>
    <row r="23" spans="1:16" outlineLevel="1">
      <c r="A23" s="655" t="s">
        <v>323</v>
      </c>
      <c r="B23" s="649"/>
      <c r="C23" s="649"/>
      <c r="D23" s="1320"/>
      <c r="E23" s="649"/>
      <c r="F23" s="627"/>
      <c r="K23" s="627"/>
      <c r="L23" s="653"/>
      <c r="M23" s="275"/>
      <c r="N23" s="275"/>
      <c r="O23" s="275"/>
      <c r="P23" s="627"/>
    </row>
    <row r="24" spans="1:16" outlineLevel="1">
      <c r="A24" s="601" t="s">
        <v>322</v>
      </c>
      <c r="F24" s="627">
        <f>SUM(B24:E24)</f>
        <v>0</v>
      </c>
      <c r="K24" s="627">
        <f>SUM(G24:J24)</f>
        <v>0</v>
      </c>
      <c r="L24" s="653">
        <f t="shared" ref="L24:O25" si="4">B24-G24</f>
        <v>0</v>
      </c>
      <c r="M24" s="275">
        <f t="shared" si="4"/>
        <v>0</v>
      </c>
      <c r="N24" s="275">
        <f t="shared" si="4"/>
        <v>0</v>
      </c>
      <c r="O24" s="275">
        <f t="shared" si="4"/>
        <v>0</v>
      </c>
      <c r="P24" s="627">
        <f>SUM(L24:O24)</f>
        <v>0</v>
      </c>
    </row>
    <row r="25" spans="1:16" outlineLevel="1">
      <c r="A25" s="601" t="s">
        <v>143</v>
      </c>
      <c r="F25" s="627">
        <f>SUM(B25:E25)</f>
        <v>0</v>
      </c>
      <c r="K25" s="627">
        <f>SUM(G25:J25)</f>
        <v>0</v>
      </c>
      <c r="L25" s="653">
        <f t="shared" si="4"/>
        <v>0</v>
      </c>
      <c r="M25" s="275">
        <f t="shared" si="4"/>
        <v>0</v>
      </c>
      <c r="N25" s="275">
        <f t="shared" si="4"/>
        <v>0</v>
      </c>
      <c r="O25" s="275">
        <f t="shared" si="4"/>
        <v>0</v>
      </c>
      <c r="P25" s="627">
        <f>SUM(L25:O25)</f>
        <v>0</v>
      </c>
    </row>
    <row r="26" spans="1:16" outlineLevel="1">
      <c r="F26" s="627"/>
      <c r="K26" s="627"/>
      <c r="L26" s="653"/>
      <c r="M26" s="275"/>
      <c r="N26" s="275"/>
      <c r="O26" s="275"/>
      <c r="P26" s="627"/>
    </row>
    <row r="27" spans="1:16" outlineLevel="1">
      <c r="A27" s="658" t="s">
        <v>321</v>
      </c>
      <c r="F27" s="627"/>
      <c r="K27" s="627"/>
      <c r="L27" s="653"/>
      <c r="M27" s="275"/>
      <c r="N27" s="275"/>
      <c r="O27" s="275"/>
      <c r="P27" s="627"/>
    </row>
    <row r="28" spans="1:16" outlineLevel="1">
      <c r="A28" s="600" t="s">
        <v>320</v>
      </c>
      <c r="F28" s="627">
        <f>SUM(B28:E28)</f>
        <v>0</v>
      </c>
      <c r="K28" s="627">
        <f t="shared" ref="K28:K33" si="5">SUM(G28:J28)</f>
        <v>0</v>
      </c>
      <c r="L28" s="653">
        <f>B28-G28</f>
        <v>0</v>
      </c>
      <c r="M28" s="275">
        <f>C28-H28</f>
        <v>0</v>
      </c>
      <c r="N28" s="275">
        <f>D28-I28</f>
        <v>0</v>
      </c>
      <c r="O28" s="275">
        <f>E28-J28</f>
        <v>0</v>
      </c>
      <c r="P28" s="627">
        <f>SUM(L28:O28)</f>
        <v>0</v>
      </c>
    </row>
    <row r="29" spans="1:16" outlineLevel="1">
      <c r="A29" s="600" t="s">
        <v>319</v>
      </c>
      <c r="F29" s="627">
        <f>SUM(B29:E29)</f>
        <v>0</v>
      </c>
      <c r="K29" s="627">
        <f t="shared" si="5"/>
        <v>0</v>
      </c>
      <c r="L29" s="653">
        <f t="shared" ref="L29:O30" si="6">B29-G29</f>
        <v>0</v>
      </c>
      <c r="M29" s="275">
        <f t="shared" si="6"/>
        <v>0</v>
      </c>
      <c r="N29" s="275">
        <f t="shared" si="6"/>
        <v>0</v>
      </c>
      <c r="O29" s="275">
        <f t="shared" si="6"/>
        <v>0</v>
      </c>
      <c r="P29" s="627">
        <f>SUM(L29:O29)</f>
        <v>0</v>
      </c>
    </row>
    <row r="30" spans="1:16" outlineLevel="1">
      <c r="A30" s="600" t="s">
        <v>318</v>
      </c>
      <c r="F30" s="627">
        <f>SUM(B30:E30)</f>
        <v>0</v>
      </c>
      <c r="K30" s="627">
        <f t="shared" si="5"/>
        <v>0</v>
      </c>
      <c r="L30" s="653">
        <f t="shared" si="6"/>
        <v>0</v>
      </c>
      <c r="M30" s="275">
        <f t="shared" si="6"/>
        <v>0</v>
      </c>
      <c r="N30" s="275">
        <f t="shared" si="6"/>
        <v>0</v>
      </c>
      <c r="O30" s="275">
        <f t="shared" si="6"/>
        <v>0</v>
      </c>
      <c r="P30" s="627">
        <f>SUM(L30:O30)</f>
        <v>0</v>
      </c>
    </row>
    <row r="31" spans="1:16" outlineLevel="1">
      <c r="A31" s="659"/>
      <c r="F31" s="627"/>
      <c r="K31" s="627"/>
      <c r="L31" s="653"/>
      <c r="M31" s="275"/>
      <c r="N31" s="275"/>
      <c r="O31" s="275"/>
      <c r="P31" s="627"/>
    </row>
    <row r="32" spans="1:16" outlineLevel="1">
      <c r="A32" s="660" t="s">
        <v>563</v>
      </c>
      <c r="F32" s="627">
        <f>SUM(B32:E32)</f>
        <v>0</v>
      </c>
      <c r="K32" s="627">
        <f t="shared" si="5"/>
        <v>0</v>
      </c>
      <c r="L32" s="653">
        <f t="shared" ref="L32:O33" si="7">B32-G32</f>
        <v>0</v>
      </c>
      <c r="M32" s="275">
        <f t="shared" si="7"/>
        <v>0</v>
      </c>
      <c r="N32" s="275">
        <f t="shared" si="7"/>
        <v>0</v>
      </c>
      <c r="O32" s="275">
        <f t="shared" si="7"/>
        <v>0</v>
      </c>
      <c r="P32" s="627">
        <f>SUM(L32:O32)</f>
        <v>0</v>
      </c>
    </row>
    <row r="33" spans="1:17" outlineLevel="1">
      <c r="A33" s="660" t="s">
        <v>317</v>
      </c>
      <c r="F33" s="627">
        <f>SUM(B33:E33)</f>
        <v>0</v>
      </c>
      <c r="K33" s="627">
        <f t="shared" si="5"/>
        <v>0</v>
      </c>
      <c r="L33" s="653">
        <f t="shared" si="7"/>
        <v>0</v>
      </c>
      <c r="M33" s="275">
        <f t="shared" si="7"/>
        <v>0</v>
      </c>
      <c r="N33" s="275">
        <f t="shared" si="7"/>
        <v>0</v>
      </c>
      <c r="O33" s="275">
        <f t="shared" si="7"/>
        <v>0</v>
      </c>
      <c r="P33" s="627">
        <f>SUM(L33:O33)</f>
        <v>0</v>
      </c>
    </row>
    <row r="34" spans="1:17" outlineLevel="1">
      <c r="A34" s="659"/>
      <c r="F34" s="627"/>
      <c r="K34" s="627"/>
      <c r="L34" s="653"/>
      <c r="M34" s="275"/>
      <c r="N34" s="275"/>
      <c r="O34" s="275"/>
      <c r="P34" s="627"/>
    </row>
    <row r="35" spans="1:17" s="664" customFormat="1" ht="13.5" thickBot="1">
      <c r="A35" s="661" t="s">
        <v>353</v>
      </c>
      <c r="B35" s="662">
        <f t="shared" ref="B35:P35" si="8">SUM(B5:B34)</f>
        <v>0</v>
      </c>
      <c r="C35" s="662">
        <f>SUM(C5:C34)</f>
        <v>0</v>
      </c>
      <c r="D35" s="1321">
        <f>SUM(D5:D34)</f>
        <v>0</v>
      </c>
      <c r="E35" s="662">
        <f t="shared" si="8"/>
        <v>0</v>
      </c>
      <c r="F35" s="629">
        <f t="shared" si="8"/>
        <v>0</v>
      </c>
      <c r="G35" s="662">
        <f t="shared" si="8"/>
        <v>0</v>
      </c>
      <c r="H35" s="662">
        <f t="shared" si="8"/>
        <v>0</v>
      </c>
      <c r="I35" s="662">
        <f t="shared" si="8"/>
        <v>0</v>
      </c>
      <c r="J35" s="662">
        <f t="shared" si="8"/>
        <v>0</v>
      </c>
      <c r="K35" s="629">
        <f t="shared" si="8"/>
        <v>0</v>
      </c>
      <c r="L35" s="663">
        <f t="shared" si="8"/>
        <v>0</v>
      </c>
      <c r="M35" s="662">
        <f t="shared" si="8"/>
        <v>0</v>
      </c>
      <c r="N35" s="662">
        <f t="shared" si="8"/>
        <v>0</v>
      </c>
      <c r="O35" s="662">
        <f t="shared" si="8"/>
        <v>0</v>
      </c>
      <c r="P35" s="629">
        <f t="shared" si="8"/>
        <v>0</v>
      </c>
      <c r="Q35" s="952"/>
    </row>
    <row r="36" spans="1:17" ht="13.5" thickTop="1">
      <c r="A36" s="654"/>
      <c r="B36" s="277"/>
      <c r="C36" s="277"/>
      <c r="D36" s="1322"/>
      <c r="F36" s="627"/>
    </row>
    <row r="37" spans="1:17" ht="12.75" customHeight="1">
      <c r="A37" s="277" t="s">
        <v>354</v>
      </c>
      <c r="B37" s="1677"/>
      <c r="C37" s="666"/>
      <c r="D37" s="1323"/>
      <c r="E37" s="728"/>
      <c r="F37" s="739"/>
    </row>
    <row r="38" spans="1:17" ht="12" customHeight="1" outlineLevel="1">
      <c r="A38" s="667" t="s">
        <v>313</v>
      </c>
      <c r="F38" s="627"/>
      <c r="G38" s="597"/>
    </row>
    <row r="39" spans="1:17" ht="12" customHeight="1" outlineLevel="1">
      <c r="A39" s="668" t="s">
        <v>392</v>
      </c>
      <c r="F39" s="740">
        <f>SUM(B39:E39)</f>
        <v>0</v>
      </c>
      <c r="G39" s="597"/>
      <c r="Q39" s="283"/>
    </row>
    <row r="40" spans="1:17" ht="12" customHeight="1" outlineLevel="1">
      <c r="A40" s="668" t="s">
        <v>314</v>
      </c>
      <c r="F40" s="740">
        <f>SUM(B40:E40)</f>
        <v>0</v>
      </c>
      <c r="G40" s="597"/>
      <c r="Q40" s="940"/>
    </row>
    <row r="41" spans="1:17" ht="4.5" customHeight="1" outlineLevel="1">
      <c r="A41" s="668"/>
      <c r="F41" s="627"/>
      <c r="G41" s="669"/>
    </row>
    <row r="42" spans="1:17" s="664" customFormat="1" ht="14.25" customHeight="1" outlineLevel="1">
      <c r="A42" s="670" t="s">
        <v>192</v>
      </c>
      <c r="B42" s="729">
        <f>SUM(B39:B41)</f>
        <v>0</v>
      </c>
      <c r="C42" s="729">
        <f>SUM(C39:C41)</f>
        <v>0</v>
      </c>
      <c r="D42" s="1324">
        <f>SUM(D39:D41)</f>
        <v>0</v>
      </c>
      <c r="E42" s="729">
        <f>SUM(E39:E41)</f>
        <v>0</v>
      </c>
      <c r="F42" s="741">
        <f>SUM(F39:F41)</f>
        <v>0</v>
      </c>
      <c r="G42" s="671"/>
      <c r="H42" s="277"/>
      <c r="I42" s="277"/>
      <c r="J42" s="277"/>
      <c r="K42" s="277"/>
      <c r="L42" s="267"/>
      <c r="M42" s="267"/>
      <c r="N42" s="267"/>
      <c r="O42" s="267"/>
      <c r="P42" s="267"/>
    </row>
    <row r="43" spans="1:17" s="664" customFormat="1" ht="5.25" customHeight="1" outlineLevel="1">
      <c r="A43" s="670"/>
      <c r="B43" s="277"/>
      <c r="C43" s="277"/>
      <c r="D43" s="1322"/>
      <c r="E43" s="277"/>
      <c r="F43" s="742"/>
      <c r="G43" s="671"/>
      <c r="H43" s="277"/>
      <c r="I43" s="277"/>
      <c r="J43" s="277"/>
      <c r="K43" s="277"/>
      <c r="L43" s="267"/>
      <c r="M43" s="267"/>
      <c r="N43" s="267"/>
      <c r="O43" s="267"/>
      <c r="P43" s="267"/>
    </row>
    <row r="44" spans="1:17" ht="12" customHeight="1" outlineLevel="1">
      <c r="A44" s="667" t="s">
        <v>312</v>
      </c>
      <c r="B44" s="1677"/>
      <c r="C44" s="666"/>
      <c r="D44" s="1323"/>
      <c r="E44" s="728"/>
      <c r="F44" s="739"/>
      <c r="K44" s="277"/>
      <c r="L44" s="267"/>
    </row>
    <row r="45" spans="1:17" ht="12" customHeight="1" outlineLevel="1">
      <c r="A45" s="668" t="s">
        <v>316</v>
      </c>
      <c r="F45" s="740">
        <f>SUM(B45:E45)</f>
        <v>0</v>
      </c>
      <c r="G45" s="669"/>
      <c r="Q45" s="283"/>
    </row>
    <row r="46" spans="1:17" ht="12" customHeight="1" outlineLevel="1">
      <c r="A46" s="668" t="s">
        <v>314</v>
      </c>
      <c r="F46" s="740">
        <f>SUM(B46:E46)</f>
        <v>0</v>
      </c>
      <c r="G46" s="669"/>
    </row>
    <row r="47" spans="1:17" ht="12" customHeight="1" outlineLevel="1">
      <c r="A47" s="668" t="s">
        <v>315</v>
      </c>
      <c r="F47" s="627">
        <f>SUM(B47:E47)</f>
        <v>0</v>
      </c>
      <c r="G47" s="597"/>
      <c r="Q47" s="283"/>
    </row>
    <row r="48" spans="1:17" ht="12" customHeight="1" outlineLevel="1">
      <c r="A48" s="668" t="s">
        <v>314</v>
      </c>
      <c r="F48" s="627">
        <f>SUM(B48:E48)</f>
        <v>0</v>
      </c>
      <c r="G48" s="597"/>
    </row>
    <row r="49" spans="1:17" ht="4.5" customHeight="1" outlineLevel="1">
      <c r="A49" s="668"/>
      <c r="F49" s="740"/>
      <c r="G49" s="669"/>
    </row>
    <row r="50" spans="1:17" s="664" customFormat="1" ht="14.25" customHeight="1" outlineLevel="1">
      <c r="A50" s="670" t="s">
        <v>192</v>
      </c>
      <c r="B50" s="729">
        <f>SUM(B45:B49)</f>
        <v>0</v>
      </c>
      <c r="C50" s="729">
        <f>SUM(C45:C49)</f>
        <v>0</v>
      </c>
      <c r="D50" s="1324">
        <f>SUM(D45:D49)</f>
        <v>0</v>
      </c>
      <c r="E50" s="729">
        <f>SUM(E45:E49)</f>
        <v>0</v>
      </c>
      <c r="F50" s="741">
        <f>SUM(F45:F49)</f>
        <v>0</v>
      </c>
      <c r="G50" s="671"/>
      <c r="H50" s="277"/>
      <c r="I50" s="277"/>
      <c r="J50" s="277"/>
      <c r="K50" s="277"/>
      <c r="L50" s="267"/>
      <c r="M50" s="267"/>
      <c r="N50" s="267"/>
      <c r="O50" s="267"/>
      <c r="P50" s="267"/>
      <c r="Q50" s="952"/>
    </row>
    <row r="51" spans="1:17" s="664" customFormat="1" ht="5.25" customHeight="1" outlineLevel="1">
      <c r="A51" s="670"/>
      <c r="B51" s="277"/>
      <c r="C51" s="277"/>
      <c r="D51" s="1322"/>
      <c r="E51" s="277"/>
      <c r="F51" s="742"/>
      <c r="G51" s="671"/>
      <c r="H51" s="277"/>
      <c r="I51" s="277"/>
      <c r="J51" s="277"/>
      <c r="K51" s="277"/>
      <c r="L51" s="267"/>
      <c r="M51" s="267"/>
      <c r="N51" s="267"/>
      <c r="O51" s="267"/>
      <c r="P51" s="267"/>
    </row>
    <row r="52" spans="1:17" s="664" customFormat="1" ht="14.25" customHeight="1" outlineLevel="1" thickBot="1">
      <c r="A52" s="670" t="s">
        <v>393</v>
      </c>
      <c r="B52" s="662">
        <f>B42+B50</f>
        <v>0</v>
      </c>
      <c r="C52" s="662">
        <f>C42+C50</f>
        <v>0</v>
      </c>
      <c r="D52" s="1321">
        <f>D42+D50</f>
        <v>0</v>
      </c>
      <c r="E52" s="662">
        <f>E42+E50</f>
        <v>0</v>
      </c>
      <c r="F52" s="629">
        <f>F42+F50</f>
        <v>0</v>
      </c>
      <c r="G52" s="671"/>
      <c r="H52" s="277"/>
      <c r="I52" s="277"/>
      <c r="J52" s="277"/>
      <c r="K52" s="277"/>
      <c r="L52" s="267"/>
      <c r="M52" s="267"/>
      <c r="N52" s="267"/>
      <c r="O52" s="267"/>
      <c r="P52" s="267"/>
    </row>
    <row r="53" spans="1:17" s="737" customFormat="1" ht="13.5" thickTop="1">
      <c r="A53" s="892"/>
      <c r="B53" s="1684"/>
      <c r="C53" s="735"/>
      <c r="D53" s="735"/>
      <c r="E53" s="735"/>
      <c r="F53" s="893"/>
      <c r="G53" s="894"/>
      <c r="H53" s="894"/>
      <c r="I53" s="894"/>
      <c r="J53" s="894"/>
      <c r="K53" s="894"/>
      <c r="L53" s="736"/>
      <c r="M53" s="736"/>
      <c r="N53" s="736"/>
      <c r="O53" s="736"/>
      <c r="P53" s="736"/>
    </row>
    <row r="54" spans="1:17" s="737" customFormat="1">
      <c r="A54" s="892"/>
      <c r="B54" s="277"/>
      <c r="C54" s="277"/>
      <c r="D54" s="277"/>
      <c r="E54" s="277"/>
      <c r="F54" s="893"/>
      <c r="G54" s="894"/>
      <c r="H54" s="894"/>
      <c r="I54" s="894"/>
      <c r="J54" s="894"/>
      <c r="K54" s="894"/>
      <c r="L54" s="736"/>
      <c r="M54" s="736"/>
      <c r="N54" s="736"/>
      <c r="O54" s="736"/>
      <c r="P54" s="736"/>
    </row>
    <row r="55" spans="1:17" s="664" customFormat="1">
      <c r="A55" s="277" t="s">
        <v>355</v>
      </c>
      <c r="D55" s="1326"/>
      <c r="F55" s="742"/>
      <c r="G55" s="277"/>
      <c r="H55" s="277"/>
      <c r="I55" s="277"/>
      <c r="J55" s="277"/>
      <c r="K55" s="277"/>
      <c r="L55" s="267"/>
      <c r="M55" s="267"/>
      <c r="N55" s="267"/>
      <c r="O55" s="267"/>
      <c r="P55" s="267"/>
    </row>
    <row r="56" spans="1:17" s="637" customFormat="1" hidden="1" outlineLevel="1">
      <c r="A56" s="670" t="s">
        <v>358</v>
      </c>
      <c r="B56" s="1677">
        <f>SUM(B57:B58)</f>
        <v>0</v>
      </c>
      <c r="C56" s="666">
        <f>SUM(C57:C58)</f>
        <v>0</v>
      </c>
      <c r="D56" s="1323">
        <f>SUM(D57:D58)</f>
        <v>0</v>
      </c>
      <c r="E56" s="666">
        <f>SUM(E57:E58)</f>
        <v>0</v>
      </c>
      <c r="F56" s="739">
        <f>SUM(F57:F58)</f>
        <v>0</v>
      </c>
      <c r="G56" s="671"/>
      <c r="H56" s="671"/>
      <c r="I56" s="671"/>
      <c r="J56" s="671"/>
      <c r="K56" s="671"/>
      <c r="L56" s="267"/>
      <c r="M56" s="267"/>
      <c r="N56" s="267"/>
      <c r="O56" s="267"/>
      <c r="P56" s="267"/>
    </row>
    <row r="57" spans="1:17" s="664" customFormat="1" hidden="1" outlineLevel="1">
      <c r="A57" s="668" t="s">
        <v>390</v>
      </c>
      <c r="B57" s="275">
        <f>B42/2</f>
        <v>0</v>
      </c>
      <c r="C57" s="275">
        <f>C42/2</f>
        <v>0</v>
      </c>
      <c r="D57" s="1318">
        <f>D42/2</f>
        <v>0</v>
      </c>
      <c r="E57" s="275">
        <f>E42/2</f>
        <v>0</v>
      </c>
      <c r="F57" s="627">
        <f>SUM(B57:E57)</f>
        <v>0</v>
      </c>
      <c r="G57" s="277"/>
      <c r="H57" s="277"/>
      <c r="I57" s="277"/>
      <c r="J57" s="277"/>
      <c r="K57" s="277"/>
      <c r="L57" s="267"/>
      <c r="M57" s="267"/>
      <c r="N57" s="267"/>
      <c r="O57" s="267"/>
      <c r="P57" s="267"/>
    </row>
    <row r="58" spans="1:17" s="664" customFormat="1" hidden="1" outlineLevel="1">
      <c r="A58" s="668" t="s">
        <v>391</v>
      </c>
      <c r="B58" s="275">
        <f>B42/2</f>
        <v>0</v>
      </c>
      <c r="C58" s="275">
        <f>C42/2</f>
        <v>0</v>
      </c>
      <c r="D58" s="1318">
        <f>D42/2</f>
        <v>0</v>
      </c>
      <c r="E58" s="275">
        <f>E42/2</f>
        <v>0</v>
      </c>
      <c r="F58" s="627">
        <f>SUM(B58:E58)</f>
        <v>0</v>
      </c>
      <c r="G58" s="277"/>
      <c r="H58" s="277"/>
      <c r="I58" s="277"/>
      <c r="J58" s="277"/>
      <c r="K58" s="277"/>
      <c r="L58" s="267"/>
      <c r="M58" s="267"/>
      <c r="N58" s="267"/>
      <c r="O58" s="267"/>
      <c r="P58" s="267"/>
    </row>
    <row r="59" spans="1:17" s="664" customFormat="1" hidden="1" outlineLevel="1">
      <c r="A59" s="668"/>
      <c r="B59" s="275"/>
      <c r="C59" s="275"/>
      <c r="D59" s="1318"/>
      <c r="E59" s="275"/>
      <c r="F59" s="627"/>
      <c r="G59" s="277"/>
      <c r="H59" s="277"/>
      <c r="I59" s="277"/>
      <c r="J59" s="277"/>
      <c r="K59" s="277"/>
      <c r="L59" s="267"/>
      <c r="M59" s="267"/>
      <c r="N59" s="267"/>
      <c r="O59" s="267"/>
      <c r="P59" s="267"/>
    </row>
    <row r="60" spans="1:17" s="664" customFormat="1" hidden="1" outlineLevel="1">
      <c r="A60" s="672" t="s">
        <v>357</v>
      </c>
      <c r="B60" s="732">
        <f>B50/'15.HC数'!B20</f>
        <v>0</v>
      </c>
      <c r="C60" s="731">
        <f>C50/'15.HC数'!C20</f>
        <v>0</v>
      </c>
      <c r="D60" s="1327">
        <f>D50/'15.HC数'!D20</f>
        <v>0</v>
      </c>
      <c r="E60" s="731">
        <f>E50/'15.HC数'!E20</f>
        <v>0</v>
      </c>
      <c r="F60" s="743">
        <f>SUM(B60:E60)/4</f>
        <v>0</v>
      </c>
      <c r="G60" s="277"/>
      <c r="H60" s="277"/>
      <c r="I60" s="277"/>
      <c r="J60" s="277"/>
      <c r="K60" s="277"/>
      <c r="L60" s="267"/>
      <c r="M60" s="267"/>
      <c r="N60" s="267"/>
      <c r="O60" s="267"/>
      <c r="P60" s="267"/>
    </row>
    <row r="61" spans="1:17" s="664" customFormat="1" hidden="1" outlineLevel="1">
      <c r="A61" s="670" t="s">
        <v>359</v>
      </c>
      <c r="B61" s="284">
        <f>SUM(B62:B76)</f>
        <v>0</v>
      </c>
      <c r="C61" s="284">
        <f>SUM(C62:C76)</f>
        <v>0</v>
      </c>
      <c r="D61" s="1328">
        <f>SUM(D62:D76)</f>
        <v>0</v>
      </c>
      <c r="E61" s="284">
        <f>SUM(E62:E76)</f>
        <v>0</v>
      </c>
      <c r="F61" s="744">
        <f>SUM(F62:F76)</f>
        <v>0</v>
      </c>
      <c r="G61" s="277"/>
      <c r="H61" s="277"/>
      <c r="I61" s="277"/>
      <c r="J61" s="277"/>
      <c r="K61" s="277"/>
      <c r="L61" s="267"/>
      <c r="M61" s="267"/>
      <c r="N61" s="267"/>
      <c r="O61" s="267"/>
      <c r="P61" s="267"/>
    </row>
    <row r="62" spans="1:17" hidden="1" outlineLevel="1">
      <c r="A62" s="673" t="str">
        <f>'15.HC数'!A4</f>
        <v>内容运营中心</v>
      </c>
      <c r="B62" s="1683">
        <f>$B$60*'15.HC数'!B4</f>
        <v>0</v>
      </c>
      <c r="C62" s="730">
        <f>$C$60*'15.HC数'!C4</f>
        <v>0</v>
      </c>
      <c r="D62" s="1329">
        <f>$D$60*'15.HC数'!D4</f>
        <v>0</v>
      </c>
      <c r="E62" s="730">
        <f>$E$60*'15.HC数'!E4</f>
        <v>0</v>
      </c>
      <c r="F62" s="745">
        <f t="shared" ref="F62:F76" si="9">SUM(B62:E62)</f>
        <v>0</v>
      </c>
      <c r="G62" s="665"/>
      <c r="H62" s="665"/>
      <c r="I62" s="665"/>
      <c r="J62" s="665"/>
      <c r="K62" s="665"/>
    </row>
    <row r="63" spans="1:17" hidden="1" outlineLevel="1">
      <c r="A63" s="673" t="str">
        <f>'15.HC数'!A5</f>
        <v>版权影视中心</v>
      </c>
      <c r="B63" s="1683">
        <f>$B$60*'15.HC数'!B5</f>
        <v>0</v>
      </c>
      <c r="C63" s="730">
        <f>$C$60*'15.HC数'!C5</f>
        <v>0</v>
      </c>
      <c r="D63" s="1329">
        <f>$D$60*'15.HC数'!D5</f>
        <v>0</v>
      </c>
      <c r="E63" s="730">
        <f>$E$60*'15.HC数'!E5</f>
        <v>0</v>
      </c>
      <c r="F63" s="745">
        <f t="shared" si="9"/>
        <v>0</v>
      </c>
      <c r="G63" s="665"/>
      <c r="H63" s="665"/>
      <c r="I63" s="665"/>
      <c r="J63" s="665"/>
      <c r="K63" s="665"/>
    </row>
    <row r="64" spans="1:17" hidden="1" outlineLevel="1">
      <c r="A64" s="673" t="str">
        <f>'15.HC数'!A6</f>
        <v>产品技术中心-技术成本（带宽/服务器折旧）</v>
      </c>
      <c r="B64" s="1683">
        <f>$B$60*'15.HC数'!B6</f>
        <v>0</v>
      </c>
      <c r="C64" s="730">
        <f>$C$60*'15.HC数'!C6</f>
        <v>0</v>
      </c>
      <c r="D64" s="1329">
        <f>$D$60*'15.HC数'!D6</f>
        <v>0</v>
      </c>
      <c r="E64" s="730">
        <f>$E$60*'15.HC数'!E6</f>
        <v>0</v>
      </c>
      <c r="F64" s="745">
        <f t="shared" si="9"/>
        <v>0</v>
      </c>
      <c r="G64" s="665"/>
      <c r="H64" s="665"/>
      <c r="I64" s="665"/>
      <c r="J64" s="665"/>
      <c r="K64" s="665"/>
    </row>
    <row r="65" spans="1:16" hidden="1" outlineLevel="1">
      <c r="A65" s="673" t="str">
        <f>'15.HC数'!A7</f>
        <v>产品技术中心</v>
      </c>
      <c r="B65" s="1683">
        <f>$B$60*'15.HC数'!B7</f>
        <v>0</v>
      </c>
      <c r="C65" s="730">
        <f>$C$60*'15.HC数'!C7</f>
        <v>0</v>
      </c>
      <c r="D65" s="1329">
        <f>$D$60*'15.HC数'!D7</f>
        <v>0</v>
      </c>
      <c r="E65" s="730">
        <f>$E$60*'15.HC数'!E7</f>
        <v>0</v>
      </c>
      <c r="F65" s="745">
        <f t="shared" si="9"/>
        <v>0</v>
      </c>
      <c r="G65" s="665"/>
      <c r="H65" s="665"/>
      <c r="I65" s="665"/>
      <c r="J65" s="665"/>
      <c r="K65" s="665"/>
    </row>
    <row r="66" spans="1:16" hidden="1" outlineLevel="1">
      <c r="A66" s="673" t="str">
        <f>'15.HC数'!A8</f>
        <v>商业产品技术中心</v>
      </c>
      <c r="B66" s="1683">
        <f>$B$60*'15.HC数'!B8</f>
        <v>0</v>
      </c>
      <c r="C66" s="730">
        <f>$C$60*'15.HC数'!C8</f>
        <v>0</v>
      </c>
      <c r="D66" s="1329">
        <f>$D$60*'15.HC数'!D8</f>
        <v>0</v>
      </c>
      <c r="E66" s="730">
        <f>$E$60*'15.HC数'!E8</f>
        <v>0</v>
      </c>
      <c r="F66" s="745">
        <f t="shared" si="9"/>
        <v>0</v>
      </c>
      <c r="G66" s="665"/>
      <c r="H66" s="665"/>
      <c r="I66" s="665"/>
      <c r="J66" s="665"/>
      <c r="K66" s="665"/>
    </row>
    <row r="67" spans="1:16" hidden="1" outlineLevel="1">
      <c r="A67" s="673" t="str">
        <f>'15.HC数'!A9</f>
        <v>移动视频中心</v>
      </c>
      <c r="B67" s="1683">
        <f>$B$60*'15.HC数'!B9</f>
        <v>0</v>
      </c>
      <c r="C67" s="730">
        <f>$C$60*'15.HC数'!C9</f>
        <v>0</v>
      </c>
      <c r="D67" s="1329">
        <f>$D$60*'15.HC数'!D9</f>
        <v>0</v>
      </c>
      <c r="E67" s="730">
        <f>$E$60*'15.HC数'!E9</f>
        <v>0</v>
      </c>
      <c r="F67" s="745">
        <f t="shared" si="9"/>
        <v>0</v>
      </c>
      <c r="G67" s="665"/>
      <c r="H67" s="665"/>
      <c r="I67" s="665"/>
      <c r="J67" s="665"/>
      <c r="K67" s="665"/>
    </row>
    <row r="68" spans="1:16" hidden="1" outlineLevel="1">
      <c r="A68" s="673" t="str">
        <f>'15.HC数'!A10</f>
        <v>广告销售中心</v>
      </c>
      <c r="B68" s="1683">
        <f>$B$60*'15.HC数'!B10</f>
        <v>0</v>
      </c>
      <c r="C68" s="730">
        <f>$C$60*'15.HC数'!C10</f>
        <v>0</v>
      </c>
      <c r="D68" s="1329">
        <f>$D$60*'15.HC数'!D10</f>
        <v>0</v>
      </c>
      <c r="E68" s="730">
        <f>$E$60*'15.HC数'!E10</f>
        <v>0</v>
      </c>
      <c r="F68" s="745">
        <f t="shared" si="9"/>
        <v>0</v>
      </c>
      <c r="G68" s="665"/>
      <c r="H68" s="665"/>
      <c r="I68" s="665"/>
      <c r="J68" s="665"/>
      <c r="K68" s="665"/>
    </row>
    <row r="69" spans="1:16" hidden="1" outlineLevel="1">
      <c r="A69" s="673" t="str">
        <f>'15.HC数'!A11</f>
        <v>市场推广中心</v>
      </c>
      <c r="B69" s="1683">
        <f>$B$60*'15.HC数'!B11</f>
        <v>0</v>
      </c>
      <c r="C69" s="730">
        <f>$C$60*'15.HC数'!C11</f>
        <v>0</v>
      </c>
      <c r="D69" s="1329">
        <f>$D$60*'15.HC数'!D11</f>
        <v>0</v>
      </c>
      <c r="E69" s="730">
        <f>$E$60*'15.HC数'!E11</f>
        <v>0</v>
      </c>
      <c r="F69" s="745">
        <f t="shared" si="9"/>
        <v>0</v>
      </c>
      <c r="G69" s="665"/>
      <c r="H69" s="665"/>
      <c r="I69" s="665"/>
      <c r="J69" s="665"/>
      <c r="K69" s="665"/>
    </row>
    <row r="70" spans="1:16" hidden="1" outlineLevel="1">
      <c r="A70" s="673" t="str">
        <f>'15.HC数'!A12</f>
        <v>经营管理中心</v>
      </c>
      <c r="B70" s="1683">
        <f>$B$60*'15.HC数'!B12</f>
        <v>0</v>
      </c>
      <c r="C70" s="730">
        <f>$C$60*'15.HC数'!C12</f>
        <v>0</v>
      </c>
      <c r="D70" s="1329">
        <f>$D$60*'15.HC数'!D12</f>
        <v>0</v>
      </c>
      <c r="E70" s="730">
        <f>$E$60*'15.HC数'!E12</f>
        <v>0</v>
      </c>
      <c r="F70" s="745">
        <f t="shared" si="9"/>
        <v>0</v>
      </c>
      <c r="G70" s="665"/>
      <c r="H70" s="665"/>
      <c r="I70" s="665"/>
      <c r="J70" s="665"/>
      <c r="K70" s="665"/>
    </row>
    <row r="71" spans="1:16" hidden="1" outlineLevel="1">
      <c r="A71" s="673" t="str">
        <f>'15.HC数'!A13</f>
        <v>员工中心</v>
      </c>
      <c r="B71" s="1683">
        <f>$B$60*'15.HC数'!B13</f>
        <v>0</v>
      </c>
      <c r="C71" s="730">
        <f>$C$60*'15.HC数'!C13</f>
        <v>0</v>
      </c>
      <c r="D71" s="1329">
        <f>$D$60*'15.HC数'!D13</f>
        <v>0</v>
      </c>
      <c r="E71" s="730">
        <f>$E$60*'15.HC数'!E13</f>
        <v>0</v>
      </c>
      <c r="F71" s="745">
        <f t="shared" si="9"/>
        <v>0</v>
      </c>
      <c r="G71" s="665"/>
      <c r="H71" s="665"/>
      <c r="I71" s="665"/>
      <c r="J71" s="665"/>
      <c r="K71" s="665"/>
    </row>
    <row r="72" spans="1:16" hidden="1" outlineLevel="1">
      <c r="A72" s="673" t="str">
        <f>'15.HC数'!A14</f>
        <v>法律事务中心</v>
      </c>
      <c r="B72" s="1683">
        <f>$B$60*'15.HC数'!B14</f>
        <v>0</v>
      </c>
      <c r="C72" s="730">
        <f>$C$60*'15.HC数'!C14</f>
        <v>0</v>
      </c>
      <c r="D72" s="1329">
        <f>$D$60*'15.HC数'!D14</f>
        <v>0</v>
      </c>
      <c r="E72" s="730">
        <f>$E$60*'15.HC数'!E14</f>
        <v>0</v>
      </c>
      <c r="F72" s="745">
        <f t="shared" si="9"/>
        <v>0</v>
      </c>
      <c r="G72" s="665"/>
      <c r="H72" s="665"/>
      <c r="I72" s="665"/>
      <c r="J72" s="665"/>
      <c r="K72" s="665"/>
    </row>
    <row r="73" spans="1:16" hidden="1" outlineLevel="1">
      <c r="A73" s="673" t="str">
        <f>'15.HC数'!A15</f>
        <v>管理部</v>
      </c>
      <c r="B73" s="1683">
        <f>$B$60*'15.HC数'!B15</f>
        <v>0</v>
      </c>
      <c r="C73" s="730">
        <f>$C$60*'15.HC数'!C15</f>
        <v>0</v>
      </c>
      <c r="D73" s="1329">
        <f>$D$60*'15.HC数'!D15</f>
        <v>0</v>
      </c>
      <c r="E73" s="730">
        <f>$E$60*'15.HC数'!E15</f>
        <v>0</v>
      </c>
      <c r="F73" s="745">
        <f t="shared" si="9"/>
        <v>0</v>
      </c>
      <c r="G73" s="665"/>
      <c r="H73" s="665"/>
      <c r="I73" s="665"/>
      <c r="J73" s="665"/>
      <c r="K73" s="665"/>
    </row>
    <row r="74" spans="1:16" hidden="1" outlineLevel="1">
      <c r="A74" s="673" t="str">
        <f>'15.HC数'!A16</f>
        <v>人力资源部</v>
      </c>
      <c r="B74" s="275">
        <f>$B$60*'15.HC数'!B16</f>
        <v>0</v>
      </c>
      <c r="C74" s="275">
        <f>$C$60*'15.HC数'!C16</f>
        <v>0</v>
      </c>
      <c r="D74" s="1318">
        <f>$D$60*'15.HC数'!D16</f>
        <v>0</v>
      </c>
      <c r="E74" s="275">
        <f>$E$60*'15.HC数'!E16</f>
        <v>0</v>
      </c>
      <c r="F74" s="627">
        <f t="shared" si="9"/>
        <v>0</v>
      </c>
    </row>
    <row r="75" spans="1:16" hidden="1" outlineLevel="1">
      <c r="A75" s="673" t="str">
        <f>'15.HC数'!A17</f>
        <v>56视频</v>
      </c>
      <c r="B75" s="275">
        <f>$B$60*'15.HC数'!B17</f>
        <v>0</v>
      </c>
      <c r="C75" s="275">
        <f>$C$60*'15.HC数'!C17</f>
        <v>0</v>
      </c>
      <c r="D75" s="1318">
        <f>$D$60*'15.HC数'!D17</f>
        <v>0</v>
      </c>
      <c r="E75" s="275">
        <f>$E$60*'15.HC数'!E17</f>
        <v>0</v>
      </c>
      <c r="F75" s="627">
        <f t="shared" si="9"/>
        <v>0</v>
      </c>
    </row>
    <row r="76" spans="1:16" hidden="1" outlineLevel="1">
      <c r="A76" s="673" t="str">
        <f>'15.HC数'!A18</f>
        <v>前向</v>
      </c>
      <c r="B76" s="275">
        <f>$B$60*'15.HC数'!B18</f>
        <v>0</v>
      </c>
      <c r="C76" s="275">
        <f>$C$60*'15.HC数'!C18</f>
        <v>0</v>
      </c>
      <c r="D76" s="1318">
        <f>$D$60*'15.HC数'!D18</f>
        <v>0</v>
      </c>
      <c r="E76" s="275">
        <f>$E$60*'15.HC数'!E18</f>
        <v>0</v>
      </c>
      <c r="F76" s="627">
        <f t="shared" si="9"/>
        <v>0</v>
      </c>
    </row>
    <row r="77" spans="1:16" hidden="1" outlineLevel="1">
      <c r="F77" s="627"/>
    </row>
    <row r="78" spans="1:16" ht="13.5" collapsed="1" thickBot="1">
      <c r="A78" s="733" t="str">
        <f>'15.HC数'!A20</f>
        <v>合计</v>
      </c>
      <c r="B78" s="662">
        <f>B56+B61</f>
        <v>0</v>
      </c>
      <c r="C78" s="662">
        <f>C56+C61</f>
        <v>0</v>
      </c>
      <c r="D78" s="1321">
        <f>D56+D61</f>
        <v>0</v>
      </c>
      <c r="E78" s="662">
        <f>E56+E61</f>
        <v>0</v>
      </c>
      <c r="F78" s="629">
        <f>F56+F61</f>
        <v>0</v>
      </c>
      <c r="G78" s="193"/>
    </row>
    <row r="79" spans="1:16" s="737" customFormat="1" ht="13.5" thickTop="1">
      <c r="A79" s="734" t="s">
        <v>394</v>
      </c>
      <c r="B79" s="1684">
        <f>B78-B52</f>
        <v>0</v>
      </c>
      <c r="C79" s="735">
        <f>C78-C52</f>
        <v>0</v>
      </c>
      <c r="D79" s="1325">
        <f>D78-D52</f>
        <v>0</v>
      </c>
      <c r="E79" s="735">
        <f>E78-E52</f>
        <v>0</v>
      </c>
      <c r="F79" s="735">
        <f>F78-F52</f>
        <v>0</v>
      </c>
      <c r="G79" s="735"/>
      <c r="H79" s="735"/>
      <c r="I79" s="735"/>
      <c r="J79" s="735"/>
      <c r="K79" s="735"/>
      <c r="L79" s="736"/>
      <c r="M79" s="736"/>
      <c r="N79" s="736"/>
      <c r="O79" s="736"/>
      <c r="P79" s="736"/>
    </row>
  </sheetData>
  <mergeCells count="3">
    <mergeCell ref="G2:K2"/>
    <mergeCell ref="L2:P2"/>
    <mergeCell ref="B2:F2"/>
  </mergeCells>
  <phoneticPr fontId="2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30"/>
  <dimension ref="A1:J64"/>
  <sheetViews>
    <sheetView showGridLines="0" workbookViewId="0">
      <pane xSplit="1" ySplit="4" topLeftCell="B5" activePane="bottomRight" state="frozen"/>
      <selection activeCell="BJ76" sqref="BJ76"/>
      <selection pane="topRight" activeCell="BJ76" sqref="BJ76"/>
      <selection pane="bottomLeft" activeCell="BJ76" sqref="BJ76"/>
      <selection pane="bottomRight" activeCell="B1" sqref="B1"/>
    </sheetView>
  </sheetViews>
  <sheetFormatPr defaultRowHeight="12.75" outlineLevelRow="1"/>
  <cols>
    <col min="1" max="1" width="17.140625" style="626" customWidth="1"/>
    <col min="2" max="2" width="14.140625" style="675" bestFit="1" customWidth="1"/>
    <col min="3" max="3" width="14" style="675" bestFit="1" customWidth="1"/>
    <col min="4" max="4" width="14.5703125" style="675" bestFit="1" customWidth="1"/>
    <col min="5" max="5" width="14" style="675" bestFit="1" customWidth="1"/>
    <col min="6" max="6" width="15.140625" style="280" bestFit="1" customWidth="1"/>
    <col min="7" max="7" width="7.28515625" style="675" bestFit="1" customWidth="1"/>
    <col min="8" max="9" width="9.140625" style="675"/>
    <col min="10" max="16384" width="9.140625" style="625"/>
  </cols>
  <sheetData>
    <row r="1" spans="1:9">
      <c r="A1" s="647" t="s">
        <v>168</v>
      </c>
    </row>
    <row r="2" spans="1:9">
      <c r="A2" s="630" t="s">
        <v>335</v>
      </c>
    </row>
    <row r="3" spans="1:9">
      <c r="B3" s="1741" t="s">
        <v>611</v>
      </c>
      <c r="C3" s="1741"/>
      <c r="D3" s="1741"/>
      <c r="E3" s="1741"/>
      <c r="F3" s="1742"/>
      <c r="G3" s="676"/>
    </row>
    <row r="4" spans="1:9">
      <c r="A4" s="625"/>
      <c r="B4" s="651" t="s">
        <v>874</v>
      </c>
      <c r="C4" s="651" t="s">
        <v>876</v>
      </c>
      <c r="D4" s="651" t="s">
        <v>877</v>
      </c>
      <c r="E4" s="651" t="s">
        <v>878</v>
      </c>
      <c r="F4" s="738" t="s">
        <v>906</v>
      </c>
      <c r="G4" s="631"/>
    </row>
    <row r="5" spans="1:9">
      <c r="A5" s="630" t="s">
        <v>361</v>
      </c>
      <c r="B5" s="677"/>
      <c r="C5" s="677"/>
      <c r="D5" s="677"/>
      <c r="E5" s="677"/>
      <c r="F5" s="620"/>
      <c r="G5" s="631"/>
    </row>
    <row r="6" spans="1:9" outlineLevel="1">
      <c r="A6" s="646" t="s">
        <v>158</v>
      </c>
      <c r="B6" s="631"/>
      <c r="C6" s="631"/>
      <c r="D6" s="631"/>
      <c r="E6" s="631"/>
      <c r="F6" s="282"/>
    </row>
    <row r="7" spans="1:9" outlineLevel="1">
      <c r="A7" s="642" t="s">
        <v>351</v>
      </c>
      <c r="B7" s="631"/>
      <c r="C7" s="631"/>
      <c r="D7" s="631"/>
      <c r="E7" s="631"/>
      <c r="F7" s="282">
        <f>SUM(B7:E7)</f>
        <v>0</v>
      </c>
    </row>
    <row r="8" spans="1:9" outlineLevel="1">
      <c r="A8" s="642" t="s">
        <v>159</v>
      </c>
      <c r="B8" s="631"/>
      <c r="C8" s="631"/>
      <c r="D8" s="631"/>
      <c r="E8" s="631"/>
      <c r="F8" s="282">
        <f>SUM(B8:E8)</f>
        <v>0</v>
      </c>
    </row>
    <row r="9" spans="1:9" outlineLevel="1">
      <c r="A9" s="637" t="s">
        <v>192</v>
      </c>
      <c r="B9" s="676">
        <f>SUM(B7:B8)</f>
        <v>0</v>
      </c>
      <c r="C9" s="676">
        <f>SUM(C7:C8)</f>
        <v>0</v>
      </c>
      <c r="D9" s="676">
        <f>SUM(D7:D8)</f>
        <v>0</v>
      </c>
      <c r="E9" s="676">
        <f>SUM(E7:E8)</f>
        <v>0</v>
      </c>
      <c r="F9" s="678">
        <f>SUM(F7:F8)</f>
        <v>0</v>
      </c>
    </row>
    <row r="10" spans="1:9" outlineLevel="1">
      <c r="A10" s="643"/>
      <c r="B10" s="631"/>
      <c r="C10" s="631"/>
      <c r="D10" s="631"/>
      <c r="E10" s="631"/>
      <c r="F10" s="282"/>
    </row>
    <row r="11" spans="1:9" outlineLevel="1">
      <c r="A11" s="638" t="s">
        <v>160</v>
      </c>
      <c r="B11" s="631"/>
      <c r="C11" s="631"/>
      <c r="D11" s="631"/>
      <c r="E11" s="631"/>
      <c r="F11" s="282"/>
    </row>
    <row r="12" spans="1:9" outlineLevel="1">
      <c r="A12" s="642" t="s">
        <v>161</v>
      </c>
      <c r="B12" s="631"/>
      <c r="C12" s="631"/>
      <c r="D12" s="631"/>
      <c r="E12" s="631"/>
      <c r="F12" s="282">
        <f>SUM(B12:E12)</f>
        <v>0</v>
      </c>
    </row>
    <row r="13" spans="1:9" outlineLevel="1">
      <c r="A13" s="642" t="s">
        <v>162</v>
      </c>
      <c r="B13" s="631"/>
      <c r="C13" s="631"/>
      <c r="D13" s="631"/>
      <c r="E13" s="631"/>
      <c r="F13" s="282">
        <f>SUM(B13:E13)</f>
        <v>0</v>
      </c>
    </row>
    <row r="14" spans="1:9" outlineLevel="1">
      <c r="A14" s="642" t="s">
        <v>163</v>
      </c>
      <c r="B14" s="631"/>
      <c r="C14" s="631"/>
      <c r="D14" s="631"/>
      <c r="E14" s="631"/>
      <c r="F14" s="282">
        <f>SUM(B14:E14)</f>
        <v>0</v>
      </c>
    </row>
    <row r="15" spans="1:9" outlineLevel="1">
      <c r="A15" s="642" t="s">
        <v>350</v>
      </c>
      <c r="B15" s="631"/>
      <c r="C15" s="631"/>
      <c r="D15" s="631"/>
      <c r="E15" s="631"/>
      <c r="F15" s="282">
        <f>SUM(B15:E15)</f>
        <v>0</v>
      </c>
    </row>
    <row r="16" spans="1:9" s="628" customFormat="1" outlineLevel="1">
      <c r="A16" s="637" t="s">
        <v>192</v>
      </c>
      <c r="B16" s="676">
        <f>SUM(B12:B15)</f>
        <v>0</v>
      </c>
      <c r="C16" s="676">
        <f>SUM(C12:C15)</f>
        <v>0</v>
      </c>
      <c r="D16" s="676">
        <f>SUM(D12:D15)</f>
        <v>0</v>
      </c>
      <c r="E16" s="676">
        <f>SUM(E12:E15)</f>
        <v>0</v>
      </c>
      <c r="F16" s="678">
        <f>SUM(F12:F15)</f>
        <v>0</v>
      </c>
      <c r="G16" s="679"/>
      <c r="H16" s="679"/>
      <c r="I16" s="679"/>
    </row>
    <row r="17" spans="1:9" outlineLevel="1">
      <c r="A17" s="645"/>
      <c r="B17" s="631"/>
      <c r="C17" s="631"/>
      <c r="D17" s="631"/>
      <c r="E17" s="631"/>
      <c r="F17" s="282"/>
    </row>
    <row r="18" spans="1:9" outlineLevel="1">
      <c r="A18" s="638" t="s">
        <v>164</v>
      </c>
      <c r="B18" s="631"/>
      <c r="C18" s="631"/>
      <c r="D18" s="631"/>
      <c r="E18" s="631"/>
      <c r="F18" s="282"/>
    </row>
    <row r="19" spans="1:9" outlineLevel="1">
      <c r="A19" s="642" t="s">
        <v>161</v>
      </c>
      <c r="B19" s="631"/>
      <c r="C19" s="631"/>
      <c r="D19" s="631"/>
      <c r="E19" s="631"/>
      <c r="F19" s="282">
        <f>SUM(B19:E19)</f>
        <v>0</v>
      </c>
    </row>
    <row r="20" spans="1:9" outlineLevel="1">
      <c r="A20" s="642" t="s">
        <v>163</v>
      </c>
      <c r="B20" s="631"/>
      <c r="C20" s="631"/>
      <c r="D20" s="631"/>
      <c r="E20" s="631"/>
      <c r="F20" s="282">
        <f>SUM(B20:E20)</f>
        <v>0</v>
      </c>
    </row>
    <row r="21" spans="1:9" outlineLevel="1">
      <c r="A21" s="642" t="s">
        <v>350</v>
      </c>
      <c r="B21" s="631"/>
      <c r="C21" s="631"/>
      <c r="D21" s="631"/>
      <c r="E21" s="631"/>
      <c r="F21" s="282">
        <f>SUM(B21:E21)</f>
        <v>0</v>
      </c>
    </row>
    <row r="22" spans="1:9" s="640" customFormat="1" outlineLevel="1">
      <c r="A22" s="674" t="s">
        <v>360</v>
      </c>
      <c r="B22" s="680"/>
      <c r="C22" s="680"/>
      <c r="D22" s="680"/>
      <c r="E22" s="680"/>
      <c r="F22" s="681">
        <f>SUM(B22:E22)</f>
        <v>0</v>
      </c>
      <c r="G22" s="682"/>
      <c r="H22" s="682"/>
      <c r="I22" s="682"/>
    </row>
    <row r="23" spans="1:9" s="628" customFormat="1" outlineLevel="1">
      <c r="A23" s="637" t="s">
        <v>192</v>
      </c>
      <c r="B23" s="676">
        <f>SUM(B19:B22)</f>
        <v>0</v>
      </c>
      <c r="C23" s="676">
        <f>SUM(C19:C22)</f>
        <v>0</v>
      </c>
      <c r="D23" s="676">
        <f>SUM(D19:D22)</f>
        <v>0</v>
      </c>
      <c r="E23" s="676">
        <f>SUM(E19:E22)</f>
        <v>0</v>
      </c>
      <c r="F23" s="678">
        <f>SUM(F19:F22)</f>
        <v>0</v>
      </c>
      <c r="G23" s="679"/>
      <c r="H23" s="679"/>
      <c r="I23" s="679"/>
    </row>
    <row r="24" spans="1:9" outlineLevel="1">
      <c r="A24" s="643"/>
      <c r="B24" s="631"/>
      <c r="C24" s="631"/>
      <c r="D24" s="631"/>
      <c r="E24" s="631"/>
      <c r="F24" s="282"/>
    </row>
    <row r="25" spans="1:9" outlineLevel="1">
      <c r="A25" s="639" t="s">
        <v>165</v>
      </c>
      <c r="B25" s="631"/>
      <c r="C25" s="631"/>
      <c r="D25" s="631"/>
      <c r="E25" s="631"/>
      <c r="F25" s="282"/>
    </row>
    <row r="26" spans="1:9" outlineLevel="1">
      <c r="A26" s="642" t="s">
        <v>349</v>
      </c>
      <c r="B26" s="631"/>
      <c r="C26" s="631"/>
      <c r="D26" s="631"/>
      <c r="E26" s="631"/>
      <c r="F26" s="282">
        <f>SUM(B26:E26)</f>
        <v>0</v>
      </c>
    </row>
    <row r="27" spans="1:9" outlineLevel="1">
      <c r="A27" s="642" t="s">
        <v>54</v>
      </c>
      <c r="B27" s="631"/>
      <c r="C27" s="631"/>
      <c r="D27" s="631"/>
      <c r="E27" s="631"/>
      <c r="F27" s="282"/>
    </row>
    <row r="28" spans="1:9" outlineLevel="1">
      <c r="A28" s="641" t="s">
        <v>161</v>
      </c>
      <c r="B28" s="631"/>
      <c r="C28" s="631"/>
      <c r="D28" s="631"/>
      <c r="E28" s="631"/>
      <c r="F28" s="282">
        <f>SUM(B28:E28)</f>
        <v>0</v>
      </c>
    </row>
    <row r="29" spans="1:9" outlineLevel="1">
      <c r="A29" s="641" t="s">
        <v>166</v>
      </c>
      <c r="B29" s="631"/>
      <c r="C29" s="631"/>
      <c r="D29" s="631"/>
      <c r="E29" s="631"/>
      <c r="F29" s="282">
        <f>SUM(B29:E29)</f>
        <v>0</v>
      </c>
    </row>
    <row r="30" spans="1:9" outlineLevel="1">
      <c r="A30" s="641" t="s">
        <v>159</v>
      </c>
      <c r="B30" s="631"/>
      <c r="C30" s="631"/>
      <c r="D30" s="631"/>
      <c r="E30" s="631"/>
      <c r="F30" s="282">
        <f>SUM(B30:E30)</f>
        <v>0</v>
      </c>
    </row>
    <row r="31" spans="1:9" s="640" customFormat="1" outlineLevel="1">
      <c r="A31" s="644" t="s">
        <v>348</v>
      </c>
      <c r="B31" s="680"/>
      <c r="C31" s="680"/>
      <c r="D31" s="680"/>
      <c r="E31" s="680"/>
      <c r="F31" s="681">
        <f>SUM(B31:E31)</f>
        <v>0</v>
      </c>
      <c r="G31" s="682"/>
      <c r="H31" s="682"/>
      <c r="I31" s="682"/>
    </row>
    <row r="32" spans="1:9" outlineLevel="1">
      <c r="A32" s="637" t="s">
        <v>192</v>
      </c>
      <c r="B32" s="676">
        <f>SUM(B26:B31)</f>
        <v>0</v>
      </c>
      <c r="C32" s="676">
        <f>SUM(C26:C31)</f>
        <v>0</v>
      </c>
      <c r="D32" s="676">
        <f>SUM(D26:D31)</f>
        <v>0</v>
      </c>
      <c r="E32" s="676">
        <f>SUM(E26:E31)</f>
        <v>0</v>
      </c>
      <c r="F32" s="683">
        <f>SUM(F26:F31)</f>
        <v>0</v>
      </c>
    </row>
    <row r="33" spans="1:10" outlineLevel="1">
      <c r="A33" s="637"/>
      <c r="B33" s="631"/>
      <c r="C33" s="631"/>
      <c r="D33" s="631"/>
      <c r="E33" s="631"/>
      <c r="F33" s="282"/>
    </row>
    <row r="34" spans="1:10" outlineLevel="1">
      <c r="A34" s="639" t="s">
        <v>167</v>
      </c>
      <c r="B34" s="676"/>
      <c r="C34" s="676"/>
      <c r="D34" s="676"/>
      <c r="E34" s="676"/>
      <c r="F34" s="678">
        <f>SUM(B34:E34)</f>
        <v>0</v>
      </c>
    </row>
    <row r="35" spans="1:10" outlineLevel="1">
      <c r="A35" s="639"/>
      <c r="B35" s="676"/>
      <c r="C35" s="676"/>
      <c r="D35" s="676"/>
      <c r="E35" s="676"/>
      <c r="F35" s="678"/>
    </row>
    <row r="36" spans="1:10" outlineLevel="1">
      <c r="A36" s="638" t="s">
        <v>152</v>
      </c>
      <c r="B36" s="284"/>
      <c r="C36" s="284"/>
      <c r="D36" s="284"/>
      <c r="E36" s="284"/>
      <c r="F36" s="678">
        <f>SUM(B36:E36)</f>
        <v>0</v>
      </c>
      <c r="G36" s="625"/>
    </row>
    <row r="37" spans="1:10">
      <c r="F37" s="678"/>
    </row>
    <row r="38" spans="1:10" outlineLevel="1">
      <c r="A38" s="637"/>
      <c r="B38" s="631"/>
      <c r="C38" s="631"/>
      <c r="D38" s="631"/>
      <c r="E38" s="631"/>
      <c r="F38" s="282"/>
    </row>
    <row r="39" spans="1:10" ht="13.5" thickBot="1">
      <c r="A39" s="637" t="s">
        <v>109</v>
      </c>
      <c r="B39" s="684">
        <f>SUM(B9,B16,B23,B32,B34,B36)</f>
        <v>0</v>
      </c>
      <c r="C39" s="684">
        <f>SUM(C9,C16,C23,C32,C34,C36)</f>
        <v>0</v>
      </c>
      <c r="D39" s="684">
        <f>SUM(D9,D16,D23,D32,D34,D36)</f>
        <v>0</v>
      </c>
      <c r="E39" s="684">
        <f>SUM(E9,E16,E23,E32,E34,E36)</f>
        <v>0</v>
      </c>
      <c r="F39" s="285">
        <f>SUM(F9,F16,F23,F32,F34,F36)</f>
        <v>0</v>
      </c>
    </row>
    <row r="40" spans="1:10" ht="13.5" thickTop="1">
      <c r="B40" s="631"/>
      <c r="C40" s="631"/>
      <c r="D40" s="631"/>
      <c r="E40" s="631"/>
      <c r="F40" s="282"/>
      <c r="G40" s="631"/>
    </row>
    <row r="41" spans="1:10">
      <c r="A41" s="636" t="s">
        <v>362</v>
      </c>
      <c r="B41" s="631"/>
      <c r="C41" s="631"/>
      <c r="D41" s="631"/>
      <c r="E41" s="631"/>
      <c r="F41" s="282"/>
      <c r="G41" s="631"/>
    </row>
    <row r="42" spans="1:10" outlineLevel="1">
      <c r="A42" s="635" t="s">
        <v>347</v>
      </c>
      <c r="B42" s="631"/>
      <c r="C42" s="631"/>
      <c r="D42" s="631"/>
      <c r="E42" s="631"/>
      <c r="F42" s="282"/>
      <c r="H42" s="631"/>
      <c r="I42" s="631"/>
      <c r="J42" s="274"/>
    </row>
    <row r="43" spans="1:10" s="634" customFormat="1" outlineLevel="1">
      <c r="A43" s="685" t="s">
        <v>365</v>
      </c>
      <c r="B43" s="686">
        <f>B42+B39</f>
        <v>0</v>
      </c>
      <c r="C43" s="686">
        <f>C42+C39</f>
        <v>0</v>
      </c>
      <c r="D43" s="686">
        <f>D42+D39</f>
        <v>0</v>
      </c>
      <c r="E43" s="686">
        <f>E42+E39</f>
        <v>0</v>
      </c>
      <c r="F43" s="687">
        <f>F42+F39</f>
        <v>0</v>
      </c>
      <c r="G43" s="631"/>
      <c r="H43" s="631"/>
      <c r="I43" s="631"/>
    </row>
    <row r="44" spans="1:10" s="634" customFormat="1" outlineLevel="1">
      <c r="A44" s="685" t="s">
        <v>363</v>
      </c>
      <c r="B44" s="686">
        <f>B43/'15.HC数'!B20</f>
        <v>0</v>
      </c>
      <c r="C44" s="686">
        <f>C43/'15.HC数'!C20</f>
        <v>0</v>
      </c>
      <c r="D44" s="686">
        <f>D43/'15.HC数'!D20</f>
        <v>0</v>
      </c>
      <c r="E44" s="686">
        <f>E43/'15.HC数'!E20</f>
        <v>0</v>
      </c>
      <c r="F44" s="687"/>
      <c r="G44" s="631"/>
      <c r="H44" s="631"/>
      <c r="I44" s="631"/>
    </row>
    <row r="45" spans="1:10" outlineLevel="1">
      <c r="A45" s="688" t="s">
        <v>364</v>
      </c>
      <c r="B45" s="677"/>
      <c r="C45" s="677"/>
      <c r="D45" s="677"/>
      <c r="E45" s="677"/>
      <c r="F45" s="620"/>
      <c r="G45" s="632"/>
    </row>
    <row r="46" spans="1:10" outlineLevel="1">
      <c r="A46" s="689" t="str">
        <f>'15.HC数'!A4</f>
        <v>内容运营中心</v>
      </c>
      <c r="B46" s="632">
        <f>$B$44*'15.HC数'!B4</f>
        <v>0</v>
      </c>
      <c r="C46" s="631">
        <f>$C$44*'15.HC数'!C4</f>
        <v>0</v>
      </c>
      <c r="D46" s="631">
        <f>$D$44*'15.HC数'!D4</f>
        <v>0</v>
      </c>
      <c r="E46" s="631">
        <f>$E$44*'15.HC数'!E4</f>
        <v>0</v>
      </c>
      <c r="F46" s="282">
        <f t="shared" ref="F46:F60" si="0">SUM(B46:E46)</f>
        <v>0</v>
      </c>
      <c r="G46" s="632"/>
    </row>
    <row r="47" spans="1:10" outlineLevel="1">
      <c r="A47" s="689" t="str">
        <f>'15.HC数'!A5</f>
        <v>版权影视中心</v>
      </c>
      <c r="B47" s="631">
        <f>$B$44*'15.HC数'!B5</f>
        <v>0</v>
      </c>
      <c r="C47" s="631">
        <f>$C$44*'15.HC数'!C5</f>
        <v>0</v>
      </c>
      <c r="D47" s="631">
        <f>$D$44*'15.HC数'!D5</f>
        <v>0</v>
      </c>
      <c r="E47" s="631">
        <f>$E$44*'15.HC数'!E5</f>
        <v>0</v>
      </c>
      <c r="F47" s="282">
        <f t="shared" si="0"/>
        <v>0</v>
      </c>
    </row>
    <row r="48" spans="1:10" outlineLevel="1">
      <c r="A48" s="689" t="str">
        <f>'15.HC数'!A6</f>
        <v>产品技术中心-技术成本（带宽/服务器折旧）</v>
      </c>
      <c r="B48" s="631">
        <f>$B$44*'15.HC数'!B6</f>
        <v>0</v>
      </c>
      <c r="C48" s="631">
        <f>$C$44*'15.HC数'!C6</f>
        <v>0</v>
      </c>
      <c r="D48" s="631">
        <f>$D$44*'15.HC数'!D6</f>
        <v>0</v>
      </c>
      <c r="E48" s="631">
        <f>$E$44*'15.HC数'!E6</f>
        <v>0</v>
      </c>
      <c r="F48" s="282">
        <f t="shared" si="0"/>
        <v>0</v>
      </c>
    </row>
    <row r="49" spans="1:9" outlineLevel="1">
      <c r="A49" s="689" t="str">
        <f>'15.HC数'!A7</f>
        <v>产品技术中心</v>
      </c>
      <c r="B49" s="631">
        <f>$B$44*'15.HC数'!B7</f>
        <v>0</v>
      </c>
      <c r="C49" s="631">
        <f>$C$44*'15.HC数'!C7</f>
        <v>0</v>
      </c>
      <c r="D49" s="631">
        <f>$D$44*'15.HC数'!D7</f>
        <v>0</v>
      </c>
      <c r="E49" s="631">
        <f>$E$44*'15.HC数'!E7</f>
        <v>0</v>
      </c>
      <c r="F49" s="282">
        <f t="shared" si="0"/>
        <v>0</v>
      </c>
    </row>
    <row r="50" spans="1:9" outlineLevel="1">
      <c r="A50" s="689" t="str">
        <f>'15.HC数'!A8</f>
        <v>商业产品技术中心</v>
      </c>
      <c r="B50" s="631">
        <f>$B$44*'15.HC数'!B8</f>
        <v>0</v>
      </c>
      <c r="C50" s="631">
        <f>$C$44*'15.HC数'!C8</f>
        <v>0</v>
      </c>
      <c r="D50" s="631">
        <f>$D$44*'15.HC数'!D8</f>
        <v>0</v>
      </c>
      <c r="E50" s="631">
        <f>$E$44*'15.HC数'!E8</f>
        <v>0</v>
      </c>
      <c r="F50" s="282">
        <f t="shared" si="0"/>
        <v>0</v>
      </c>
    </row>
    <row r="51" spans="1:9" outlineLevel="1">
      <c r="A51" s="689" t="str">
        <f>'15.HC数'!A9</f>
        <v>移动视频中心</v>
      </c>
      <c r="B51" s="631">
        <f>$B$44*'15.HC数'!B9</f>
        <v>0</v>
      </c>
      <c r="C51" s="631">
        <f>$C$44*'15.HC数'!C9</f>
        <v>0</v>
      </c>
      <c r="D51" s="631">
        <f>$D$44*'15.HC数'!D9</f>
        <v>0</v>
      </c>
      <c r="E51" s="631">
        <f>$E$44*'15.HC数'!E9</f>
        <v>0</v>
      </c>
      <c r="F51" s="282">
        <f t="shared" si="0"/>
        <v>0</v>
      </c>
    </row>
    <row r="52" spans="1:9" outlineLevel="1">
      <c r="A52" s="689" t="str">
        <f>'15.HC数'!A10</f>
        <v>广告销售中心</v>
      </c>
      <c r="B52" s="631">
        <f>$B$44*'15.HC数'!B10</f>
        <v>0</v>
      </c>
      <c r="C52" s="631">
        <f>$C$44*'15.HC数'!C10</f>
        <v>0</v>
      </c>
      <c r="D52" s="631">
        <f>$D$44*'15.HC数'!D10</f>
        <v>0</v>
      </c>
      <c r="E52" s="631">
        <f>$E$44*'15.HC数'!E10</f>
        <v>0</v>
      </c>
      <c r="F52" s="282">
        <f t="shared" si="0"/>
        <v>0</v>
      </c>
    </row>
    <row r="53" spans="1:9" outlineLevel="1">
      <c r="A53" s="689" t="str">
        <f>'15.HC数'!A11</f>
        <v>市场推广中心</v>
      </c>
      <c r="B53" s="631">
        <f>$B$44*'15.HC数'!B11</f>
        <v>0</v>
      </c>
      <c r="C53" s="631">
        <f>$C$44*'15.HC数'!C11</f>
        <v>0</v>
      </c>
      <c r="D53" s="631">
        <f>$D$44*'15.HC数'!D11</f>
        <v>0</v>
      </c>
      <c r="E53" s="631">
        <f>$E$44*'15.HC数'!E11</f>
        <v>0</v>
      </c>
      <c r="F53" s="282">
        <f t="shared" si="0"/>
        <v>0</v>
      </c>
    </row>
    <row r="54" spans="1:9" outlineLevel="1">
      <c r="A54" s="689" t="str">
        <f>'15.HC数'!A12</f>
        <v>经营管理中心</v>
      </c>
      <c r="B54" s="631">
        <f>$B$44*'15.HC数'!B12</f>
        <v>0</v>
      </c>
      <c r="C54" s="631">
        <f>$C$44*'15.HC数'!C12</f>
        <v>0</v>
      </c>
      <c r="D54" s="631">
        <f>$D$44*'15.HC数'!D12</f>
        <v>0</v>
      </c>
      <c r="E54" s="631">
        <f>$E$44*'15.HC数'!E12</f>
        <v>0</v>
      </c>
      <c r="F54" s="282">
        <f t="shared" si="0"/>
        <v>0</v>
      </c>
    </row>
    <row r="55" spans="1:9" outlineLevel="1">
      <c r="A55" s="689" t="str">
        <f>'15.HC数'!A13</f>
        <v>员工中心</v>
      </c>
      <c r="B55" s="631">
        <f>$B$44*'15.HC数'!B13</f>
        <v>0</v>
      </c>
      <c r="C55" s="631">
        <f>$C$44*'15.HC数'!C13</f>
        <v>0</v>
      </c>
      <c r="D55" s="631">
        <f>$D$44*'15.HC数'!D13</f>
        <v>0</v>
      </c>
      <c r="E55" s="631">
        <f>$E$44*'15.HC数'!E13</f>
        <v>0</v>
      </c>
      <c r="F55" s="282">
        <f t="shared" si="0"/>
        <v>0</v>
      </c>
    </row>
    <row r="56" spans="1:9" outlineLevel="1">
      <c r="A56" s="689" t="str">
        <f>'15.HC数'!A14</f>
        <v>法律事务中心</v>
      </c>
      <c r="B56" s="631">
        <f>$B$44*'15.HC数'!B14</f>
        <v>0</v>
      </c>
      <c r="C56" s="631">
        <f>$C$44*'15.HC数'!C14</f>
        <v>0</v>
      </c>
      <c r="D56" s="631">
        <f>$D$44*'15.HC数'!D14</f>
        <v>0</v>
      </c>
      <c r="E56" s="631">
        <f>$E$44*'15.HC数'!E14</f>
        <v>0</v>
      </c>
      <c r="F56" s="282">
        <f t="shared" si="0"/>
        <v>0</v>
      </c>
    </row>
    <row r="57" spans="1:9" outlineLevel="1">
      <c r="A57" s="689" t="str">
        <f>'15.HC数'!A15</f>
        <v>管理部</v>
      </c>
      <c r="B57" s="631">
        <f>$B$44*'15.HC数'!B15</f>
        <v>0</v>
      </c>
      <c r="C57" s="631">
        <f>$C$44*'15.HC数'!C15</f>
        <v>0</v>
      </c>
      <c r="D57" s="631">
        <f>$D$44*'15.HC数'!D15</f>
        <v>0</v>
      </c>
      <c r="E57" s="631">
        <f>$E$44*'15.HC数'!E15</f>
        <v>0</v>
      </c>
      <c r="F57" s="282">
        <f t="shared" si="0"/>
        <v>0</v>
      </c>
    </row>
    <row r="58" spans="1:9" outlineLevel="1">
      <c r="A58" s="689" t="str">
        <f>'15.HC数'!A16</f>
        <v>人力资源部</v>
      </c>
      <c r="B58" s="631">
        <f>$B$44*'15.HC数'!B16</f>
        <v>0</v>
      </c>
      <c r="C58" s="631">
        <f>$C$44*'15.HC数'!C16</f>
        <v>0</v>
      </c>
      <c r="D58" s="631">
        <f>$D$44*'15.HC数'!D16</f>
        <v>0</v>
      </c>
      <c r="E58" s="631">
        <f>$E$44*'15.HC数'!E16</f>
        <v>0</v>
      </c>
      <c r="F58" s="282">
        <f t="shared" si="0"/>
        <v>0</v>
      </c>
    </row>
    <row r="59" spans="1:9" outlineLevel="1">
      <c r="A59" s="689" t="str">
        <f>'15.HC数'!A17</f>
        <v>56视频</v>
      </c>
      <c r="B59" s="631">
        <f>$B$44*'15.HC数'!B17</f>
        <v>0</v>
      </c>
      <c r="C59" s="631">
        <f>$C$44*'15.HC数'!C17</f>
        <v>0</v>
      </c>
      <c r="D59" s="631">
        <f>$D$44*'15.HC数'!D17</f>
        <v>0</v>
      </c>
      <c r="E59" s="631">
        <f>$E$44*'15.HC数'!E17</f>
        <v>0</v>
      </c>
      <c r="F59" s="282">
        <f t="shared" si="0"/>
        <v>0</v>
      </c>
    </row>
    <row r="60" spans="1:9" outlineLevel="1">
      <c r="A60" s="689" t="str">
        <f>'15.HC数'!A18</f>
        <v>前向</v>
      </c>
      <c r="B60" s="631">
        <f>$B$44*'15.HC数'!B18</f>
        <v>0</v>
      </c>
      <c r="C60" s="631">
        <f>$C$44*'15.HC数'!C18</f>
        <v>0</v>
      </c>
      <c r="D60" s="631">
        <f>$D$44*'15.HC数'!D18</f>
        <v>0</v>
      </c>
      <c r="E60" s="631">
        <f>$E$44*'15.HC数'!E18</f>
        <v>0</v>
      </c>
      <c r="F60" s="282">
        <f t="shared" si="0"/>
        <v>0</v>
      </c>
    </row>
    <row r="61" spans="1:9" outlineLevel="1">
      <c r="A61" s="689"/>
      <c r="B61" s="631"/>
      <c r="C61" s="631"/>
      <c r="D61" s="631"/>
      <c r="E61" s="631"/>
      <c r="F61" s="282"/>
    </row>
    <row r="62" spans="1:9" outlineLevel="1">
      <c r="A62" s="689"/>
      <c r="B62" s="631"/>
      <c r="C62" s="631"/>
      <c r="D62" s="631"/>
      <c r="E62" s="631"/>
      <c r="F62" s="282"/>
    </row>
    <row r="63" spans="1:9" s="628" customFormat="1" ht="13.5" thickBot="1">
      <c r="A63" s="630" t="s">
        <v>311</v>
      </c>
      <c r="B63" s="684">
        <f>SUM(B46:B62)</f>
        <v>0</v>
      </c>
      <c r="C63" s="684">
        <f>SUM(C46:C62)</f>
        <v>0</v>
      </c>
      <c r="D63" s="684">
        <f>SUM(D46:D62)</f>
        <v>0</v>
      </c>
      <c r="E63" s="684">
        <f>SUM(E46:E62)</f>
        <v>0</v>
      </c>
      <c r="F63" s="285">
        <f>SUM(F46:F62)</f>
        <v>0</v>
      </c>
      <c r="G63" s="679"/>
      <c r="H63" s="679"/>
      <c r="I63" s="679"/>
    </row>
    <row r="64" spans="1:9" ht="13.5" thickTop="1">
      <c r="A64" s="625"/>
      <c r="B64" s="631"/>
      <c r="C64" s="631"/>
      <c r="D64" s="631"/>
      <c r="E64" s="631"/>
      <c r="F64" s="282"/>
    </row>
  </sheetData>
  <mergeCells count="1">
    <mergeCell ref="B3:F3"/>
  </mergeCells>
  <phoneticPr fontId="2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31"/>
  <dimension ref="A1:P70"/>
  <sheetViews>
    <sheetView showGridLines="0" workbookViewId="0">
      <pane xSplit="1" ySplit="3" topLeftCell="B52" activePane="bottomRight" state="frozen"/>
      <selection activeCell="BJ76" sqref="BJ76"/>
      <selection pane="topRight" activeCell="BJ76" sqref="BJ76"/>
      <selection pane="bottomLeft" activeCell="BJ76" sqref="BJ76"/>
      <selection pane="bottomRight" activeCell="B66" sqref="B66"/>
    </sheetView>
  </sheetViews>
  <sheetFormatPr defaultRowHeight="12.75" outlineLevelRow="1" outlineLevelCol="2"/>
  <cols>
    <col min="1" max="1" width="20.85546875" style="722" customWidth="1"/>
    <col min="2" max="2" width="14" style="631" bestFit="1" customWidth="1"/>
    <col min="3" max="3" width="18" style="631" bestFit="1" customWidth="1"/>
    <col min="4" max="5" width="14" style="631" bestFit="1" customWidth="1"/>
    <col min="6" max="6" width="15.140625" style="631" bestFit="1" customWidth="1"/>
    <col min="7" max="7" width="14" style="1509" customWidth="1" outlineLevel="1"/>
    <col min="8" max="10" width="14" style="631" customWidth="1" outlineLevel="2"/>
    <col min="11" max="11" width="15.140625" style="631" bestFit="1" customWidth="1" outlineLevel="1"/>
    <col min="12" max="14" width="14" style="631" customWidth="1" outlineLevel="1"/>
    <col min="15" max="15" width="14.28515625" style="631" customWidth="1" outlineLevel="1"/>
    <col min="16" max="16" width="15.42578125" style="631" customWidth="1"/>
    <col min="17" max="16384" width="9.140625" style="722"/>
  </cols>
  <sheetData>
    <row r="1" spans="1:16" s="705" customFormat="1">
      <c r="A1" s="704" t="s">
        <v>388</v>
      </c>
      <c r="B1" s="369"/>
      <c r="C1" s="369"/>
      <c r="D1" s="369"/>
      <c r="E1" s="369"/>
      <c r="F1" s="369"/>
      <c r="G1" s="1756"/>
      <c r="H1" s="369"/>
      <c r="I1" s="369"/>
      <c r="J1" s="369"/>
      <c r="K1" s="369"/>
      <c r="L1" s="369"/>
      <c r="M1" s="369"/>
      <c r="N1" s="369"/>
      <c r="O1" s="369"/>
      <c r="P1" s="369"/>
    </row>
    <row r="2" spans="1:16" s="705" customFormat="1">
      <c r="A2" s="704" t="s">
        <v>86</v>
      </c>
      <c r="B2" s="1743" t="s">
        <v>611</v>
      </c>
      <c r="C2" s="1743"/>
      <c r="D2" s="1743"/>
      <c r="E2" s="1743"/>
      <c r="F2" s="1744"/>
      <c r="G2" s="1716" t="s">
        <v>387</v>
      </c>
      <c r="H2" s="1717"/>
      <c r="I2" s="1717"/>
      <c r="J2" s="1717"/>
      <c r="K2" s="1718"/>
      <c r="L2" s="1716" t="s">
        <v>191</v>
      </c>
      <c r="M2" s="1717"/>
      <c r="N2" s="1717"/>
      <c r="O2" s="1717"/>
      <c r="P2" s="1718"/>
    </row>
    <row r="3" spans="1:16" s="706" customFormat="1">
      <c r="B3" s="1449" t="s">
        <v>874</v>
      </c>
      <c r="C3" s="1449" t="s">
        <v>876</v>
      </c>
      <c r="D3" s="1449" t="s">
        <v>877</v>
      </c>
      <c r="E3" s="1449" t="s">
        <v>878</v>
      </c>
      <c r="F3" s="1450" t="s">
        <v>906</v>
      </c>
      <c r="G3" s="1757" t="s">
        <v>874</v>
      </c>
      <c r="H3" s="1449" t="s">
        <v>876</v>
      </c>
      <c r="I3" s="1449" t="s">
        <v>877</v>
      </c>
      <c r="J3" s="1449" t="s">
        <v>878</v>
      </c>
      <c r="K3" s="1450" t="s">
        <v>906</v>
      </c>
      <c r="L3" s="1449" t="s">
        <v>874</v>
      </c>
      <c r="M3" s="1449" t="s">
        <v>876</v>
      </c>
      <c r="N3" s="1449" t="s">
        <v>877</v>
      </c>
      <c r="O3" s="1449" t="s">
        <v>878</v>
      </c>
      <c r="P3" s="1450" t="s">
        <v>906</v>
      </c>
    </row>
    <row r="4" spans="1:16" s="706" customFormat="1">
      <c r="A4" s="707" t="s">
        <v>369</v>
      </c>
      <c r="B4" s="1489" t="s">
        <v>1349</v>
      </c>
      <c r="C4" s="50"/>
      <c r="D4" s="50"/>
      <c r="E4" s="50"/>
      <c r="F4" s="711">
        <f t="shared" ref="F4:F9" si="0">SUM(B4:E4)</f>
        <v>0</v>
      </c>
      <c r="G4" s="1758"/>
      <c r="H4" s="50"/>
      <c r="I4" s="50"/>
      <c r="J4" s="50"/>
      <c r="K4" s="711">
        <f t="shared" ref="K4:K9" si="1">SUM(G4:J4)</f>
        <v>0</v>
      </c>
      <c r="L4" s="99" t="e">
        <f t="shared" ref="L4:O9" si="2">B4-G4</f>
        <v>#VALUE!</v>
      </c>
      <c r="M4" s="50">
        <f t="shared" si="2"/>
        <v>0</v>
      </c>
      <c r="N4" s="50">
        <f t="shared" si="2"/>
        <v>0</v>
      </c>
      <c r="O4" s="50">
        <f t="shared" si="2"/>
        <v>0</v>
      </c>
      <c r="P4" s="711" t="e">
        <f t="shared" ref="P4:P9" si="3">SUM(L4:O4)</f>
        <v>#VALUE!</v>
      </c>
    </row>
    <row r="5" spans="1:16" s="709" customFormat="1">
      <c r="A5" s="708" t="s">
        <v>370</v>
      </c>
      <c r="B5" s="1489" t="s">
        <v>1349</v>
      </c>
      <c r="C5" s="50"/>
      <c r="D5" s="50"/>
      <c r="E5" s="50"/>
      <c r="F5" s="711">
        <f t="shared" si="0"/>
        <v>0</v>
      </c>
      <c r="G5" s="1758"/>
      <c r="H5" s="50"/>
      <c r="I5" s="50"/>
      <c r="J5" s="50"/>
      <c r="K5" s="711">
        <f t="shared" si="1"/>
        <v>0</v>
      </c>
      <c r="L5" s="99" t="e">
        <f t="shared" si="2"/>
        <v>#VALUE!</v>
      </c>
      <c r="M5" s="50">
        <f t="shared" si="2"/>
        <v>0</v>
      </c>
      <c r="N5" s="50">
        <f t="shared" si="2"/>
        <v>0</v>
      </c>
      <c r="O5" s="50">
        <f t="shared" si="2"/>
        <v>0</v>
      </c>
      <c r="P5" s="711" t="e">
        <f t="shared" si="3"/>
        <v>#VALUE!</v>
      </c>
    </row>
    <row r="6" spans="1:16" s="709" customFormat="1">
      <c r="A6" s="708" t="s">
        <v>173</v>
      </c>
      <c r="B6" s="99"/>
      <c r="C6" s="50"/>
      <c r="D6" s="50"/>
      <c r="E6" s="50"/>
      <c r="F6" s="711">
        <f t="shared" si="0"/>
        <v>0</v>
      </c>
      <c r="G6" s="1758"/>
      <c r="H6" s="50"/>
      <c r="I6" s="50"/>
      <c r="J6" s="50"/>
      <c r="K6" s="711">
        <f t="shared" si="1"/>
        <v>0</v>
      </c>
      <c r="L6" s="99">
        <f t="shared" si="2"/>
        <v>0</v>
      </c>
      <c r="M6" s="50">
        <f t="shared" si="2"/>
        <v>0</v>
      </c>
      <c r="N6" s="50">
        <f t="shared" si="2"/>
        <v>0</v>
      </c>
      <c r="O6" s="50">
        <f t="shared" si="2"/>
        <v>0</v>
      </c>
      <c r="P6" s="711">
        <f t="shared" si="3"/>
        <v>0</v>
      </c>
    </row>
    <row r="7" spans="1:16" s="709" customFormat="1" hidden="1" outlineLevel="1">
      <c r="A7" s="708" t="s">
        <v>775</v>
      </c>
      <c r="B7" s="99"/>
      <c r="C7" s="50"/>
      <c r="D7" s="50"/>
      <c r="E7" s="50"/>
      <c r="F7" s="711">
        <f t="shared" si="0"/>
        <v>0</v>
      </c>
      <c r="G7" s="1758"/>
      <c r="H7" s="50"/>
      <c r="I7" s="50"/>
      <c r="J7" s="50"/>
      <c r="K7" s="711">
        <f t="shared" si="1"/>
        <v>0</v>
      </c>
      <c r="L7" s="99">
        <f t="shared" si="2"/>
        <v>0</v>
      </c>
      <c r="M7" s="50">
        <f t="shared" si="2"/>
        <v>0</v>
      </c>
      <c r="N7" s="50">
        <f t="shared" si="2"/>
        <v>0</v>
      </c>
      <c r="O7" s="50">
        <f t="shared" si="2"/>
        <v>0</v>
      </c>
      <c r="P7" s="711">
        <f t="shared" si="3"/>
        <v>0</v>
      </c>
    </row>
    <row r="8" spans="1:16" s="709" customFormat="1" hidden="1" outlineLevel="1">
      <c r="A8" s="708" t="s">
        <v>644</v>
      </c>
      <c r="B8" s="99"/>
      <c r="C8" s="50"/>
      <c r="D8" s="50"/>
      <c r="E8" s="50"/>
      <c r="F8" s="711">
        <f t="shared" si="0"/>
        <v>0</v>
      </c>
      <c r="G8" s="1758"/>
      <c r="H8" s="50"/>
      <c r="I8" s="50"/>
      <c r="J8" s="50"/>
      <c r="K8" s="711">
        <f t="shared" si="1"/>
        <v>0</v>
      </c>
      <c r="L8" s="99">
        <f t="shared" si="2"/>
        <v>0</v>
      </c>
      <c r="M8" s="50">
        <f t="shared" si="2"/>
        <v>0</v>
      </c>
      <c r="N8" s="50">
        <f t="shared" si="2"/>
        <v>0</v>
      </c>
      <c r="O8" s="50">
        <f t="shared" si="2"/>
        <v>0</v>
      </c>
      <c r="P8" s="711">
        <f t="shared" si="3"/>
        <v>0</v>
      </c>
    </row>
    <row r="9" spans="1:16" s="709" customFormat="1" hidden="1" outlineLevel="1">
      <c r="A9" s="708" t="s">
        <v>776</v>
      </c>
      <c r="B9" s="99"/>
      <c r="C9" s="1451"/>
      <c r="D9" s="1451"/>
      <c r="E9" s="1451"/>
      <c r="F9" s="711">
        <f t="shared" si="0"/>
        <v>0</v>
      </c>
      <c r="G9" s="1758"/>
      <c r="H9" s="50"/>
      <c r="I9" s="50"/>
      <c r="J9" s="50"/>
      <c r="K9" s="711">
        <f t="shared" si="1"/>
        <v>0</v>
      </c>
      <c r="L9" s="99">
        <f t="shared" si="2"/>
        <v>0</v>
      </c>
      <c r="M9" s="50">
        <f t="shared" si="2"/>
        <v>0</v>
      </c>
      <c r="N9" s="50">
        <f t="shared" si="2"/>
        <v>0</v>
      </c>
      <c r="O9" s="50">
        <f t="shared" si="2"/>
        <v>0</v>
      </c>
      <c r="P9" s="711">
        <f t="shared" si="3"/>
        <v>0</v>
      </c>
    </row>
    <row r="10" spans="1:16" s="709" customFormat="1" collapsed="1">
      <c r="A10" s="710"/>
      <c r="B10" s="99"/>
      <c r="C10" s="50"/>
      <c r="D10" s="50"/>
      <c r="E10" s="50"/>
      <c r="F10" s="711"/>
      <c r="G10" s="1758"/>
      <c r="H10" s="50"/>
      <c r="I10" s="50"/>
      <c r="J10" s="50"/>
      <c r="K10" s="711"/>
      <c r="L10" s="99"/>
      <c r="M10" s="50"/>
      <c r="N10" s="50"/>
      <c r="O10" s="50"/>
      <c r="P10" s="711"/>
    </row>
    <row r="11" spans="1:16" s="705" customFormat="1">
      <c r="A11" s="708" t="s">
        <v>371</v>
      </c>
      <c r="B11" s="1489" t="s">
        <v>1348</v>
      </c>
      <c r="C11" s="369"/>
      <c r="D11" s="369"/>
      <c r="E11" s="369"/>
      <c r="F11" s="49"/>
      <c r="G11" s="1759"/>
      <c r="H11" s="369"/>
      <c r="I11" s="369"/>
      <c r="J11" s="369"/>
      <c r="K11" s="49"/>
      <c r="L11" s="368"/>
      <c r="M11" s="369"/>
      <c r="N11" s="369"/>
      <c r="O11" s="369"/>
      <c r="P11" s="49"/>
    </row>
    <row r="12" spans="1:16" s="712" customFormat="1">
      <c r="A12" s="718" t="s">
        <v>1070</v>
      </c>
      <c r="B12" s="145"/>
      <c r="C12" s="38"/>
      <c r="D12" s="38"/>
      <c r="E12" s="38"/>
      <c r="F12" s="108">
        <f t="shared" ref="F12:F17" si="4">SUM(B12:E12)</f>
        <v>0</v>
      </c>
      <c r="G12" s="1760"/>
      <c r="H12" s="38"/>
      <c r="I12" s="38"/>
      <c r="J12" s="38"/>
      <c r="K12" s="146">
        <f t="shared" ref="K12:K17" si="5">SUM(G12:J12)</f>
        <v>0</v>
      </c>
      <c r="L12" s="145">
        <f t="shared" ref="L12:O16" si="6">B12-G12</f>
        <v>0</v>
      </c>
      <c r="M12" s="38">
        <f t="shared" si="6"/>
        <v>0</v>
      </c>
      <c r="N12" s="38">
        <f t="shared" si="6"/>
        <v>0</v>
      </c>
      <c r="O12" s="38">
        <f t="shared" si="6"/>
        <v>0</v>
      </c>
      <c r="P12" s="146">
        <f t="shared" ref="P12:P17" si="7">SUM(L12:O12)</f>
        <v>0</v>
      </c>
    </row>
    <row r="13" spans="1:16" s="712" customFormat="1">
      <c r="A13" s="718" t="s">
        <v>1071</v>
      </c>
      <c r="B13" s="145"/>
      <c r="C13" s="38"/>
      <c r="D13" s="38"/>
      <c r="E13" s="38"/>
      <c r="F13" s="108">
        <f t="shared" si="4"/>
        <v>0</v>
      </c>
      <c r="G13" s="1760"/>
      <c r="H13" s="38"/>
      <c r="I13" s="38"/>
      <c r="J13" s="38"/>
      <c r="K13" s="146">
        <f t="shared" si="5"/>
        <v>0</v>
      </c>
      <c r="L13" s="145">
        <f t="shared" si="6"/>
        <v>0</v>
      </c>
      <c r="M13" s="38">
        <f t="shared" si="6"/>
        <v>0</v>
      </c>
      <c r="N13" s="38">
        <f t="shared" si="6"/>
        <v>0</v>
      </c>
      <c r="O13" s="38">
        <f t="shared" si="6"/>
        <v>0</v>
      </c>
      <c r="P13" s="146">
        <f t="shared" si="7"/>
        <v>0</v>
      </c>
    </row>
    <row r="14" spans="1:16" s="712" customFormat="1">
      <c r="A14" s="718" t="s">
        <v>1072</v>
      </c>
      <c r="B14" s="145"/>
      <c r="C14" s="38"/>
      <c r="D14" s="38"/>
      <c r="E14" s="38"/>
      <c r="F14" s="108">
        <f t="shared" si="4"/>
        <v>0</v>
      </c>
      <c r="G14" s="1760"/>
      <c r="H14" s="38"/>
      <c r="I14" s="38"/>
      <c r="J14" s="38"/>
      <c r="K14" s="146">
        <f t="shared" si="5"/>
        <v>0</v>
      </c>
      <c r="L14" s="145">
        <f t="shared" si="6"/>
        <v>0</v>
      </c>
      <c r="M14" s="38">
        <f t="shared" si="6"/>
        <v>0</v>
      </c>
      <c r="N14" s="38">
        <f t="shared" si="6"/>
        <v>0</v>
      </c>
      <c r="O14" s="38">
        <f t="shared" si="6"/>
        <v>0</v>
      </c>
      <c r="P14" s="146">
        <f t="shared" si="7"/>
        <v>0</v>
      </c>
    </row>
    <row r="15" spans="1:16" s="712" customFormat="1">
      <c r="A15" s="718" t="s">
        <v>1073</v>
      </c>
      <c r="B15" s="145"/>
      <c r="C15" s="38"/>
      <c r="D15" s="38"/>
      <c r="E15" s="38"/>
      <c r="F15" s="108">
        <f t="shared" si="4"/>
        <v>0</v>
      </c>
      <c r="G15" s="1760"/>
      <c r="H15" s="38"/>
      <c r="I15" s="38"/>
      <c r="J15" s="38"/>
      <c r="K15" s="146">
        <f t="shared" si="5"/>
        <v>0</v>
      </c>
      <c r="L15" s="145">
        <f t="shared" si="6"/>
        <v>0</v>
      </c>
      <c r="M15" s="38">
        <f t="shared" si="6"/>
        <v>0</v>
      </c>
      <c r="N15" s="38">
        <f t="shared" si="6"/>
        <v>0</v>
      </c>
      <c r="O15" s="38">
        <f t="shared" si="6"/>
        <v>0</v>
      </c>
      <c r="P15" s="146">
        <f t="shared" si="7"/>
        <v>0</v>
      </c>
    </row>
    <row r="16" spans="1:16" s="712" customFormat="1">
      <c r="A16" s="718" t="s">
        <v>1074</v>
      </c>
      <c r="B16" s="145"/>
      <c r="C16" s="38"/>
      <c r="D16" s="38"/>
      <c r="E16" s="38"/>
      <c r="F16" s="108">
        <f t="shared" si="4"/>
        <v>0</v>
      </c>
      <c r="G16" s="1760"/>
      <c r="H16" s="38"/>
      <c r="I16" s="38"/>
      <c r="J16" s="38"/>
      <c r="K16" s="146">
        <f t="shared" si="5"/>
        <v>0</v>
      </c>
      <c r="L16" s="145">
        <f t="shared" si="6"/>
        <v>0</v>
      </c>
      <c r="M16" s="38">
        <f t="shared" si="6"/>
        <v>0</v>
      </c>
      <c r="N16" s="38">
        <f t="shared" si="6"/>
        <v>0</v>
      </c>
      <c r="O16" s="38">
        <f t="shared" si="6"/>
        <v>0</v>
      </c>
      <c r="P16" s="146">
        <f t="shared" si="7"/>
        <v>0</v>
      </c>
    </row>
    <row r="17" spans="1:16" s="712" customFormat="1">
      <c r="A17" s="718" t="s">
        <v>1292</v>
      </c>
      <c r="B17" s="145"/>
      <c r="C17" s="38"/>
      <c r="D17" s="38"/>
      <c r="E17" s="38"/>
      <c r="F17" s="108">
        <f t="shared" si="4"/>
        <v>0</v>
      </c>
      <c r="G17" s="1760"/>
      <c r="H17" s="38"/>
      <c r="I17" s="38"/>
      <c r="J17" s="38"/>
      <c r="K17" s="146">
        <f t="shared" si="5"/>
        <v>0</v>
      </c>
      <c r="L17" s="145">
        <f t="shared" ref="L17" si="8">B17-G17</f>
        <v>0</v>
      </c>
      <c r="M17" s="38">
        <f t="shared" ref="M17" si="9">C17-H17</f>
        <v>0</v>
      </c>
      <c r="N17" s="38">
        <f t="shared" ref="N17" si="10">D17-I17</f>
        <v>0</v>
      </c>
      <c r="O17" s="38">
        <f t="shared" ref="O17" si="11">E17-J17</f>
        <v>0</v>
      </c>
      <c r="P17" s="146">
        <f t="shared" si="7"/>
        <v>0</v>
      </c>
    </row>
    <row r="18" spans="1:16" s="713" customFormat="1">
      <c r="A18" s="704"/>
      <c r="B18" s="225"/>
      <c r="C18" s="226"/>
      <c r="D18" s="226"/>
      <c r="E18" s="226"/>
      <c r="F18" s="227"/>
      <c r="G18" s="1761"/>
      <c r="H18" s="229"/>
      <c r="I18" s="229"/>
      <c r="J18" s="229"/>
      <c r="K18" s="230"/>
      <c r="L18" s="228"/>
      <c r="M18" s="229"/>
      <c r="N18" s="229"/>
      <c r="O18" s="229"/>
      <c r="P18" s="230"/>
    </row>
    <row r="19" spans="1:16" s="705" customFormat="1">
      <c r="A19" s="708" t="s">
        <v>372</v>
      </c>
      <c r="B19" s="360">
        <f t="shared" ref="B19:P19" si="12">SUM(B12:B18)</f>
        <v>0</v>
      </c>
      <c r="C19" s="361">
        <f t="shared" si="12"/>
        <v>0</v>
      </c>
      <c r="D19" s="361">
        <f t="shared" si="12"/>
        <v>0</v>
      </c>
      <c r="E19" s="361">
        <f t="shared" si="12"/>
        <v>0</v>
      </c>
      <c r="F19" s="714">
        <f t="shared" si="12"/>
        <v>0</v>
      </c>
      <c r="G19" s="1762">
        <f>SUM(G12:G18)</f>
        <v>0</v>
      </c>
      <c r="H19" s="374">
        <f t="shared" si="12"/>
        <v>0</v>
      </c>
      <c r="I19" s="374">
        <f t="shared" si="12"/>
        <v>0</v>
      </c>
      <c r="J19" s="374">
        <f t="shared" si="12"/>
        <v>0</v>
      </c>
      <c r="K19" s="153">
        <f>SUM(K12:K18)</f>
        <v>0</v>
      </c>
      <c r="L19" s="373">
        <f>SUM(L12:L18)</f>
        <v>0</v>
      </c>
      <c r="M19" s="374">
        <f t="shared" si="12"/>
        <v>0</v>
      </c>
      <c r="N19" s="374">
        <f t="shared" si="12"/>
        <v>0</v>
      </c>
      <c r="O19" s="374">
        <f t="shared" si="12"/>
        <v>0</v>
      </c>
      <c r="P19" s="153">
        <f t="shared" si="12"/>
        <v>0</v>
      </c>
    </row>
    <row r="20" spans="1:16" s="715" customFormat="1">
      <c r="B20" s="155"/>
      <c r="C20" s="156"/>
      <c r="D20" s="156"/>
      <c r="E20" s="156"/>
      <c r="F20" s="157"/>
      <c r="G20" s="1763"/>
      <c r="H20" s="156"/>
      <c r="I20" s="156"/>
      <c r="J20" s="156"/>
      <c r="K20" s="157"/>
      <c r="L20" s="155"/>
      <c r="M20" s="156"/>
      <c r="N20" s="156"/>
      <c r="O20" s="156"/>
      <c r="P20" s="157"/>
    </row>
    <row r="21" spans="1:16" s="634" customFormat="1">
      <c r="A21" s="716" t="s">
        <v>373</v>
      </c>
      <c r="B21" s="1489" t="s">
        <v>1350</v>
      </c>
      <c r="C21" s="631"/>
      <c r="D21" s="631"/>
      <c r="E21" s="631"/>
      <c r="F21" s="1453"/>
      <c r="G21" s="1764"/>
      <c r="H21" s="283"/>
      <c r="I21" s="283"/>
      <c r="J21" s="283"/>
      <c r="K21" s="1453"/>
      <c r="L21" s="1452"/>
      <c r="M21" s="631"/>
      <c r="N21" s="631"/>
      <c r="O21" s="631"/>
      <c r="P21" s="1453"/>
    </row>
    <row r="22" spans="1:16" s="717" customFormat="1">
      <c r="A22" s="718" t="s">
        <v>1141</v>
      </c>
      <c r="B22" s="719"/>
      <c r="C22" s="720"/>
      <c r="D22" s="720"/>
      <c r="E22" s="720"/>
      <c r="F22" s="108">
        <f>SUM(B22:E22)</f>
        <v>0</v>
      </c>
      <c r="G22" s="1765"/>
      <c r="H22" s="720"/>
      <c r="I22" s="720"/>
      <c r="J22" s="720"/>
      <c r="K22" s="108">
        <f t="shared" ref="K22:K32" si="13">SUM(G22:J22)</f>
        <v>0</v>
      </c>
      <c r="L22" s="145">
        <f>B22-G22</f>
        <v>0</v>
      </c>
      <c r="M22" s="38">
        <f>C22-H22</f>
        <v>0</v>
      </c>
      <c r="N22" s="38">
        <f>D22-I22</f>
        <v>0</v>
      </c>
      <c r="O22" s="38">
        <f>E22-J22</f>
        <v>0</v>
      </c>
      <c r="P22" s="146">
        <f>SUM(L22:O22)</f>
        <v>0</v>
      </c>
    </row>
    <row r="23" spans="1:16" s="717" customFormat="1">
      <c r="A23" s="718" t="s">
        <v>379</v>
      </c>
      <c r="B23" s="719"/>
      <c r="C23" s="720"/>
      <c r="D23" s="720"/>
      <c r="E23" s="720"/>
      <c r="F23" s="108">
        <f t="shared" ref="F23:F32" si="14">SUM(B23:E23)</f>
        <v>0</v>
      </c>
      <c r="G23" s="1765"/>
      <c r="H23" s="720"/>
      <c r="I23" s="720"/>
      <c r="J23" s="720"/>
      <c r="K23" s="108">
        <f t="shared" si="13"/>
        <v>0</v>
      </c>
      <c r="L23" s="145">
        <f t="shared" ref="L23:L32" si="15">B23-G23</f>
        <v>0</v>
      </c>
      <c r="M23" s="38">
        <f t="shared" ref="M23:M32" si="16">C23-H23</f>
        <v>0</v>
      </c>
      <c r="N23" s="38">
        <f t="shared" ref="N23:N32" si="17">D23-I23</f>
        <v>0</v>
      </c>
      <c r="O23" s="38">
        <f t="shared" ref="O23:O32" si="18">E23-J23</f>
        <v>0</v>
      </c>
      <c r="P23" s="146">
        <f t="shared" ref="P23:P32" si="19">SUM(L23:O23)</f>
        <v>0</v>
      </c>
    </row>
    <row r="24" spans="1:16" s="717" customFormat="1">
      <c r="A24" s="718" t="s">
        <v>380</v>
      </c>
      <c r="B24" s="719"/>
      <c r="C24" s="720"/>
      <c r="D24" s="720"/>
      <c r="E24" s="720"/>
      <c r="F24" s="108">
        <f t="shared" si="14"/>
        <v>0</v>
      </c>
      <c r="G24" s="1765"/>
      <c r="H24" s="720"/>
      <c r="I24" s="720"/>
      <c r="J24" s="720"/>
      <c r="K24" s="108">
        <f t="shared" si="13"/>
        <v>0</v>
      </c>
      <c r="L24" s="145">
        <f t="shared" si="15"/>
        <v>0</v>
      </c>
      <c r="M24" s="38">
        <f t="shared" si="16"/>
        <v>0</v>
      </c>
      <c r="N24" s="38">
        <f t="shared" si="17"/>
        <v>0</v>
      </c>
      <c r="O24" s="38">
        <f t="shared" si="18"/>
        <v>0</v>
      </c>
      <c r="P24" s="146">
        <f t="shared" si="19"/>
        <v>0</v>
      </c>
    </row>
    <row r="25" spans="1:16" s="717" customFormat="1">
      <c r="A25" s="718" t="s">
        <v>376</v>
      </c>
      <c r="B25" s="719"/>
      <c r="C25" s="720"/>
      <c r="D25" s="720"/>
      <c r="E25" s="720"/>
      <c r="F25" s="108">
        <f t="shared" si="14"/>
        <v>0</v>
      </c>
      <c r="G25" s="1765"/>
      <c r="H25" s="720"/>
      <c r="I25" s="720"/>
      <c r="J25" s="720"/>
      <c r="K25" s="108">
        <f t="shared" si="13"/>
        <v>0</v>
      </c>
      <c r="L25" s="145">
        <f t="shared" si="15"/>
        <v>0</v>
      </c>
      <c r="M25" s="38">
        <f t="shared" si="16"/>
        <v>0</v>
      </c>
      <c r="N25" s="38">
        <f t="shared" si="17"/>
        <v>0</v>
      </c>
      <c r="O25" s="38">
        <f t="shared" si="18"/>
        <v>0</v>
      </c>
      <c r="P25" s="146">
        <f t="shared" si="19"/>
        <v>0</v>
      </c>
    </row>
    <row r="26" spans="1:16" s="717" customFormat="1">
      <c r="A26" s="718" t="s">
        <v>377</v>
      </c>
      <c r="B26" s="719"/>
      <c r="C26" s="720"/>
      <c r="D26" s="720"/>
      <c r="E26" s="720"/>
      <c r="F26" s="108">
        <f t="shared" si="14"/>
        <v>0</v>
      </c>
      <c r="G26" s="1765"/>
      <c r="H26" s="720"/>
      <c r="I26" s="720"/>
      <c r="J26" s="720"/>
      <c r="K26" s="108">
        <f t="shared" si="13"/>
        <v>0</v>
      </c>
      <c r="L26" s="145">
        <f t="shared" si="15"/>
        <v>0</v>
      </c>
      <c r="M26" s="38">
        <f t="shared" si="16"/>
        <v>0</v>
      </c>
      <c r="N26" s="38">
        <f t="shared" si="17"/>
        <v>0</v>
      </c>
      <c r="O26" s="38">
        <f t="shared" si="18"/>
        <v>0</v>
      </c>
      <c r="P26" s="146">
        <f t="shared" si="19"/>
        <v>0</v>
      </c>
    </row>
    <row r="27" spans="1:16" s="717" customFormat="1">
      <c r="A27" s="718" t="s">
        <v>378</v>
      </c>
      <c r="B27" s="719"/>
      <c r="C27" s="720"/>
      <c r="D27" s="720"/>
      <c r="E27" s="720"/>
      <c r="F27" s="108">
        <f t="shared" si="14"/>
        <v>0</v>
      </c>
      <c r="G27" s="1765"/>
      <c r="H27" s="720"/>
      <c r="I27" s="720"/>
      <c r="J27" s="720"/>
      <c r="K27" s="108">
        <f t="shared" si="13"/>
        <v>0</v>
      </c>
      <c r="L27" s="145">
        <f t="shared" si="15"/>
        <v>0</v>
      </c>
      <c r="M27" s="38">
        <f t="shared" si="16"/>
        <v>0</v>
      </c>
      <c r="N27" s="38">
        <f t="shared" si="17"/>
        <v>0</v>
      </c>
      <c r="O27" s="38">
        <f t="shared" si="18"/>
        <v>0</v>
      </c>
      <c r="P27" s="146">
        <f t="shared" si="19"/>
        <v>0</v>
      </c>
    </row>
    <row r="28" spans="1:16" s="717" customFormat="1">
      <c r="A28" s="718" t="s">
        <v>375</v>
      </c>
      <c r="B28" s="719"/>
      <c r="C28" s="720"/>
      <c r="D28" s="720"/>
      <c r="E28" s="720"/>
      <c r="F28" s="108">
        <f t="shared" si="14"/>
        <v>0</v>
      </c>
      <c r="G28" s="1765"/>
      <c r="H28" s="720"/>
      <c r="I28" s="720"/>
      <c r="J28" s="720"/>
      <c r="K28" s="108">
        <f t="shared" si="13"/>
        <v>0</v>
      </c>
      <c r="L28" s="145">
        <f t="shared" si="15"/>
        <v>0</v>
      </c>
      <c r="M28" s="38">
        <f t="shared" si="16"/>
        <v>0</v>
      </c>
      <c r="N28" s="38">
        <f t="shared" si="17"/>
        <v>0</v>
      </c>
      <c r="O28" s="38">
        <f t="shared" si="18"/>
        <v>0</v>
      </c>
      <c r="P28" s="146">
        <f t="shared" si="19"/>
        <v>0</v>
      </c>
    </row>
    <row r="29" spans="1:16" s="717" customFormat="1">
      <c r="A29" s="718" t="s">
        <v>374</v>
      </c>
      <c r="B29" s="719"/>
      <c r="C29" s="720"/>
      <c r="D29" s="720"/>
      <c r="E29" s="720"/>
      <c r="F29" s="108">
        <f t="shared" si="14"/>
        <v>0</v>
      </c>
      <c r="G29" s="1765"/>
      <c r="H29" s="720"/>
      <c r="I29" s="720"/>
      <c r="J29" s="720"/>
      <c r="K29" s="108">
        <f t="shared" si="13"/>
        <v>0</v>
      </c>
      <c r="L29" s="145">
        <f t="shared" si="15"/>
        <v>0</v>
      </c>
      <c r="M29" s="38">
        <f t="shared" si="16"/>
        <v>0</v>
      </c>
      <c r="N29" s="38">
        <f t="shared" si="17"/>
        <v>0</v>
      </c>
      <c r="O29" s="38">
        <f t="shared" si="18"/>
        <v>0</v>
      </c>
      <c r="P29" s="146">
        <f t="shared" si="19"/>
        <v>0</v>
      </c>
    </row>
    <row r="30" spans="1:16" s="717" customFormat="1">
      <c r="A30" s="718" t="s">
        <v>381</v>
      </c>
      <c r="B30" s="719"/>
      <c r="C30" s="720"/>
      <c r="D30" s="720"/>
      <c r="E30" s="720"/>
      <c r="F30" s="108">
        <f t="shared" si="14"/>
        <v>0</v>
      </c>
      <c r="G30" s="1765"/>
      <c r="H30" s="720"/>
      <c r="I30" s="720"/>
      <c r="J30" s="720"/>
      <c r="K30" s="108">
        <f t="shared" si="13"/>
        <v>0</v>
      </c>
      <c r="L30" s="145">
        <f t="shared" si="15"/>
        <v>0</v>
      </c>
      <c r="M30" s="38">
        <f t="shared" si="16"/>
        <v>0</v>
      </c>
      <c r="N30" s="38">
        <f t="shared" si="17"/>
        <v>0</v>
      </c>
      <c r="O30" s="38">
        <f t="shared" si="18"/>
        <v>0</v>
      </c>
      <c r="P30" s="146">
        <f t="shared" si="19"/>
        <v>0</v>
      </c>
    </row>
    <row r="31" spans="1:16" s="717" customFormat="1">
      <c r="A31" s="718" t="s">
        <v>1051</v>
      </c>
      <c r="B31" s="719"/>
      <c r="C31" s="720"/>
      <c r="D31" s="720"/>
      <c r="E31" s="720"/>
      <c r="F31" s="108">
        <f t="shared" si="14"/>
        <v>0</v>
      </c>
      <c r="G31" s="1765"/>
      <c r="H31" s="720"/>
      <c r="I31" s="720"/>
      <c r="J31" s="720"/>
      <c r="K31" s="108">
        <f t="shared" si="13"/>
        <v>0</v>
      </c>
      <c r="L31" s="145">
        <f t="shared" si="15"/>
        <v>0</v>
      </c>
      <c r="M31" s="38">
        <f t="shared" si="16"/>
        <v>0</v>
      </c>
      <c r="N31" s="38">
        <f t="shared" si="17"/>
        <v>0</v>
      </c>
      <c r="O31" s="38">
        <f t="shared" si="18"/>
        <v>0</v>
      </c>
      <c r="P31" s="146">
        <f t="shared" si="19"/>
        <v>0</v>
      </c>
    </row>
    <row r="32" spans="1:16" s="717" customFormat="1">
      <c r="A32" s="718" t="s">
        <v>653</v>
      </c>
      <c r="B32" s="1454"/>
      <c r="C32" s="1454"/>
      <c r="D32" s="1454"/>
      <c r="E32" s="1454"/>
      <c r="F32" s="108">
        <f t="shared" si="14"/>
        <v>0</v>
      </c>
      <c r="G32" s="1765"/>
      <c r="H32" s="38"/>
      <c r="I32" s="38"/>
      <c r="J32" s="38"/>
      <c r="K32" s="108">
        <f t="shared" si="13"/>
        <v>0</v>
      </c>
      <c r="L32" s="145">
        <f t="shared" si="15"/>
        <v>0</v>
      </c>
      <c r="M32" s="38">
        <f t="shared" si="16"/>
        <v>0</v>
      </c>
      <c r="N32" s="38">
        <f t="shared" si="17"/>
        <v>0</v>
      </c>
      <c r="O32" s="38">
        <f t="shared" si="18"/>
        <v>0</v>
      </c>
      <c r="P32" s="146">
        <f t="shared" si="19"/>
        <v>0</v>
      </c>
    </row>
    <row r="33" spans="1:16" s="705" customFormat="1">
      <c r="A33" s="708" t="s">
        <v>382</v>
      </c>
      <c r="B33" s="348">
        <f>SUM(B22:B32)</f>
        <v>0</v>
      </c>
      <c r="C33" s="349">
        <f>SUM(C22:C32)</f>
        <v>0</v>
      </c>
      <c r="D33" s="349">
        <f>SUM(D22:D32)</f>
        <v>0</v>
      </c>
      <c r="E33" s="349">
        <f>SUM(E22:E32)</f>
        <v>0</v>
      </c>
      <c r="F33" s="714">
        <f>SUM(F22:F32)</f>
        <v>0</v>
      </c>
      <c r="G33" s="1762">
        <f t="shared" ref="G33:L33" si="20">SUM(G22:G32)</f>
        <v>0</v>
      </c>
      <c r="H33" s="374">
        <f t="shared" si="20"/>
        <v>0</v>
      </c>
      <c r="I33" s="374">
        <f t="shared" si="20"/>
        <v>0</v>
      </c>
      <c r="J33" s="374">
        <f t="shared" si="20"/>
        <v>0</v>
      </c>
      <c r="K33" s="153">
        <f t="shared" si="20"/>
        <v>0</v>
      </c>
      <c r="L33" s="373">
        <f t="shared" si="20"/>
        <v>0</v>
      </c>
      <c r="M33" s="374">
        <f>SUM(M22:M32)</f>
        <v>0</v>
      </c>
      <c r="N33" s="374">
        <f>SUM(N22:N32)</f>
        <v>0</v>
      </c>
      <c r="O33" s="374">
        <f>SUM(O22:O32)</f>
        <v>0</v>
      </c>
      <c r="P33" s="153">
        <f>SUM(P22:P32)</f>
        <v>0</v>
      </c>
    </row>
    <row r="34" spans="1:16" s="705" customFormat="1">
      <c r="A34" s="708"/>
      <c r="B34" s="1452"/>
      <c r="C34" s="631"/>
      <c r="D34" s="631"/>
      <c r="E34" s="631"/>
      <c r="F34" s="721"/>
      <c r="G34" s="1759"/>
      <c r="H34" s="369"/>
      <c r="I34" s="369"/>
      <c r="J34" s="369"/>
      <c r="K34" s="49"/>
      <c r="L34" s="368"/>
      <c r="M34" s="369"/>
      <c r="N34" s="369"/>
      <c r="O34" s="369"/>
      <c r="P34" s="49"/>
    </row>
    <row r="35" spans="1:16">
      <c r="A35" s="708" t="s">
        <v>383</v>
      </c>
      <c r="B35" s="1489" t="s">
        <v>1351</v>
      </c>
      <c r="F35" s="1453"/>
      <c r="G35" s="1764"/>
      <c r="K35" s="1453"/>
      <c r="L35" s="1452"/>
      <c r="P35" s="1453"/>
    </row>
    <row r="36" spans="1:16" s="723" customFormat="1">
      <c r="A36" s="723" t="s">
        <v>1037</v>
      </c>
      <c r="B36" s="941"/>
      <c r="C36" s="143"/>
      <c r="D36" s="143"/>
      <c r="E36" s="143"/>
      <c r="F36" s="144"/>
      <c r="G36" s="1766"/>
      <c r="H36" s="143"/>
      <c r="I36" s="143"/>
      <c r="J36" s="143"/>
      <c r="K36" s="144"/>
      <c r="L36" s="941"/>
      <c r="M36" s="143"/>
      <c r="N36" s="143"/>
      <c r="O36" s="143"/>
      <c r="P36" s="108"/>
    </row>
    <row r="37" spans="1:16" s="723" customFormat="1">
      <c r="A37" s="725" t="s">
        <v>1028</v>
      </c>
      <c r="B37" s="719"/>
      <c r="C37" s="720"/>
      <c r="D37" s="720"/>
      <c r="E37" s="720"/>
      <c r="F37" s="108">
        <f t="shared" ref="F37:F62" si="21">SUM(B37:E37)</f>
        <v>0</v>
      </c>
      <c r="G37" s="1765"/>
      <c r="H37" s="720"/>
      <c r="I37" s="720"/>
      <c r="J37" s="720"/>
      <c r="K37" s="108">
        <f>SUM(G37:J37)</f>
        <v>0</v>
      </c>
      <c r="L37" s="145">
        <f>B37-G37</f>
        <v>0</v>
      </c>
      <c r="M37" s="38">
        <f>C37-H37</f>
        <v>0</v>
      </c>
      <c r="N37" s="38">
        <f>D37-I37</f>
        <v>0</v>
      </c>
      <c r="O37" s="38">
        <f>E37-J37</f>
        <v>0</v>
      </c>
      <c r="P37" s="146">
        <f>SUM(L37:O37)</f>
        <v>0</v>
      </c>
    </row>
    <row r="38" spans="1:16" s="723" customFormat="1">
      <c r="A38" s="725" t="s">
        <v>1029</v>
      </c>
      <c r="B38" s="719"/>
      <c r="C38" s="720"/>
      <c r="D38" s="720"/>
      <c r="E38" s="720"/>
      <c r="F38" s="108">
        <f t="shared" si="21"/>
        <v>0</v>
      </c>
      <c r="G38" s="1765"/>
      <c r="H38" s="720"/>
      <c r="I38" s="720"/>
      <c r="J38" s="720"/>
      <c r="K38" s="108">
        <f>SUM(G38:J38)</f>
        <v>0</v>
      </c>
      <c r="L38" s="145">
        <f t="shared" ref="L38:L62" si="22">B38-G38</f>
        <v>0</v>
      </c>
      <c r="M38" s="38">
        <f t="shared" ref="M38:M62" si="23">C38-H38</f>
        <v>0</v>
      </c>
      <c r="N38" s="38">
        <f t="shared" ref="N38:N62" si="24">D38-I38</f>
        <v>0</v>
      </c>
      <c r="O38" s="38">
        <f t="shared" ref="O38:O62" si="25">E38-J38</f>
        <v>0</v>
      </c>
      <c r="P38" s="146">
        <f t="shared" ref="P38:P62" si="26">SUM(L38:O38)</f>
        <v>0</v>
      </c>
    </row>
    <row r="39" spans="1:16" s="723" customFormat="1">
      <c r="A39" s="725" t="s">
        <v>1030</v>
      </c>
      <c r="B39" s="719"/>
      <c r="C39" s="720"/>
      <c r="D39" s="720"/>
      <c r="E39" s="720"/>
      <c r="F39" s="108">
        <f t="shared" si="21"/>
        <v>0</v>
      </c>
      <c r="G39" s="1765"/>
      <c r="H39" s="720"/>
      <c r="I39" s="720"/>
      <c r="J39" s="720"/>
      <c r="K39" s="108">
        <f>SUM(G39:J39)</f>
        <v>0</v>
      </c>
      <c r="L39" s="145">
        <f t="shared" si="22"/>
        <v>0</v>
      </c>
      <c r="M39" s="38">
        <f t="shared" si="23"/>
        <v>0</v>
      </c>
      <c r="N39" s="38">
        <f t="shared" si="24"/>
        <v>0</v>
      </c>
      <c r="O39" s="38">
        <f t="shared" si="25"/>
        <v>0</v>
      </c>
      <c r="P39" s="146">
        <f t="shared" si="26"/>
        <v>0</v>
      </c>
    </row>
    <row r="40" spans="1:16" s="723" customFormat="1">
      <c r="A40" s="723" t="s">
        <v>1031</v>
      </c>
      <c r="B40" s="812"/>
      <c r="C40" s="720"/>
      <c r="D40" s="720"/>
      <c r="E40" s="720"/>
      <c r="F40" s="108">
        <f t="shared" si="21"/>
        <v>0</v>
      </c>
      <c r="G40" s="1765"/>
      <c r="H40" s="720"/>
      <c r="I40" s="720"/>
      <c r="J40" s="720"/>
      <c r="K40" s="108"/>
      <c r="L40" s="145">
        <f t="shared" si="22"/>
        <v>0</v>
      </c>
      <c r="M40" s="38">
        <f t="shared" si="23"/>
        <v>0</v>
      </c>
      <c r="N40" s="38">
        <f t="shared" si="24"/>
        <v>0</v>
      </c>
      <c r="O40" s="38">
        <f t="shared" si="25"/>
        <v>0</v>
      </c>
      <c r="P40" s="146">
        <f t="shared" si="26"/>
        <v>0</v>
      </c>
    </row>
    <row r="41" spans="1:16" s="723" customFormat="1">
      <c r="A41" s="725" t="s">
        <v>1093</v>
      </c>
      <c r="B41" s="812"/>
      <c r="C41" s="720"/>
      <c r="D41" s="720"/>
      <c r="E41" s="720"/>
      <c r="F41" s="108">
        <f t="shared" si="21"/>
        <v>0</v>
      </c>
      <c r="G41" s="1765"/>
      <c r="H41" s="720"/>
      <c r="I41" s="720"/>
      <c r="J41" s="720"/>
      <c r="K41" s="108">
        <f>SUM(G41:J41)</f>
        <v>0</v>
      </c>
      <c r="L41" s="145">
        <f t="shared" si="22"/>
        <v>0</v>
      </c>
      <c r="M41" s="38">
        <f t="shared" si="23"/>
        <v>0</v>
      </c>
      <c r="N41" s="38">
        <f t="shared" si="24"/>
        <v>0</v>
      </c>
      <c r="O41" s="38">
        <f t="shared" si="25"/>
        <v>0</v>
      </c>
      <c r="P41" s="146">
        <f t="shared" si="26"/>
        <v>0</v>
      </c>
    </row>
    <row r="42" spans="1:16" s="723" customFormat="1">
      <c r="A42" s="725" t="s">
        <v>1092</v>
      </c>
      <c r="B42" s="812"/>
      <c r="C42" s="720"/>
      <c r="D42" s="720"/>
      <c r="E42" s="720"/>
      <c r="F42" s="108">
        <f t="shared" si="21"/>
        <v>0</v>
      </c>
      <c r="G42" s="1765"/>
      <c r="H42" s="720"/>
      <c r="I42" s="720"/>
      <c r="J42" s="720"/>
      <c r="K42" s="108">
        <f t="shared" ref="K42:K61" si="27">SUM(G42:J42)</f>
        <v>0</v>
      </c>
      <c r="L42" s="145">
        <f t="shared" si="22"/>
        <v>0</v>
      </c>
      <c r="M42" s="38">
        <f t="shared" si="23"/>
        <v>0</v>
      </c>
      <c r="N42" s="38">
        <f t="shared" si="24"/>
        <v>0</v>
      </c>
      <c r="O42" s="38">
        <f t="shared" si="25"/>
        <v>0</v>
      </c>
      <c r="P42" s="146">
        <f t="shared" si="26"/>
        <v>0</v>
      </c>
    </row>
    <row r="43" spans="1:16" s="723" customFormat="1">
      <c r="A43" s="725" t="s">
        <v>1032</v>
      </c>
      <c r="B43" s="812"/>
      <c r="C43" s="720"/>
      <c r="D43" s="720"/>
      <c r="E43" s="720"/>
      <c r="F43" s="108">
        <f t="shared" si="21"/>
        <v>0</v>
      </c>
      <c r="G43" s="1765"/>
      <c r="H43" s="720"/>
      <c r="I43" s="720"/>
      <c r="J43" s="720"/>
      <c r="K43" s="108">
        <f t="shared" si="27"/>
        <v>0</v>
      </c>
      <c r="L43" s="145">
        <f t="shared" si="22"/>
        <v>0</v>
      </c>
      <c r="M43" s="38">
        <f t="shared" si="23"/>
        <v>0</v>
      </c>
      <c r="N43" s="38">
        <f t="shared" si="24"/>
        <v>0</v>
      </c>
      <c r="O43" s="38">
        <f t="shared" si="25"/>
        <v>0</v>
      </c>
      <c r="P43" s="146">
        <f t="shared" si="26"/>
        <v>0</v>
      </c>
    </row>
    <row r="44" spans="1:16" s="723" customFormat="1">
      <c r="A44" s="725" t="s">
        <v>1033</v>
      </c>
      <c r="B44" s="812"/>
      <c r="C44" s="720"/>
      <c r="D44" s="720"/>
      <c r="E44" s="720"/>
      <c r="F44" s="108">
        <f t="shared" si="21"/>
        <v>0</v>
      </c>
      <c r="G44" s="1765"/>
      <c r="H44" s="720"/>
      <c r="I44" s="720"/>
      <c r="J44" s="720"/>
      <c r="K44" s="108">
        <f t="shared" si="27"/>
        <v>0</v>
      </c>
      <c r="L44" s="145">
        <f t="shared" si="22"/>
        <v>0</v>
      </c>
      <c r="M44" s="38">
        <f t="shared" si="23"/>
        <v>0</v>
      </c>
      <c r="N44" s="38">
        <f t="shared" si="24"/>
        <v>0</v>
      </c>
      <c r="O44" s="38">
        <f t="shared" si="25"/>
        <v>0</v>
      </c>
      <c r="P44" s="146">
        <f t="shared" si="26"/>
        <v>0</v>
      </c>
    </row>
    <row r="45" spans="1:16" s="723" customFormat="1">
      <c r="A45" s="725" t="s">
        <v>1034</v>
      </c>
      <c r="B45" s="812"/>
      <c r="C45" s="720"/>
      <c r="D45" s="720"/>
      <c r="E45" s="720"/>
      <c r="F45" s="108">
        <f t="shared" si="21"/>
        <v>0</v>
      </c>
      <c r="G45" s="1765"/>
      <c r="H45" s="720"/>
      <c r="I45" s="720"/>
      <c r="J45" s="720"/>
      <c r="K45" s="108">
        <f t="shared" si="27"/>
        <v>0</v>
      </c>
      <c r="L45" s="145">
        <f t="shared" si="22"/>
        <v>0</v>
      </c>
      <c r="M45" s="38">
        <f t="shared" si="23"/>
        <v>0</v>
      </c>
      <c r="N45" s="38">
        <f t="shared" si="24"/>
        <v>0</v>
      </c>
      <c r="O45" s="38">
        <f t="shared" si="25"/>
        <v>0</v>
      </c>
      <c r="P45" s="146">
        <f t="shared" si="26"/>
        <v>0</v>
      </c>
    </row>
    <row r="46" spans="1:16" s="723" customFormat="1">
      <c r="A46" s="725" t="s">
        <v>1035</v>
      </c>
      <c r="B46" s="812"/>
      <c r="C46" s="720"/>
      <c r="D46" s="720"/>
      <c r="E46" s="720"/>
      <c r="F46" s="108">
        <f t="shared" si="21"/>
        <v>0</v>
      </c>
      <c r="G46" s="1765"/>
      <c r="H46" s="720"/>
      <c r="I46" s="720"/>
      <c r="J46" s="720"/>
      <c r="K46" s="108">
        <f t="shared" si="27"/>
        <v>0</v>
      </c>
      <c r="L46" s="145">
        <f t="shared" si="22"/>
        <v>0</v>
      </c>
      <c r="M46" s="38">
        <f t="shared" si="23"/>
        <v>0</v>
      </c>
      <c r="N46" s="38">
        <f t="shared" si="24"/>
        <v>0</v>
      </c>
      <c r="O46" s="38">
        <f t="shared" si="25"/>
        <v>0</v>
      </c>
      <c r="P46" s="146">
        <f t="shared" si="26"/>
        <v>0</v>
      </c>
    </row>
    <row r="47" spans="1:16" s="723" customFormat="1">
      <c r="A47" s="725" t="s">
        <v>1036</v>
      </c>
      <c r="B47" s="719"/>
      <c r="C47" s="720"/>
      <c r="D47" s="720"/>
      <c r="E47" s="720"/>
      <c r="F47" s="108">
        <f t="shared" si="21"/>
        <v>0</v>
      </c>
      <c r="G47" s="1765"/>
      <c r="H47" s="720"/>
      <c r="I47" s="720"/>
      <c r="J47" s="720"/>
      <c r="K47" s="108">
        <f t="shared" si="27"/>
        <v>0</v>
      </c>
      <c r="L47" s="145">
        <f t="shared" si="22"/>
        <v>0</v>
      </c>
      <c r="M47" s="38">
        <f t="shared" si="23"/>
        <v>0</v>
      </c>
      <c r="N47" s="38">
        <f t="shared" si="24"/>
        <v>0</v>
      </c>
      <c r="O47" s="38">
        <f t="shared" si="25"/>
        <v>0</v>
      </c>
      <c r="P47" s="146">
        <f t="shared" si="26"/>
        <v>0</v>
      </c>
    </row>
    <row r="48" spans="1:16" s="723" customFormat="1">
      <c r="A48" s="723" t="s">
        <v>1038</v>
      </c>
      <c r="B48" s="719"/>
      <c r="C48" s="720"/>
      <c r="D48" s="720"/>
      <c r="E48" s="720"/>
      <c r="F48" s="108">
        <f t="shared" si="21"/>
        <v>0</v>
      </c>
      <c r="G48" s="1765"/>
      <c r="H48" s="720"/>
      <c r="I48" s="720"/>
      <c r="J48" s="720"/>
      <c r="K48" s="108"/>
      <c r="L48" s="145">
        <f t="shared" si="22"/>
        <v>0</v>
      </c>
      <c r="M48" s="38">
        <f t="shared" si="23"/>
        <v>0</v>
      </c>
      <c r="N48" s="38">
        <f t="shared" si="24"/>
        <v>0</v>
      </c>
      <c r="O48" s="38">
        <f t="shared" si="25"/>
        <v>0</v>
      </c>
      <c r="P48" s="146">
        <f t="shared" si="26"/>
        <v>0</v>
      </c>
    </row>
    <row r="49" spans="1:16" s="723" customFormat="1">
      <c r="A49" s="725" t="s">
        <v>1039</v>
      </c>
      <c r="B49" s="719"/>
      <c r="C49" s="720"/>
      <c r="D49" s="720"/>
      <c r="E49" s="720"/>
      <c r="F49" s="108">
        <f t="shared" si="21"/>
        <v>0</v>
      </c>
      <c r="G49" s="1765"/>
      <c r="H49" s="720"/>
      <c r="I49" s="720"/>
      <c r="J49" s="720"/>
      <c r="K49" s="108">
        <f t="shared" si="27"/>
        <v>0</v>
      </c>
      <c r="L49" s="145">
        <f t="shared" si="22"/>
        <v>0</v>
      </c>
      <c r="M49" s="38">
        <f t="shared" si="23"/>
        <v>0</v>
      </c>
      <c r="N49" s="38">
        <f t="shared" si="24"/>
        <v>0</v>
      </c>
      <c r="O49" s="38">
        <f t="shared" si="25"/>
        <v>0</v>
      </c>
      <c r="P49" s="146">
        <f t="shared" si="26"/>
        <v>0</v>
      </c>
    </row>
    <row r="50" spans="1:16" s="723" customFormat="1">
      <c r="A50" s="723" t="s">
        <v>1046</v>
      </c>
      <c r="B50" s="719"/>
      <c r="C50" s="720"/>
      <c r="D50" s="720"/>
      <c r="E50" s="720"/>
      <c r="F50" s="108">
        <f t="shared" si="21"/>
        <v>0</v>
      </c>
      <c r="G50" s="1765"/>
      <c r="H50" s="720"/>
      <c r="I50" s="720"/>
      <c r="J50" s="720"/>
      <c r="K50" s="108"/>
      <c r="L50" s="145">
        <f t="shared" si="22"/>
        <v>0</v>
      </c>
      <c r="M50" s="38">
        <f t="shared" si="23"/>
        <v>0</v>
      </c>
      <c r="N50" s="38">
        <f t="shared" si="24"/>
        <v>0</v>
      </c>
      <c r="O50" s="38">
        <f t="shared" si="25"/>
        <v>0</v>
      </c>
      <c r="P50" s="146">
        <f t="shared" si="26"/>
        <v>0</v>
      </c>
    </row>
    <row r="51" spans="1:16" s="723" customFormat="1">
      <c r="A51" s="725" t="s">
        <v>1040</v>
      </c>
      <c r="B51" s="719"/>
      <c r="C51" s="720"/>
      <c r="D51" s="720"/>
      <c r="E51" s="720"/>
      <c r="F51" s="108">
        <f t="shared" si="21"/>
        <v>0</v>
      </c>
      <c r="G51" s="1765"/>
      <c r="H51" s="720"/>
      <c r="I51" s="720"/>
      <c r="J51" s="720"/>
      <c r="K51" s="108">
        <f t="shared" si="27"/>
        <v>0</v>
      </c>
      <c r="L51" s="145">
        <f t="shared" si="22"/>
        <v>0</v>
      </c>
      <c r="M51" s="38">
        <f t="shared" si="23"/>
        <v>0</v>
      </c>
      <c r="N51" s="38">
        <f t="shared" si="24"/>
        <v>0</v>
      </c>
      <c r="O51" s="38">
        <f t="shared" si="25"/>
        <v>0</v>
      </c>
      <c r="P51" s="146">
        <f t="shared" si="26"/>
        <v>0</v>
      </c>
    </row>
    <row r="52" spans="1:16" s="723" customFormat="1">
      <c r="A52" s="725" t="s">
        <v>1041</v>
      </c>
      <c r="B52" s="719"/>
      <c r="C52" s="720"/>
      <c r="D52" s="720"/>
      <c r="E52" s="720"/>
      <c r="F52" s="108">
        <f t="shared" si="21"/>
        <v>0</v>
      </c>
      <c r="G52" s="1765"/>
      <c r="H52" s="720"/>
      <c r="I52" s="720"/>
      <c r="J52" s="720"/>
      <c r="K52" s="108">
        <f t="shared" si="27"/>
        <v>0</v>
      </c>
      <c r="L52" s="145">
        <f t="shared" si="22"/>
        <v>0</v>
      </c>
      <c r="M52" s="38">
        <f t="shared" si="23"/>
        <v>0</v>
      </c>
      <c r="N52" s="38">
        <f t="shared" si="24"/>
        <v>0</v>
      </c>
      <c r="O52" s="38">
        <f t="shared" si="25"/>
        <v>0</v>
      </c>
      <c r="P52" s="146">
        <f t="shared" si="26"/>
        <v>0</v>
      </c>
    </row>
    <row r="53" spans="1:16" s="723" customFormat="1">
      <c r="A53" s="725" t="s">
        <v>1042</v>
      </c>
      <c r="B53" s="719"/>
      <c r="C53" s="720"/>
      <c r="D53" s="720"/>
      <c r="E53" s="720"/>
      <c r="F53" s="108">
        <f t="shared" si="21"/>
        <v>0</v>
      </c>
      <c r="G53" s="1765"/>
      <c r="H53" s="720"/>
      <c r="I53" s="720"/>
      <c r="J53" s="720"/>
      <c r="K53" s="108">
        <f t="shared" si="27"/>
        <v>0</v>
      </c>
      <c r="L53" s="145">
        <f t="shared" si="22"/>
        <v>0</v>
      </c>
      <c r="M53" s="38">
        <f t="shared" si="23"/>
        <v>0</v>
      </c>
      <c r="N53" s="38">
        <f t="shared" si="24"/>
        <v>0</v>
      </c>
      <c r="O53" s="38">
        <f t="shared" si="25"/>
        <v>0</v>
      </c>
      <c r="P53" s="146">
        <f t="shared" si="26"/>
        <v>0</v>
      </c>
    </row>
    <row r="54" spans="1:16" s="723" customFormat="1">
      <c r="A54" s="725" t="s">
        <v>1043</v>
      </c>
      <c r="B54" s="719"/>
      <c r="C54" s="720"/>
      <c r="D54" s="720"/>
      <c r="E54" s="720"/>
      <c r="F54" s="108">
        <f t="shared" si="21"/>
        <v>0</v>
      </c>
      <c r="G54" s="1765"/>
      <c r="H54" s="720"/>
      <c r="I54" s="720"/>
      <c r="J54" s="720"/>
      <c r="K54" s="108">
        <f t="shared" si="27"/>
        <v>0</v>
      </c>
      <c r="L54" s="145">
        <f t="shared" si="22"/>
        <v>0</v>
      </c>
      <c r="M54" s="38">
        <f t="shared" si="23"/>
        <v>0</v>
      </c>
      <c r="N54" s="38">
        <f t="shared" si="24"/>
        <v>0</v>
      </c>
      <c r="O54" s="38">
        <f t="shared" si="25"/>
        <v>0</v>
      </c>
      <c r="P54" s="146">
        <f t="shared" si="26"/>
        <v>0</v>
      </c>
    </row>
    <row r="55" spans="1:16" s="723" customFormat="1">
      <c r="A55" s="725" t="s">
        <v>1044</v>
      </c>
      <c r="B55" s="719"/>
      <c r="C55" s="720"/>
      <c r="D55" s="720"/>
      <c r="E55" s="720"/>
      <c r="F55" s="108">
        <f t="shared" si="21"/>
        <v>0</v>
      </c>
      <c r="G55" s="1765"/>
      <c r="H55" s="720"/>
      <c r="I55" s="720"/>
      <c r="J55" s="720"/>
      <c r="K55" s="108">
        <f t="shared" si="27"/>
        <v>0</v>
      </c>
      <c r="L55" s="145">
        <f t="shared" si="22"/>
        <v>0</v>
      </c>
      <c r="M55" s="38">
        <f t="shared" si="23"/>
        <v>0</v>
      </c>
      <c r="N55" s="38">
        <f t="shared" si="24"/>
        <v>0</v>
      </c>
      <c r="O55" s="38">
        <f t="shared" si="25"/>
        <v>0</v>
      </c>
      <c r="P55" s="146">
        <f t="shared" si="26"/>
        <v>0</v>
      </c>
    </row>
    <row r="56" spans="1:16" s="723" customFormat="1">
      <c r="A56" s="725" t="s">
        <v>1045</v>
      </c>
      <c r="B56" s="719"/>
      <c r="C56" s="720"/>
      <c r="D56" s="720"/>
      <c r="E56" s="720"/>
      <c r="F56" s="108">
        <f t="shared" si="21"/>
        <v>0</v>
      </c>
      <c r="G56" s="1765"/>
      <c r="H56" s="720"/>
      <c r="I56" s="720"/>
      <c r="J56" s="720"/>
      <c r="K56" s="108">
        <f t="shared" si="27"/>
        <v>0</v>
      </c>
      <c r="L56" s="145">
        <f t="shared" si="22"/>
        <v>0</v>
      </c>
      <c r="M56" s="38">
        <f t="shared" si="23"/>
        <v>0</v>
      </c>
      <c r="N56" s="38">
        <f t="shared" si="24"/>
        <v>0</v>
      </c>
      <c r="O56" s="38">
        <f t="shared" si="25"/>
        <v>0</v>
      </c>
      <c r="P56" s="146">
        <f t="shared" si="26"/>
        <v>0</v>
      </c>
    </row>
    <row r="57" spans="1:16" s="723" customFormat="1">
      <c r="A57" s="723" t="s">
        <v>1050</v>
      </c>
      <c r="B57" s="719"/>
      <c r="C57" s="720"/>
      <c r="D57" s="720"/>
      <c r="E57" s="720"/>
      <c r="F57" s="108">
        <f t="shared" si="21"/>
        <v>0</v>
      </c>
      <c r="G57" s="1765"/>
      <c r="H57" s="720"/>
      <c r="I57" s="720"/>
      <c r="J57" s="720"/>
      <c r="K57" s="108">
        <f t="shared" si="27"/>
        <v>0</v>
      </c>
      <c r="L57" s="145">
        <f t="shared" si="22"/>
        <v>0</v>
      </c>
      <c r="M57" s="38">
        <f t="shared" si="23"/>
        <v>0</v>
      </c>
      <c r="N57" s="38">
        <f t="shared" si="24"/>
        <v>0</v>
      </c>
      <c r="O57" s="38">
        <f t="shared" si="25"/>
        <v>0</v>
      </c>
      <c r="P57" s="146">
        <f t="shared" si="26"/>
        <v>0</v>
      </c>
    </row>
    <row r="58" spans="1:16" s="723" customFormat="1">
      <c r="A58" s="725" t="s">
        <v>385</v>
      </c>
      <c r="B58" s="719"/>
      <c r="C58" s="720"/>
      <c r="D58" s="720"/>
      <c r="E58" s="720"/>
      <c r="F58" s="108">
        <f t="shared" si="21"/>
        <v>0</v>
      </c>
      <c r="G58" s="1765"/>
      <c r="H58" s="720"/>
      <c r="I58" s="720"/>
      <c r="J58" s="720"/>
      <c r="K58" s="108">
        <f t="shared" si="27"/>
        <v>0</v>
      </c>
      <c r="L58" s="145">
        <f t="shared" si="22"/>
        <v>0</v>
      </c>
      <c r="M58" s="38">
        <f t="shared" si="23"/>
        <v>0</v>
      </c>
      <c r="N58" s="38">
        <f t="shared" si="24"/>
        <v>0</v>
      </c>
      <c r="O58" s="38">
        <f t="shared" si="25"/>
        <v>0</v>
      </c>
      <c r="P58" s="146">
        <f t="shared" si="26"/>
        <v>0</v>
      </c>
    </row>
    <row r="59" spans="1:16" s="723" customFormat="1">
      <c r="A59" s="725" t="s">
        <v>1049</v>
      </c>
      <c r="B59" s="719"/>
      <c r="C59" s="720"/>
      <c r="D59" s="720"/>
      <c r="E59" s="720"/>
      <c r="F59" s="108">
        <f t="shared" si="21"/>
        <v>0</v>
      </c>
      <c r="G59" s="1765"/>
      <c r="H59" s="720"/>
      <c r="I59" s="720"/>
      <c r="J59" s="720"/>
      <c r="K59" s="108">
        <f t="shared" si="27"/>
        <v>0</v>
      </c>
      <c r="L59" s="145">
        <f t="shared" si="22"/>
        <v>0</v>
      </c>
      <c r="M59" s="38">
        <f t="shared" si="23"/>
        <v>0</v>
      </c>
      <c r="N59" s="38">
        <f t="shared" si="24"/>
        <v>0</v>
      </c>
      <c r="O59" s="38">
        <f t="shared" si="25"/>
        <v>0</v>
      </c>
      <c r="P59" s="146">
        <f t="shared" si="26"/>
        <v>0</v>
      </c>
    </row>
    <row r="60" spans="1:16" s="723" customFormat="1">
      <c r="A60" s="1442" t="s">
        <v>1047</v>
      </c>
      <c r="B60" s="719"/>
      <c r="C60" s="720"/>
      <c r="D60" s="720"/>
      <c r="E60" s="720"/>
      <c r="F60" s="108">
        <f t="shared" si="21"/>
        <v>0</v>
      </c>
      <c r="G60" s="1765"/>
      <c r="H60" s="720"/>
      <c r="I60" s="720"/>
      <c r="J60" s="720"/>
      <c r="K60" s="108">
        <f t="shared" si="27"/>
        <v>0</v>
      </c>
      <c r="L60" s="145">
        <f t="shared" si="22"/>
        <v>0</v>
      </c>
      <c r="M60" s="38">
        <f t="shared" si="23"/>
        <v>0</v>
      </c>
      <c r="N60" s="38">
        <f t="shared" si="24"/>
        <v>0</v>
      </c>
      <c r="O60" s="38">
        <f t="shared" si="25"/>
        <v>0</v>
      </c>
      <c r="P60" s="146">
        <f t="shared" si="26"/>
        <v>0</v>
      </c>
    </row>
    <row r="61" spans="1:16" s="723" customFormat="1">
      <c r="A61" s="725" t="s">
        <v>1048</v>
      </c>
      <c r="B61" s="719"/>
      <c r="C61" s="720"/>
      <c r="D61" s="720"/>
      <c r="E61" s="720"/>
      <c r="F61" s="108">
        <f t="shared" si="21"/>
        <v>0</v>
      </c>
      <c r="G61" s="1765"/>
      <c r="H61" s="720"/>
      <c r="I61" s="720"/>
      <c r="J61" s="720"/>
      <c r="K61" s="108">
        <f t="shared" si="27"/>
        <v>0</v>
      </c>
      <c r="L61" s="145">
        <f t="shared" si="22"/>
        <v>0</v>
      </c>
      <c r="M61" s="38">
        <f t="shared" si="23"/>
        <v>0</v>
      </c>
      <c r="N61" s="38">
        <f t="shared" si="24"/>
        <v>0</v>
      </c>
      <c r="O61" s="38">
        <f t="shared" si="25"/>
        <v>0</v>
      </c>
      <c r="P61" s="146">
        <f t="shared" si="26"/>
        <v>0</v>
      </c>
    </row>
    <row r="62" spans="1:16" s="723" customFormat="1">
      <c r="A62" s="723" t="s">
        <v>615</v>
      </c>
      <c r="B62" s="1455"/>
      <c r="C62" s="1456"/>
      <c r="D62" s="1457"/>
      <c r="E62" s="1457"/>
      <c r="F62" s="108">
        <f t="shared" si="21"/>
        <v>0</v>
      </c>
      <c r="G62" s="1760"/>
      <c r="H62" s="38"/>
      <c r="I62" s="38"/>
      <c r="J62" s="38"/>
      <c r="K62" s="1458">
        <f>SUM(G62:J62)</f>
        <v>0</v>
      </c>
      <c r="L62" s="145">
        <f t="shared" si="22"/>
        <v>0</v>
      </c>
      <c r="M62" s="38">
        <f t="shared" si="23"/>
        <v>0</v>
      </c>
      <c r="N62" s="38">
        <f t="shared" si="24"/>
        <v>0</v>
      </c>
      <c r="O62" s="38">
        <f t="shared" si="25"/>
        <v>0</v>
      </c>
      <c r="P62" s="146">
        <f t="shared" si="26"/>
        <v>0</v>
      </c>
    </row>
    <row r="63" spans="1:16" s="705" customFormat="1">
      <c r="A63" s="708" t="s">
        <v>386</v>
      </c>
      <c r="B63" s="360">
        <f t="shared" ref="B63:P63" si="28">SUM(B36:B62)</f>
        <v>0</v>
      </c>
      <c r="C63" s="361">
        <f t="shared" si="28"/>
        <v>0</v>
      </c>
      <c r="D63" s="361">
        <f t="shared" si="28"/>
        <v>0</v>
      </c>
      <c r="E63" s="361">
        <f>SUM(E36:E62)</f>
        <v>0</v>
      </c>
      <c r="F63" s="714">
        <f t="shared" si="28"/>
        <v>0</v>
      </c>
      <c r="G63" s="1762">
        <f>SUM(G36:G62)</f>
        <v>0</v>
      </c>
      <c r="H63" s="374">
        <f t="shared" si="28"/>
        <v>0</v>
      </c>
      <c r="I63" s="374">
        <f t="shared" si="28"/>
        <v>0</v>
      </c>
      <c r="J63" s="374">
        <f t="shared" si="28"/>
        <v>0</v>
      </c>
      <c r="K63" s="153">
        <f t="shared" si="28"/>
        <v>0</v>
      </c>
      <c r="L63" s="373">
        <f t="shared" si="28"/>
        <v>0</v>
      </c>
      <c r="M63" s="374">
        <f t="shared" si="28"/>
        <v>0</v>
      </c>
      <c r="N63" s="374">
        <f t="shared" si="28"/>
        <v>0</v>
      </c>
      <c r="O63" s="374">
        <f t="shared" si="28"/>
        <v>0</v>
      </c>
      <c r="P63" s="153">
        <f t="shared" si="28"/>
        <v>0</v>
      </c>
    </row>
    <row r="64" spans="1:16" s="726" customFormat="1">
      <c r="B64" s="155"/>
      <c r="C64" s="156"/>
      <c r="D64" s="156"/>
      <c r="E64" s="156"/>
      <c r="F64" s="157"/>
      <c r="G64" s="1763"/>
      <c r="H64" s="156"/>
      <c r="I64" s="156"/>
      <c r="J64" s="156"/>
      <c r="K64" s="157"/>
      <c r="L64" s="155"/>
      <c r="M64" s="156"/>
      <c r="N64" s="156"/>
      <c r="O64" s="156"/>
      <c r="P64" s="157"/>
    </row>
    <row r="65" spans="1:16" s="726" customFormat="1">
      <c r="A65" s="707" t="s">
        <v>1094</v>
      </c>
      <c r="B65" s="1489" t="s">
        <v>1352</v>
      </c>
      <c r="C65" s="156"/>
      <c r="D65" s="156"/>
      <c r="E65" s="156"/>
      <c r="F65" s="157"/>
      <c r="G65" s="1763"/>
      <c r="H65" s="156"/>
      <c r="I65" s="156"/>
      <c r="J65" s="156"/>
      <c r="K65" s="157"/>
      <c r="L65" s="155"/>
      <c r="M65" s="156"/>
      <c r="N65" s="156"/>
      <c r="O65" s="156"/>
      <c r="P65" s="157"/>
    </row>
    <row r="66" spans="1:16" s="726" customFormat="1">
      <c r="A66" s="723" t="s">
        <v>1244</v>
      </c>
      <c r="B66" s="719"/>
      <c r="C66" s="720"/>
      <c r="D66" s="720"/>
      <c r="E66" s="720"/>
      <c r="F66" s="108">
        <f>SUM(B66:E66)</f>
        <v>0</v>
      </c>
      <c r="G66" s="1765"/>
      <c r="H66" s="720"/>
      <c r="I66" s="720"/>
      <c r="J66" s="720"/>
      <c r="K66" s="108">
        <f>SUM(G66:J66)</f>
        <v>0</v>
      </c>
      <c r="L66" s="145">
        <f>B66-G66</f>
        <v>0</v>
      </c>
      <c r="M66" s="38">
        <f>C66-H66</f>
        <v>0</v>
      </c>
      <c r="N66" s="38">
        <f>D66-I66</f>
        <v>0</v>
      </c>
      <c r="O66" s="38">
        <f>E66-J66</f>
        <v>0</v>
      </c>
      <c r="P66" s="146">
        <f>SUM(L66:O66)</f>
        <v>0</v>
      </c>
    </row>
    <row r="67" spans="1:16">
      <c r="B67" s="1452"/>
      <c r="F67" s="1453"/>
      <c r="G67" s="1764"/>
      <c r="K67" s="1453"/>
      <c r="L67" s="1452"/>
      <c r="P67" s="1453"/>
    </row>
    <row r="68" spans="1:16" s="727" customFormat="1" ht="13.5" thickBot="1">
      <c r="A68" s="727" t="s">
        <v>109</v>
      </c>
      <c r="B68" s="684">
        <f t="shared" ref="B68:K68" si="29">SUM(B4:B9,B19,B63,B33,B66)</f>
        <v>0</v>
      </c>
      <c r="C68" s="684">
        <f t="shared" si="29"/>
        <v>0</v>
      </c>
      <c r="D68" s="684">
        <f t="shared" si="29"/>
        <v>0</v>
      </c>
      <c r="E68" s="684">
        <f t="shared" si="29"/>
        <v>0</v>
      </c>
      <c r="F68" s="684">
        <f t="shared" si="29"/>
        <v>0</v>
      </c>
      <c r="G68" s="1537">
        <f t="shared" si="29"/>
        <v>0</v>
      </c>
      <c r="H68" s="684">
        <f t="shared" si="29"/>
        <v>0</v>
      </c>
      <c r="I68" s="684">
        <f t="shared" si="29"/>
        <v>0</v>
      </c>
      <c r="J68" s="684">
        <f t="shared" si="29"/>
        <v>0</v>
      </c>
      <c r="K68" s="684">
        <f t="shared" si="29"/>
        <v>0</v>
      </c>
      <c r="L68" s="684" t="e">
        <f>SUM(L4,L5,,L6,L8,L19,L63,L33,L66)</f>
        <v>#VALUE!</v>
      </c>
      <c r="M68" s="684">
        <f>SUM(M4,M5,,M6,M8,M19,M63,M33,M66)</f>
        <v>0</v>
      </c>
      <c r="N68" s="684">
        <f>SUM(N4,N5,,N6,N8,N19,N63,N33,N66)</f>
        <v>0</v>
      </c>
      <c r="O68" s="684">
        <f>SUM(O4,O5,,O6,O8,O19,O63,O33,O66)</f>
        <v>0</v>
      </c>
      <c r="P68" s="684" t="e">
        <f>SUM(P4,P5,,P6,P8,P19,P63,P33,P66)</f>
        <v>#VALUE!</v>
      </c>
    </row>
    <row r="69" spans="1:16" ht="13.5" thickTop="1"/>
    <row r="70" spans="1:16">
      <c r="B70" s="631" t="e">
        <f>B68-G68-L68</f>
        <v>#VALUE!</v>
      </c>
      <c r="C70" s="631">
        <f>C68-H68-M68</f>
        <v>0</v>
      </c>
      <c r="D70" s="631">
        <f>D68-I68-N68</f>
        <v>0</v>
      </c>
      <c r="E70" s="631">
        <f>E68-J68-O68</f>
        <v>0</v>
      </c>
      <c r="F70" s="631" t="e">
        <f>F68-K68-P68</f>
        <v>#VALUE!</v>
      </c>
    </row>
  </sheetData>
  <mergeCells count="3">
    <mergeCell ref="B2:F2"/>
    <mergeCell ref="G2:K2"/>
    <mergeCell ref="L2:P2"/>
  </mergeCells>
  <phoneticPr fontId="2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32"/>
  <dimension ref="A1:L23"/>
  <sheetViews>
    <sheetView showGridLines="0" workbookViewId="0">
      <pane xSplit="1" ySplit="3" topLeftCell="B4" activePane="bottomRight" state="frozen"/>
      <selection activeCell="BJ76" sqref="BJ76"/>
      <selection pane="topRight" activeCell="BJ76" sqref="BJ76"/>
      <selection pane="bottomLeft" activeCell="BJ76" sqref="BJ76"/>
      <selection pane="bottomRight" activeCell="G14" sqref="G14"/>
    </sheetView>
  </sheetViews>
  <sheetFormatPr defaultColWidth="9.140625" defaultRowHeight="12.75"/>
  <cols>
    <col min="1" max="1" width="19.5703125" style="178" customWidth="1"/>
    <col min="2" max="2" width="11.7109375" style="177" bestFit="1" customWidth="1"/>
    <col min="3" max="3" width="13" style="177" bestFit="1" customWidth="1"/>
    <col min="4" max="4" width="11.7109375" style="177" bestFit="1" customWidth="1"/>
    <col min="5" max="5" width="13" style="177" bestFit="1" customWidth="1"/>
    <col min="6" max="6" width="12.28515625" style="193" bestFit="1" customWidth="1"/>
    <col min="7" max="7" width="9.140625" style="192"/>
    <col min="8" max="8" width="12.85546875" style="192" customWidth="1"/>
    <col min="9" max="9" width="15.28515625" style="192" bestFit="1" customWidth="1"/>
    <col min="10" max="10" width="13" style="192" customWidth="1"/>
    <col min="11" max="11" width="14" style="192" customWidth="1"/>
    <col min="12" max="12" width="11" style="192" bestFit="1" customWidth="1"/>
    <col min="13" max="16384" width="9.140625" style="192"/>
  </cols>
  <sheetData>
    <row r="1" spans="1:10" ht="15">
      <c r="A1" s="262" t="s">
        <v>157</v>
      </c>
    </row>
    <row r="2" spans="1:10" s="265" customFormat="1">
      <c r="A2" s="263"/>
      <c r="B2" s="1745" t="s">
        <v>907</v>
      </c>
      <c r="C2" s="1745"/>
      <c r="D2" s="1745"/>
      <c r="E2" s="1745"/>
      <c r="F2" s="1746"/>
    </row>
    <row r="3" spans="1:10" s="265" customFormat="1">
      <c r="A3" s="266" t="s">
        <v>125</v>
      </c>
      <c r="B3" s="747" t="s">
        <v>874</v>
      </c>
      <c r="C3" s="747" t="s">
        <v>876</v>
      </c>
      <c r="D3" s="747" t="s">
        <v>877</v>
      </c>
      <c r="E3" s="747" t="s">
        <v>878</v>
      </c>
      <c r="F3" s="948" t="s">
        <v>906</v>
      </c>
    </row>
    <row r="4" spans="1:10" s="269" customFormat="1">
      <c r="A4" s="178" t="str">
        <f>'15.HC数'!A4</f>
        <v>内容运营中心</v>
      </c>
      <c r="B4" s="927"/>
      <c r="C4" s="268"/>
      <c r="D4" s="268"/>
      <c r="E4" s="268"/>
      <c r="F4" s="593">
        <f t="shared" ref="F4:F18" si="0">SUM(B4:E4)</f>
        <v>0</v>
      </c>
      <c r="G4" s="178"/>
      <c r="H4" s="962"/>
      <c r="I4" s="962"/>
    </row>
    <row r="5" spans="1:10" s="269" customFormat="1">
      <c r="A5" s="178" t="str">
        <f>'15.HC数'!A5</f>
        <v>版权影视中心</v>
      </c>
      <c r="B5" s="927"/>
      <c r="C5" s="268"/>
      <c r="D5" s="268"/>
      <c r="E5" s="268"/>
      <c r="F5" s="593">
        <f t="shared" si="0"/>
        <v>0</v>
      </c>
      <c r="G5" s="178"/>
      <c r="H5" s="962"/>
      <c r="I5" s="962"/>
    </row>
    <row r="6" spans="1:10">
      <c r="A6" s="178" t="str">
        <f>'15.HC数'!A6</f>
        <v>产品技术中心-技术成本（带宽/服务器折旧）</v>
      </c>
      <c r="B6" s="1356"/>
      <c r="C6" s="1355"/>
      <c r="D6" s="1355"/>
      <c r="E6" s="1355"/>
      <c r="F6" s="593">
        <f t="shared" si="0"/>
        <v>0</v>
      </c>
      <c r="H6" s="958"/>
      <c r="I6" s="962"/>
      <c r="J6" s="269"/>
    </row>
    <row r="7" spans="1:10">
      <c r="A7" s="178" t="str">
        <f>'15.HC数'!A7</f>
        <v>产品技术中心</v>
      </c>
      <c r="B7" s="928"/>
      <c r="C7" s="193"/>
      <c r="D7" s="193"/>
      <c r="E7" s="193"/>
      <c r="F7" s="593">
        <f t="shared" si="0"/>
        <v>0</v>
      </c>
      <c r="H7" s="958"/>
      <c r="I7" s="962"/>
      <c r="J7" s="269"/>
    </row>
    <row r="8" spans="1:10">
      <c r="A8" s="178" t="str">
        <f>'15.HC数'!A8</f>
        <v>商业产品技术中心</v>
      </c>
      <c r="B8" s="928"/>
      <c r="C8" s="193"/>
      <c r="D8" s="193"/>
      <c r="E8" s="193"/>
      <c r="F8" s="593">
        <f t="shared" si="0"/>
        <v>0</v>
      </c>
      <c r="H8" s="958"/>
      <c r="I8" s="962"/>
      <c r="J8" s="269"/>
    </row>
    <row r="9" spans="1:10" s="270" customFormat="1" ht="14.25">
      <c r="A9" s="178" t="str">
        <f>'15.HC数'!A9</f>
        <v>移动视频中心</v>
      </c>
      <c r="B9" s="927"/>
      <c r="C9" s="193"/>
      <c r="D9" s="193"/>
      <c r="E9" s="193"/>
      <c r="F9" s="593">
        <f t="shared" si="0"/>
        <v>0</v>
      </c>
      <c r="G9" s="766"/>
      <c r="H9" s="949"/>
      <c r="I9" s="962"/>
      <c r="J9" s="269"/>
    </row>
    <row r="10" spans="1:10">
      <c r="A10" s="178" t="str">
        <f>'15.HC数'!A10</f>
        <v>广告销售中心</v>
      </c>
      <c r="B10" s="928"/>
      <c r="C10" s="193"/>
      <c r="D10" s="193"/>
      <c r="E10" s="193"/>
      <c r="F10" s="593">
        <f t="shared" si="0"/>
        <v>0</v>
      </c>
      <c r="H10" s="958"/>
      <c r="I10" s="962"/>
      <c r="J10" s="269"/>
    </row>
    <row r="11" spans="1:10">
      <c r="A11" s="178" t="str">
        <f>'15.HC数'!A11</f>
        <v>市场推广中心</v>
      </c>
      <c r="B11" s="927"/>
      <c r="C11" s="193"/>
      <c r="D11" s="193"/>
      <c r="E11" s="193"/>
      <c r="F11" s="593">
        <f t="shared" si="0"/>
        <v>0</v>
      </c>
      <c r="H11" s="958"/>
      <c r="I11" s="962"/>
      <c r="J11" s="269"/>
    </row>
    <row r="12" spans="1:10">
      <c r="A12" s="178" t="str">
        <f>'15.HC数'!A12</f>
        <v>经营管理中心</v>
      </c>
      <c r="B12" s="928"/>
      <c r="C12" s="193"/>
      <c r="D12" s="193"/>
      <c r="E12" s="193"/>
      <c r="F12" s="593">
        <f t="shared" si="0"/>
        <v>0</v>
      </c>
      <c r="H12" s="958"/>
      <c r="I12" s="962"/>
      <c r="J12" s="269"/>
    </row>
    <row r="13" spans="1:10">
      <c r="A13" s="178" t="str">
        <f>'15.HC数'!A13</f>
        <v>员工中心</v>
      </c>
      <c r="B13" s="928"/>
      <c r="C13" s="193"/>
      <c r="D13" s="193"/>
      <c r="E13" s="193"/>
      <c r="F13" s="593">
        <f t="shared" si="0"/>
        <v>0</v>
      </c>
      <c r="H13" s="958"/>
      <c r="I13" s="962"/>
      <c r="J13" s="269"/>
    </row>
    <row r="14" spans="1:10">
      <c r="A14" s="178" t="str">
        <f>'15.HC数'!A14</f>
        <v>法律事务中心</v>
      </c>
      <c r="B14" s="928"/>
      <c r="C14" s="271"/>
      <c r="D14" s="271"/>
      <c r="E14" s="193"/>
      <c r="F14" s="593">
        <f t="shared" si="0"/>
        <v>0</v>
      </c>
      <c r="H14" s="958"/>
      <c r="I14" s="962"/>
      <c r="J14" s="269"/>
    </row>
    <row r="15" spans="1:10">
      <c r="A15" s="178" t="str">
        <f>'15.HC数'!A15</f>
        <v>管理部</v>
      </c>
      <c r="B15" s="1356"/>
      <c r="C15" s="1355"/>
      <c r="D15" s="1355"/>
      <c r="E15" s="1355"/>
      <c r="F15" s="593">
        <f t="shared" si="0"/>
        <v>0</v>
      </c>
      <c r="H15" s="958"/>
      <c r="I15" s="962"/>
      <c r="J15" s="269"/>
    </row>
    <row r="16" spans="1:10">
      <c r="A16" s="178" t="str">
        <f>'15.HC数'!A16</f>
        <v>人力资源部</v>
      </c>
      <c r="B16" s="1356"/>
      <c r="C16" s="1355"/>
      <c r="D16" s="1355"/>
      <c r="E16" s="1355"/>
      <c r="F16" s="593">
        <f t="shared" si="0"/>
        <v>0</v>
      </c>
      <c r="H16" s="958"/>
      <c r="I16" s="962"/>
      <c r="J16" s="269"/>
    </row>
    <row r="17" spans="1:12" s="270" customFormat="1">
      <c r="A17" s="178" t="str">
        <f>'15.HC数'!A17</f>
        <v>56视频</v>
      </c>
      <c r="B17" s="928"/>
      <c r="C17" s="193"/>
      <c r="D17" s="193"/>
      <c r="E17" s="193"/>
      <c r="F17" s="593">
        <f t="shared" si="0"/>
        <v>0</v>
      </c>
      <c r="H17" s="963"/>
      <c r="I17" s="962"/>
      <c r="J17" s="269"/>
      <c r="K17" s="264"/>
      <c r="L17" s="264"/>
    </row>
    <row r="18" spans="1:12" s="270" customFormat="1">
      <c r="A18" s="178" t="str">
        <f>'15.HC数'!A18</f>
        <v>前向</v>
      </c>
      <c r="B18" s="1356"/>
      <c r="C18" s="1355"/>
      <c r="D18" s="1355"/>
      <c r="E18" s="1355"/>
      <c r="F18" s="593">
        <f t="shared" si="0"/>
        <v>0</v>
      </c>
      <c r="H18" s="949"/>
      <c r="I18" s="962"/>
      <c r="J18" s="269"/>
    </row>
    <row r="19" spans="1:12" s="270" customFormat="1" ht="14.25">
      <c r="A19" s="749" t="s">
        <v>686</v>
      </c>
      <c r="B19" s="1356"/>
      <c r="C19" s="1355"/>
      <c r="D19" s="1355"/>
      <c r="E19" s="1355"/>
      <c r="F19" s="593">
        <f>SUM(B19:E19)</f>
        <v>0</v>
      </c>
      <c r="H19" s="949"/>
      <c r="I19" s="962"/>
      <c r="J19" s="269"/>
    </row>
    <row r="20" spans="1:12" s="270" customFormat="1">
      <c r="A20" s="178" t="s">
        <v>649</v>
      </c>
      <c r="B20" s="1356"/>
      <c r="C20" s="1355"/>
      <c r="D20" s="1355"/>
      <c r="E20" s="1355"/>
      <c r="F20" s="593"/>
      <c r="H20" s="949"/>
      <c r="I20" s="962"/>
    </row>
    <row r="21" spans="1:12" s="270" customFormat="1">
      <c r="A21" s="272"/>
      <c r="B21" s="928"/>
      <c r="C21" s="193"/>
      <c r="D21" s="193"/>
      <c r="E21" s="193"/>
      <c r="F21" s="593"/>
      <c r="G21" s="178"/>
      <c r="H21" s="949"/>
    </row>
    <row r="22" spans="1:12" s="273" customFormat="1" ht="13.5" thickBot="1">
      <c r="A22" s="594" t="s">
        <v>109</v>
      </c>
      <c r="B22" s="929">
        <f>SUM(B4:B21)</f>
        <v>0</v>
      </c>
      <c r="C22" s="595">
        <f>SUM(C4:C21)</f>
        <v>0</v>
      </c>
      <c r="D22" s="595">
        <f>SUM(D4:D21)</f>
        <v>0</v>
      </c>
      <c r="E22" s="595">
        <f>SUM(E4:E21)</f>
        <v>0</v>
      </c>
      <c r="F22" s="596">
        <f>SUM(F4:F21)</f>
        <v>0</v>
      </c>
      <c r="G22" s="178"/>
      <c r="H22" s="964"/>
    </row>
    <row r="23" spans="1:12" ht="13.5" thickTop="1">
      <c r="B23" s="193"/>
      <c r="C23" s="193"/>
      <c r="D23" s="193"/>
      <c r="E23" s="193"/>
      <c r="G23" s="178"/>
    </row>
  </sheetData>
  <mergeCells count="1">
    <mergeCell ref="B2:F2"/>
  </mergeCells>
  <phoneticPr fontId="2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33"/>
  <dimension ref="A1:Q27"/>
  <sheetViews>
    <sheetView showGridLines="0" workbookViewId="0">
      <pane xSplit="1" ySplit="4" topLeftCell="B5" activePane="bottomRight" state="frozen"/>
      <selection activeCell="BJ76" sqref="BJ76"/>
      <selection pane="topRight" activeCell="BJ76" sqref="BJ76"/>
      <selection pane="bottomLeft" activeCell="BJ76" sqref="BJ76"/>
      <selection pane="bottomRight" activeCell="K12" sqref="K12"/>
    </sheetView>
  </sheetViews>
  <sheetFormatPr defaultColWidth="9.140625" defaultRowHeight="12.75" outlineLevelRow="1" outlineLevelCol="1"/>
  <cols>
    <col min="1" max="1" width="18.7109375" style="1364" customWidth="1"/>
    <col min="2" max="2" width="14" style="1382" bestFit="1" customWidth="1"/>
    <col min="3" max="6" width="11.140625" style="1360" bestFit="1" customWidth="1"/>
    <col min="7" max="7" width="11.140625" style="1360" customWidth="1" outlineLevel="1"/>
    <col min="8" max="8" width="11.140625" style="1363" customWidth="1" outlineLevel="1"/>
    <col min="9" max="10" width="11.140625" style="1364" customWidth="1" outlineLevel="1"/>
    <col min="11" max="11" width="11.140625" style="1364" bestFit="1" customWidth="1"/>
    <col min="12" max="12" width="11.140625" style="1364" bestFit="1" customWidth="1" outlineLevel="1"/>
    <col min="13" max="13" width="10.28515625" style="1364" customWidth="1" outlineLevel="1"/>
    <col min="14" max="14" width="10.42578125" style="1364" customWidth="1" outlineLevel="1"/>
    <col min="15" max="15" width="10.85546875" style="1364" customWidth="1" outlineLevel="1"/>
    <col min="16" max="16" width="12.5703125" style="1364" customWidth="1"/>
    <col min="17" max="17" width="9.140625" style="1360"/>
    <col min="18" max="16384" width="9.140625" style="1364"/>
  </cols>
  <sheetData>
    <row r="1" spans="1:17" s="1360" customFormat="1">
      <c r="A1" s="1357" t="s">
        <v>368</v>
      </c>
      <c r="B1" s="1358"/>
      <c r="C1" s="1359"/>
      <c r="E1" s="1361"/>
      <c r="F1" s="1361"/>
      <c r="G1" s="1362"/>
      <c r="H1" s="1363"/>
      <c r="I1" s="1364"/>
      <c r="J1" s="1364"/>
      <c r="K1" s="1364"/>
      <c r="L1" s="1364"/>
      <c r="M1" s="1364"/>
      <c r="N1" s="1364"/>
      <c r="O1" s="1364"/>
      <c r="P1" s="1364"/>
    </row>
    <row r="2" spans="1:17" s="1360" customFormat="1">
      <c r="A2" s="1364" t="s">
        <v>335</v>
      </c>
      <c r="B2" s="1365"/>
      <c r="C2" s="1366"/>
      <c r="D2" s="1363"/>
      <c r="E2" s="1367"/>
      <c r="F2" s="1367"/>
      <c r="G2" s="1368"/>
      <c r="H2" s="1363"/>
      <c r="I2" s="1364"/>
      <c r="J2" s="1364"/>
      <c r="K2" s="1364"/>
      <c r="L2" s="1364"/>
      <c r="M2" s="1364"/>
      <c r="N2" s="1364"/>
      <c r="O2" s="1364"/>
      <c r="P2" s="1364"/>
    </row>
    <row r="3" spans="1:17" s="1369" customFormat="1">
      <c r="A3" s="1364"/>
      <c r="B3" s="1747" t="s">
        <v>611</v>
      </c>
      <c r="C3" s="1748"/>
      <c r="D3" s="1748"/>
      <c r="E3" s="1748"/>
      <c r="F3" s="1748"/>
      <c r="G3" s="1749" t="s">
        <v>106</v>
      </c>
      <c r="H3" s="1750"/>
      <c r="I3" s="1751"/>
      <c r="J3" s="1751"/>
      <c r="K3" s="1751"/>
      <c r="L3" s="1752" t="s">
        <v>107</v>
      </c>
      <c r="M3" s="1750"/>
      <c r="N3" s="1751"/>
      <c r="O3" s="1751"/>
      <c r="P3" s="1751"/>
      <c r="Q3" s="1360"/>
    </row>
    <row r="4" spans="1:17" s="1371" customFormat="1">
      <c r="A4" s="1364"/>
      <c r="B4" s="1370" t="s">
        <v>874</v>
      </c>
      <c r="C4" s="1370" t="s">
        <v>876</v>
      </c>
      <c r="D4" s="1370" t="s">
        <v>877</v>
      </c>
      <c r="E4" s="1370" t="s">
        <v>878</v>
      </c>
      <c r="F4" s="1371" t="s">
        <v>906</v>
      </c>
      <c r="G4" s="1370" t="s">
        <v>874</v>
      </c>
      <c r="H4" s="1370" t="s">
        <v>876</v>
      </c>
      <c r="I4" s="1370" t="s">
        <v>877</v>
      </c>
      <c r="J4" s="1370" t="s">
        <v>878</v>
      </c>
      <c r="K4" s="1371" t="s">
        <v>906</v>
      </c>
      <c r="L4" s="1370" t="s">
        <v>874</v>
      </c>
      <c r="M4" s="1370" t="s">
        <v>876</v>
      </c>
      <c r="N4" s="1370" t="s">
        <v>877</v>
      </c>
      <c r="O4" s="1370" t="s">
        <v>878</v>
      </c>
      <c r="P4" s="1370" t="s">
        <v>906</v>
      </c>
      <c r="Q4" s="1360"/>
    </row>
    <row r="5" spans="1:17" s="1374" customFormat="1">
      <c r="A5" s="1364" t="str">
        <f>'15.HC数'!A4</f>
        <v>内容运营中心</v>
      </c>
      <c r="B5" s="1372"/>
      <c r="C5" s="1372"/>
      <c r="D5" s="1372"/>
      <c r="E5" s="1372"/>
      <c r="F5" s="1373">
        <f>SUM(B5:E5)</f>
        <v>0</v>
      </c>
      <c r="G5" s="1372"/>
      <c r="H5" s="1372"/>
      <c r="I5" s="1372"/>
      <c r="J5" s="1372"/>
      <c r="K5" s="1373">
        <f>SUM(G5:J5)</f>
        <v>0</v>
      </c>
      <c r="L5" s="1372">
        <f>B5-G5</f>
        <v>0</v>
      </c>
      <c r="M5" s="1372">
        <f>C5-H5</f>
        <v>0</v>
      </c>
      <c r="N5" s="1372">
        <f>D5-I5</f>
        <v>0</v>
      </c>
      <c r="O5" s="1363">
        <f>E5-J5</f>
        <v>0</v>
      </c>
      <c r="P5" s="1363">
        <f>SUM(L5:O5)</f>
        <v>0</v>
      </c>
      <c r="Q5" s="1360"/>
    </row>
    <row r="6" spans="1:17" s="1374" customFormat="1">
      <c r="A6" s="1364" t="str">
        <f>'15.HC数'!A5</f>
        <v>版权影视中心</v>
      </c>
      <c r="B6" s="1372"/>
      <c r="C6" s="1372"/>
      <c r="D6" s="1372"/>
      <c r="E6" s="1372"/>
      <c r="F6" s="1373">
        <f>SUM(B6:E6)</f>
        <v>0</v>
      </c>
      <c r="G6" s="1372"/>
      <c r="H6" s="1372"/>
      <c r="I6" s="1372"/>
      <c r="J6" s="1372"/>
      <c r="K6" s="1373">
        <f>SUM(G6:J6)</f>
        <v>0</v>
      </c>
      <c r="L6" s="1372">
        <f t="shared" ref="L6:L19" si="0">B6-G6</f>
        <v>0</v>
      </c>
      <c r="M6" s="1372">
        <f t="shared" ref="M6:M19" si="1">C6-H6</f>
        <v>0</v>
      </c>
      <c r="N6" s="1372">
        <f t="shared" ref="N6:N19" si="2">D6-I6</f>
        <v>0</v>
      </c>
      <c r="O6" s="1363">
        <f t="shared" ref="O6:O19" si="3">E6-J6</f>
        <v>0</v>
      </c>
      <c r="P6" s="1363">
        <f>SUM(L6:O6)</f>
        <v>0</v>
      </c>
      <c r="Q6" s="1360"/>
    </row>
    <row r="7" spans="1:17" s="1374" customFormat="1">
      <c r="A7" s="1364" t="str">
        <f>'15.HC数'!A6</f>
        <v>产品技术中心-技术成本（带宽/服务器折旧）</v>
      </c>
      <c r="B7" s="1372"/>
      <c r="C7" s="1372"/>
      <c r="D7" s="1372"/>
      <c r="E7" s="1372"/>
      <c r="F7" s="1373">
        <f t="shared" ref="F7:F19" si="4">SUM(B7:E7)</f>
        <v>0</v>
      </c>
      <c r="G7" s="1372"/>
      <c r="H7" s="1372"/>
      <c r="I7" s="1372"/>
      <c r="J7" s="1372"/>
      <c r="K7" s="1373">
        <f t="shared" ref="K7:K19" si="5">SUM(G7:J7)</f>
        <v>0</v>
      </c>
      <c r="L7" s="1372">
        <f t="shared" si="0"/>
        <v>0</v>
      </c>
      <c r="M7" s="1372">
        <f t="shared" si="1"/>
        <v>0</v>
      </c>
      <c r="N7" s="1372">
        <f t="shared" si="2"/>
        <v>0</v>
      </c>
      <c r="O7" s="1363">
        <f t="shared" si="3"/>
        <v>0</v>
      </c>
      <c r="P7" s="1363">
        <f t="shared" ref="P7:P19" si="6">SUM(L7:O7)</f>
        <v>0</v>
      </c>
      <c r="Q7" s="1360"/>
    </row>
    <row r="8" spans="1:17" s="1374" customFormat="1">
      <c r="A8" s="1364" t="str">
        <f>'15.HC数'!A7</f>
        <v>产品技术中心</v>
      </c>
      <c r="B8" s="1375"/>
      <c r="C8" s="1372"/>
      <c r="D8" s="1372"/>
      <c r="E8" s="1372"/>
      <c r="F8" s="1373">
        <f t="shared" si="4"/>
        <v>0</v>
      </c>
      <c r="G8" s="1375"/>
      <c r="H8" s="1372"/>
      <c r="I8" s="1372"/>
      <c r="J8" s="1372"/>
      <c r="K8" s="1373">
        <f t="shared" si="5"/>
        <v>0</v>
      </c>
      <c r="L8" s="1372">
        <f t="shared" si="0"/>
        <v>0</v>
      </c>
      <c r="M8" s="1372">
        <f t="shared" si="1"/>
        <v>0</v>
      </c>
      <c r="N8" s="1372">
        <f t="shared" si="2"/>
        <v>0</v>
      </c>
      <c r="O8" s="1363">
        <f t="shared" si="3"/>
        <v>0</v>
      </c>
      <c r="P8" s="1363">
        <f t="shared" si="6"/>
        <v>0</v>
      </c>
      <c r="Q8" s="1360"/>
    </row>
    <row r="9" spans="1:17" s="1374" customFormat="1">
      <c r="A9" s="1364" t="str">
        <f>'15.HC数'!A8</f>
        <v>商业产品技术中心</v>
      </c>
      <c r="B9" s="1372"/>
      <c r="C9" s="1372"/>
      <c r="D9" s="1372"/>
      <c r="E9" s="1372"/>
      <c r="F9" s="1373">
        <f t="shared" si="4"/>
        <v>0</v>
      </c>
      <c r="G9" s="1372"/>
      <c r="H9" s="1372"/>
      <c r="I9" s="1372"/>
      <c r="J9" s="1372"/>
      <c r="K9" s="1373">
        <f t="shared" si="5"/>
        <v>0</v>
      </c>
      <c r="L9" s="1372">
        <f t="shared" si="0"/>
        <v>0</v>
      </c>
      <c r="M9" s="1372">
        <f t="shared" si="1"/>
        <v>0</v>
      </c>
      <c r="N9" s="1372">
        <f t="shared" si="2"/>
        <v>0</v>
      </c>
      <c r="O9" s="1363">
        <f t="shared" si="3"/>
        <v>0</v>
      </c>
      <c r="P9" s="1363">
        <f t="shared" si="6"/>
        <v>0</v>
      </c>
      <c r="Q9" s="1360"/>
    </row>
    <row r="10" spans="1:17" s="1374" customFormat="1">
      <c r="A10" s="1364" t="str">
        <f>'15.HC数'!A9</f>
        <v>移动视频中心</v>
      </c>
      <c r="B10" s="1372"/>
      <c r="C10" s="1372"/>
      <c r="D10" s="1372"/>
      <c r="E10" s="1372"/>
      <c r="F10" s="1373">
        <f t="shared" si="4"/>
        <v>0</v>
      </c>
      <c r="G10" s="1372"/>
      <c r="H10" s="1372"/>
      <c r="I10" s="1372"/>
      <c r="J10" s="1372"/>
      <c r="K10" s="1373">
        <f t="shared" si="5"/>
        <v>0</v>
      </c>
      <c r="L10" s="1372">
        <f t="shared" si="0"/>
        <v>0</v>
      </c>
      <c r="M10" s="1372">
        <f t="shared" si="1"/>
        <v>0</v>
      </c>
      <c r="N10" s="1372">
        <f t="shared" si="2"/>
        <v>0</v>
      </c>
      <c r="O10" s="1363">
        <f t="shared" si="3"/>
        <v>0</v>
      </c>
      <c r="P10" s="1363">
        <f t="shared" si="6"/>
        <v>0</v>
      </c>
      <c r="Q10" s="1360"/>
    </row>
    <row r="11" spans="1:17" s="1374" customFormat="1">
      <c r="A11" s="1364" t="str">
        <f>'15.HC数'!A10</f>
        <v>广告销售中心</v>
      </c>
      <c r="B11" s="1375"/>
      <c r="C11" s="1372"/>
      <c r="D11" s="1372"/>
      <c r="E11" s="1372"/>
      <c r="F11" s="1373">
        <f t="shared" si="4"/>
        <v>0</v>
      </c>
      <c r="G11" s="1375"/>
      <c r="H11" s="1372"/>
      <c r="I11" s="1372"/>
      <c r="J11" s="1372"/>
      <c r="K11" s="1373">
        <f t="shared" si="5"/>
        <v>0</v>
      </c>
      <c r="L11" s="1372">
        <f t="shared" si="0"/>
        <v>0</v>
      </c>
      <c r="M11" s="1372">
        <f t="shared" si="1"/>
        <v>0</v>
      </c>
      <c r="N11" s="1372">
        <f t="shared" si="2"/>
        <v>0</v>
      </c>
      <c r="O11" s="1363">
        <f t="shared" si="3"/>
        <v>0</v>
      </c>
      <c r="P11" s="1363">
        <f t="shared" si="6"/>
        <v>0</v>
      </c>
      <c r="Q11" s="1360"/>
    </row>
    <row r="12" spans="1:17" s="1374" customFormat="1">
      <c r="A12" s="1364" t="str">
        <f>'15.HC数'!A11</f>
        <v>市场推广中心</v>
      </c>
      <c r="B12" s="1375"/>
      <c r="C12" s="1372"/>
      <c r="D12" s="1372"/>
      <c r="E12" s="1372"/>
      <c r="F12" s="1373">
        <f t="shared" si="4"/>
        <v>0</v>
      </c>
      <c r="G12" s="1375"/>
      <c r="H12" s="1372"/>
      <c r="I12" s="1372"/>
      <c r="J12" s="1372"/>
      <c r="K12" s="1373">
        <f t="shared" si="5"/>
        <v>0</v>
      </c>
      <c r="L12" s="1372">
        <f t="shared" si="0"/>
        <v>0</v>
      </c>
      <c r="M12" s="1372">
        <f t="shared" si="1"/>
        <v>0</v>
      </c>
      <c r="N12" s="1372">
        <f t="shared" si="2"/>
        <v>0</v>
      </c>
      <c r="O12" s="1363">
        <f t="shared" si="3"/>
        <v>0</v>
      </c>
      <c r="P12" s="1363">
        <f t="shared" si="6"/>
        <v>0</v>
      </c>
      <c r="Q12" s="1360"/>
    </row>
    <row r="13" spans="1:17" s="1374" customFormat="1">
      <c r="A13" s="1364" t="str">
        <f>'15.HC数'!A12</f>
        <v>经营管理中心</v>
      </c>
      <c r="B13" s="1372"/>
      <c r="C13" s="1372"/>
      <c r="D13" s="1372"/>
      <c r="E13" s="1372"/>
      <c r="F13" s="1373">
        <f t="shared" si="4"/>
        <v>0</v>
      </c>
      <c r="G13" s="1372"/>
      <c r="H13" s="1372"/>
      <c r="I13" s="1372"/>
      <c r="J13" s="1372"/>
      <c r="K13" s="1373">
        <f t="shared" si="5"/>
        <v>0</v>
      </c>
      <c r="L13" s="1372">
        <f t="shared" si="0"/>
        <v>0</v>
      </c>
      <c r="M13" s="1372">
        <f t="shared" si="1"/>
        <v>0</v>
      </c>
      <c r="N13" s="1372">
        <f t="shared" si="2"/>
        <v>0</v>
      </c>
      <c r="O13" s="1363">
        <f t="shared" si="3"/>
        <v>0</v>
      </c>
      <c r="P13" s="1363">
        <f t="shared" si="6"/>
        <v>0</v>
      </c>
      <c r="Q13" s="1360"/>
    </row>
    <row r="14" spans="1:17" s="1374" customFormat="1">
      <c r="A14" s="1364" t="str">
        <f>'15.HC数'!A13</f>
        <v>员工中心</v>
      </c>
      <c r="B14" s="1375"/>
      <c r="C14" s="1372"/>
      <c r="D14" s="1372"/>
      <c r="E14" s="1372"/>
      <c r="F14" s="1373">
        <f t="shared" si="4"/>
        <v>0</v>
      </c>
      <c r="G14" s="1375"/>
      <c r="H14" s="1372"/>
      <c r="I14" s="1372"/>
      <c r="J14" s="1372"/>
      <c r="K14" s="1373">
        <f t="shared" si="5"/>
        <v>0</v>
      </c>
      <c r="L14" s="1372">
        <f t="shared" si="0"/>
        <v>0</v>
      </c>
      <c r="M14" s="1372">
        <f t="shared" si="1"/>
        <v>0</v>
      </c>
      <c r="N14" s="1372">
        <f t="shared" si="2"/>
        <v>0</v>
      </c>
      <c r="O14" s="1363">
        <f t="shared" si="3"/>
        <v>0</v>
      </c>
      <c r="P14" s="1363">
        <f t="shared" si="6"/>
        <v>0</v>
      </c>
      <c r="Q14" s="1360"/>
    </row>
    <row r="15" spans="1:17" s="1374" customFormat="1">
      <c r="A15" s="1364" t="str">
        <f>'15.HC数'!A14</f>
        <v>法律事务中心</v>
      </c>
      <c r="B15" s="1375"/>
      <c r="C15" s="1372"/>
      <c r="D15" s="1372"/>
      <c r="E15" s="1372"/>
      <c r="F15" s="1373">
        <f t="shared" si="4"/>
        <v>0</v>
      </c>
      <c r="G15" s="1375"/>
      <c r="H15" s="1372"/>
      <c r="I15" s="1372"/>
      <c r="J15" s="1372"/>
      <c r="K15" s="1373">
        <f t="shared" si="5"/>
        <v>0</v>
      </c>
      <c r="L15" s="1372">
        <f t="shared" si="0"/>
        <v>0</v>
      </c>
      <c r="M15" s="1372">
        <f t="shared" si="1"/>
        <v>0</v>
      </c>
      <c r="N15" s="1372">
        <f t="shared" si="2"/>
        <v>0</v>
      </c>
      <c r="O15" s="1363">
        <f t="shared" si="3"/>
        <v>0</v>
      </c>
      <c r="P15" s="1363">
        <f t="shared" si="6"/>
        <v>0</v>
      </c>
      <c r="Q15" s="1360"/>
    </row>
    <row r="16" spans="1:17" s="1374" customFormat="1" outlineLevel="1">
      <c r="A16" s="1364" t="str">
        <f>'15.HC数'!A15</f>
        <v>管理部</v>
      </c>
      <c r="B16" s="1375"/>
      <c r="C16" s="1363"/>
      <c r="D16" s="1363"/>
      <c r="E16" s="1363"/>
      <c r="F16" s="1373">
        <f t="shared" si="4"/>
        <v>0</v>
      </c>
      <c r="G16" s="1375"/>
      <c r="H16" s="1363"/>
      <c r="I16" s="1363"/>
      <c r="J16" s="1363"/>
      <c r="K16" s="1373">
        <f t="shared" si="5"/>
        <v>0</v>
      </c>
      <c r="L16" s="1363">
        <f t="shared" si="0"/>
        <v>0</v>
      </c>
      <c r="M16" s="1363">
        <f t="shared" si="1"/>
        <v>0</v>
      </c>
      <c r="N16" s="1363">
        <f t="shared" si="2"/>
        <v>0</v>
      </c>
      <c r="O16" s="1363">
        <f t="shared" si="3"/>
        <v>0</v>
      </c>
      <c r="P16" s="1363">
        <f t="shared" si="6"/>
        <v>0</v>
      </c>
      <c r="Q16" s="1360"/>
    </row>
    <row r="17" spans="1:17" outlineLevel="1">
      <c r="A17" s="1364" t="str">
        <f>'15.HC数'!A16</f>
        <v>人力资源部</v>
      </c>
      <c r="B17" s="1372"/>
      <c r="C17" s="1372"/>
      <c r="D17" s="1372"/>
      <c r="E17" s="1372"/>
      <c r="F17" s="1373">
        <f t="shared" si="4"/>
        <v>0</v>
      </c>
      <c r="G17" s="1372"/>
      <c r="H17" s="1372"/>
      <c r="I17" s="1372"/>
      <c r="J17" s="1372"/>
      <c r="K17" s="1373">
        <f t="shared" si="5"/>
        <v>0</v>
      </c>
      <c r="L17" s="1372">
        <f t="shared" si="0"/>
        <v>0</v>
      </c>
      <c r="M17" s="1372">
        <f t="shared" si="1"/>
        <v>0</v>
      </c>
      <c r="N17" s="1372">
        <f t="shared" si="2"/>
        <v>0</v>
      </c>
      <c r="O17" s="1363">
        <f t="shared" si="3"/>
        <v>0</v>
      </c>
      <c r="P17" s="1363">
        <f t="shared" si="6"/>
        <v>0</v>
      </c>
      <c r="Q17" s="1374"/>
    </row>
    <row r="18" spans="1:17" outlineLevel="1">
      <c r="A18" s="1364" t="str">
        <f>'15.HC数'!A17</f>
        <v>56视频</v>
      </c>
      <c r="B18" s="1375"/>
      <c r="C18" s="1372"/>
      <c r="D18" s="1372"/>
      <c r="E18" s="1372"/>
      <c r="F18" s="1373">
        <f t="shared" si="4"/>
        <v>0</v>
      </c>
      <c r="G18" s="1375"/>
      <c r="H18" s="1372"/>
      <c r="I18" s="1372"/>
      <c r="J18" s="1372"/>
      <c r="K18" s="1373">
        <f t="shared" si="5"/>
        <v>0</v>
      </c>
      <c r="L18" s="1372">
        <f t="shared" si="0"/>
        <v>0</v>
      </c>
      <c r="M18" s="1372">
        <f t="shared" si="1"/>
        <v>0</v>
      </c>
      <c r="N18" s="1372">
        <f t="shared" si="2"/>
        <v>0</v>
      </c>
      <c r="O18" s="1363">
        <f t="shared" si="3"/>
        <v>0</v>
      </c>
      <c r="P18" s="1363">
        <f t="shared" si="6"/>
        <v>0</v>
      </c>
      <c r="Q18" s="1374"/>
    </row>
    <row r="19" spans="1:17" s="1378" customFormat="1" outlineLevel="1">
      <c r="A19" s="1364" t="str">
        <f>'15.HC数'!A18</f>
        <v>前向</v>
      </c>
      <c r="B19" s="1375"/>
      <c r="C19" s="1372"/>
      <c r="D19" s="1372"/>
      <c r="E19" s="1372"/>
      <c r="F19" s="1373">
        <f t="shared" si="4"/>
        <v>0</v>
      </c>
      <c r="G19" s="1375"/>
      <c r="H19" s="1372"/>
      <c r="I19" s="1372"/>
      <c r="J19" s="1372"/>
      <c r="K19" s="1373">
        <f t="shared" si="5"/>
        <v>0</v>
      </c>
      <c r="L19" s="1372">
        <f t="shared" si="0"/>
        <v>0</v>
      </c>
      <c r="M19" s="1372">
        <f t="shared" si="1"/>
        <v>0</v>
      </c>
      <c r="N19" s="1372">
        <f t="shared" si="2"/>
        <v>0</v>
      </c>
      <c r="O19" s="1376">
        <f t="shared" si="3"/>
        <v>0</v>
      </c>
      <c r="P19" s="1376">
        <f t="shared" si="6"/>
        <v>0</v>
      </c>
      <c r="Q19" s="1377"/>
    </row>
    <row r="20" spans="1:17" s="1378" customFormat="1" outlineLevel="1">
      <c r="A20" s="1378" t="s">
        <v>649</v>
      </c>
      <c r="B20" s="1379"/>
      <c r="C20" s="1372"/>
      <c r="D20" s="1372"/>
      <c r="E20" s="1372"/>
      <c r="F20" s="1373"/>
      <c r="G20" s="1372"/>
      <c r="H20" s="1372"/>
      <c r="I20" s="1372"/>
      <c r="J20" s="1372"/>
      <c r="K20" s="1373"/>
      <c r="L20" s="1372"/>
      <c r="M20" s="1372"/>
      <c r="N20" s="1372"/>
      <c r="O20" s="1376"/>
      <c r="P20" s="1376"/>
      <c r="Q20" s="1377"/>
    </row>
    <row r="21" spans="1:17" s="1378" customFormat="1">
      <c r="B21" s="1379"/>
      <c r="C21" s="1372"/>
      <c r="D21" s="1372"/>
      <c r="E21" s="1372"/>
      <c r="F21" s="1373"/>
      <c r="G21" s="1372"/>
      <c r="H21" s="1372"/>
      <c r="I21" s="1372"/>
      <c r="J21" s="1372"/>
      <c r="K21" s="1373"/>
      <c r="L21" s="1372"/>
      <c r="M21" s="1372"/>
      <c r="N21" s="1372"/>
      <c r="O21" s="1379"/>
      <c r="P21" s="1379"/>
      <c r="Q21" s="1377"/>
    </row>
    <row r="22" spans="1:17" s="1378" customFormat="1" ht="13.5" thickBot="1">
      <c r="A22" s="1378" t="s">
        <v>310</v>
      </c>
      <c r="B22" s="1380">
        <f>SUM(B5:B21)</f>
        <v>0</v>
      </c>
      <c r="C22" s="1380">
        <f>SUM(C5:C21)</f>
        <v>0</v>
      </c>
      <c r="D22" s="1380">
        <f t="shared" ref="D22:P22" si="7">SUM(D5:D21)</f>
        <v>0</v>
      </c>
      <c r="E22" s="1380">
        <f t="shared" si="7"/>
        <v>0</v>
      </c>
      <c r="F22" s="1381">
        <f>SUM(F5:F21)</f>
        <v>0</v>
      </c>
      <c r="G22" s="1386">
        <f>SUM(G5:G21)</f>
        <v>0</v>
      </c>
      <c r="H22" s="1380">
        <f t="shared" si="7"/>
        <v>0</v>
      </c>
      <c r="I22" s="1380">
        <f t="shared" si="7"/>
        <v>0</v>
      </c>
      <c r="J22" s="1380">
        <f t="shared" si="7"/>
        <v>0</v>
      </c>
      <c r="K22" s="1381">
        <f t="shared" si="7"/>
        <v>0</v>
      </c>
      <c r="L22" s="1380">
        <f t="shared" si="7"/>
        <v>0</v>
      </c>
      <c r="M22" s="1380">
        <f t="shared" si="7"/>
        <v>0</v>
      </c>
      <c r="N22" s="1380">
        <f t="shared" si="7"/>
        <v>0</v>
      </c>
      <c r="O22" s="1380">
        <f t="shared" si="7"/>
        <v>0</v>
      </c>
      <c r="P22" s="1380">
        <f t="shared" si="7"/>
        <v>0</v>
      </c>
      <c r="Q22" s="1381"/>
    </row>
    <row r="23" spans="1:17" ht="13.5" thickTop="1">
      <c r="A23" s="1378"/>
      <c r="C23" s="1363"/>
      <c r="D23" s="1363"/>
      <c r="E23" s="1363"/>
      <c r="F23" s="1384"/>
      <c r="G23" s="1363"/>
      <c r="H23" s="1383"/>
      <c r="I23" s="1383"/>
      <c r="J23" s="1383"/>
      <c r="K23" s="1384"/>
      <c r="L23" s="1383"/>
      <c r="M23" s="1383"/>
      <c r="N23" s="1383"/>
      <c r="O23" s="1383"/>
      <c r="P23" s="1383"/>
      <c r="Q23" s="1374"/>
    </row>
    <row r="24" spans="1:17">
      <c r="A24" s="1364" t="s">
        <v>367</v>
      </c>
      <c r="B24" s="1385"/>
      <c r="C24" s="1363"/>
      <c r="D24" s="1363"/>
      <c r="E24" s="1363"/>
      <c r="F24" s="1373">
        <f>SUM(B24:E24)</f>
        <v>0</v>
      </c>
      <c r="G24" s="1372">
        <f>B24</f>
        <v>0</v>
      </c>
      <c r="H24" s="1363">
        <f>C24</f>
        <v>0</v>
      </c>
      <c r="I24" s="1363">
        <f>D24</f>
        <v>0</v>
      </c>
      <c r="J24" s="1363">
        <f>E24</f>
        <v>0</v>
      </c>
      <c r="K24" s="1373">
        <f>SUM(G24:J24)</f>
        <v>0</v>
      </c>
      <c r="L24" s="1363">
        <f>B24-G24</f>
        <v>0</v>
      </c>
      <c r="M24" s="1363">
        <f>C24-H24</f>
        <v>0</v>
      </c>
      <c r="N24" s="1363">
        <f>D24-I24</f>
        <v>0</v>
      </c>
      <c r="O24" s="1363">
        <f>E24-J24</f>
        <v>0</v>
      </c>
      <c r="P24" s="1363">
        <f>SUM(L24:O24)</f>
        <v>0</v>
      </c>
      <c r="Q24" s="1374"/>
    </row>
    <row r="25" spans="1:17">
      <c r="B25" s="1385">
        <v>859387.90999999992</v>
      </c>
    </row>
    <row r="26" spans="1:17">
      <c r="B26" s="1385"/>
      <c r="C26" s="1385"/>
      <c r="D26" s="1385"/>
      <c r="E26" s="1385"/>
    </row>
    <row r="27" spans="1:17">
      <c r="B27" s="1385">
        <v>12798.678711410001</v>
      </c>
      <c r="C27" s="1385"/>
      <c r="D27" s="1385"/>
      <c r="E27" s="1385"/>
    </row>
  </sheetData>
  <mergeCells count="3">
    <mergeCell ref="B3:F3"/>
    <mergeCell ref="G3:K3"/>
    <mergeCell ref="L3:P3"/>
  </mergeCells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34"/>
  <dimension ref="A1:G26"/>
  <sheetViews>
    <sheetView showGridLines="0" tabSelected="1" workbookViewId="0">
      <pane xSplit="1" ySplit="3" topLeftCell="B4" activePane="bottomRight" state="frozen"/>
      <selection activeCell="BJ76" sqref="BJ76"/>
      <selection pane="topRight" activeCell="BJ76" sqref="BJ76"/>
      <selection pane="bottomLeft" activeCell="BJ76" sqref="BJ76"/>
      <selection pane="bottomRight" activeCell="H5" sqref="H5"/>
    </sheetView>
  </sheetViews>
  <sheetFormatPr defaultColWidth="9.140625" defaultRowHeight="12.75" outlineLevelRow="1"/>
  <cols>
    <col min="1" max="1" width="18.7109375" style="606" customWidth="1"/>
    <col min="2" max="5" width="11.7109375" style="280" customWidth="1"/>
    <col min="6" max="6" width="13.28515625" style="280" customWidth="1"/>
    <col min="7" max="7" width="11.7109375" style="283" customWidth="1"/>
    <col min="8" max="8" width="12" style="604" customWidth="1"/>
    <col min="9" max="9" width="9.85546875" style="604" bestFit="1" customWidth="1"/>
    <col min="10" max="16384" width="9.140625" style="604"/>
  </cols>
  <sheetData>
    <row r="1" spans="1:6">
      <c r="A1" s="701" t="s">
        <v>605</v>
      </c>
      <c r="B1" s="690"/>
      <c r="D1" s="698"/>
      <c r="E1" s="698"/>
      <c r="F1" s="699"/>
    </row>
    <row r="2" spans="1:6">
      <c r="A2" s="700" t="s">
        <v>335</v>
      </c>
      <c r="B2" s="284"/>
      <c r="C2" s="283"/>
      <c r="D2" s="703"/>
      <c r="E2" s="703"/>
      <c r="F2" s="281"/>
    </row>
    <row r="3" spans="1:6">
      <c r="A3" s="604"/>
      <c r="B3" s="57" t="s">
        <v>270</v>
      </c>
      <c r="C3" s="57" t="s">
        <v>271</v>
      </c>
      <c r="D3" s="57" t="s">
        <v>272</v>
      </c>
      <c r="E3" s="57" t="s">
        <v>273</v>
      </c>
      <c r="F3" s="702" t="s">
        <v>87</v>
      </c>
    </row>
    <row r="4" spans="1:6">
      <c r="A4" s="604" t="s">
        <v>421</v>
      </c>
      <c r="B4" s="939"/>
      <c r="C4" s="939"/>
      <c r="D4" s="939"/>
      <c r="E4" s="939"/>
      <c r="F4" s="702"/>
    </row>
    <row r="5" spans="1:6">
      <c r="A5" s="272" t="str">
        <f>'15.HC数'!A4</f>
        <v>内容运营中心</v>
      </c>
      <c r="B5" s="598">
        <f>$B$4*'15.HC数'!B4</f>
        <v>0</v>
      </c>
      <c r="C5" s="598">
        <f>$C$4*'15.HC数'!C4</f>
        <v>0</v>
      </c>
      <c r="D5" s="598">
        <f>$D$4*'15.HC数'!D4</f>
        <v>0</v>
      </c>
      <c r="E5" s="598">
        <f>$E$4*'15.HC数'!E4</f>
        <v>0</v>
      </c>
      <c r="F5" s="598">
        <f>SUM(B5:E5)</f>
        <v>0</v>
      </c>
    </row>
    <row r="6" spans="1:6">
      <c r="A6" s="272" t="str">
        <f>'15.HC数'!A5</f>
        <v>版权影视中心</v>
      </c>
      <c r="B6" s="598">
        <f>$B$4*'15.HC数'!B5</f>
        <v>0</v>
      </c>
      <c r="C6" s="598">
        <f>$C$4*'15.HC数'!C5</f>
        <v>0</v>
      </c>
      <c r="D6" s="598">
        <f>$D$4*'15.HC数'!D5</f>
        <v>0</v>
      </c>
      <c r="E6" s="598">
        <f>$E$4*'15.HC数'!E5</f>
        <v>0</v>
      </c>
      <c r="F6" s="598">
        <f>SUM(B6:E6)</f>
        <v>0</v>
      </c>
    </row>
    <row r="7" spans="1:6">
      <c r="A7" s="272" t="str">
        <f>'15.HC数'!A6</f>
        <v>产品技术中心-技术成本（带宽/服务器折旧）</v>
      </c>
      <c r="B7" s="598">
        <f>$B$4*'15.HC数'!B6</f>
        <v>0</v>
      </c>
      <c r="C7" s="598">
        <f>$C$4*'15.HC数'!C6</f>
        <v>0</v>
      </c>
      <c r="D7" s="598">
        <f>$D$4*'15.HC数'!D6</f>
        <v>0</v>
      </c>
      <c r="E7" s="598">
        <f>$E$4*'15.HC数'!E6</f>
        <v>0</v>
      </c>
      <c r="F7" s="598">
        <f t="shared" ref="F7:F19" si="0">SUM(B7:E7)</f>
        <v>0</v>
      </c>
    </row>
    <row r="8" spans="1:6">
      <c r="A8" s="272" t="str">
        <f>'15.HC数'!A7</f>
        <v>产品技术中心</v>
      </c>
      <c r="B8" s="598">
        <f>$B$4*'15.HC数'!B7</f>
        <v>0</v>
      </c>
      <c r="C8" s="598">
        <f>$C$4*'15.HC数'!C7</f>
        <v>0</v>
      </c>
      <c r="D8" s="598">
        <f>$D$4*'15.HC数'!D7</f>
        <v>0</v>
      </c>
      <c r="E8" s="598">
        <f>$E$4*'15.HC数'!E7</f>
        <v>0</v>
      </c>
      <c r="F8" s="598">
        <f t="shared" si="0"/>
        <v>0</v>
      </c>
    </row>
    <row r="9" spans="1:6">
      <c r="A9" s="272" t="str">
        <f>'15.HC数'!A8</f>
        <v>商业产品技术中心</v>
      </c>
      <c r="B9" s="598">
        <f>$B$4*'15.HC数'!B8</f>
        <v>0</v>
      </c>
      <c r="C9" s="598">
        <f>$C$4*'15.HC数'!C8</f>
        <v>0</v>
      </c>
      <c r="D9" s="598">
        <f>$D$4*'15.HC数'!D8</f>
        <v>0</v>
      </c>
      <c r="E9" s="598">
        <f>$E$4*'15.HC数'!E8</f>
        <v>0</v>
      </c>
      <c r="F9" s="598">
        <f t="shared" si="0"/>
        <v>0</v>
      </c>
    </row>
    <row r="10" spans="1:6">
      <c r="A10" s="272" t="str">
        <f>'15.HC数'!A9</f>
        <v>移动视频中心</v>
      </c>
      <c r="B10" s="598">
        <f>$B$4*'15.HC数'!B9</f>
        <v>0</v>
      </c>
      <c r="C10" s="598">
        <f>$C$4*'15.HC数'!C9</f>
        <v>0</v>
      </c>
      <c r="D10" s="598">
        <f>$D$4*'15.HC数'!D9</f>
        <v>0</v>
      </c>
      <c r="E10" s="598">
        <f>$E$4*'15.HC数'!E9</f>
        <v>0</v>
      </c>
      <c r="F10" s="598">
        <f t="shared" si="0"/>
        <v>0</v>
      </c>
    </row>
    <row r="11" spans="1:6">
      <c r="A11" s="272" t="str">
        <f>'15.HC数'!A10</f>
        <v>广告销售中心</v>
      </c>
      <c r="B11" s="598">
        <f>$B$4*'15.HC数'!B10</f>
        <v>0</v>
      </c>
      <c r="C11" s="598">
        <f>$C$4*'15.HC数'!C10</f>
        <v>0</v>
      </c>
      <c r="D11" s="598">
        <f>$D$4*'15.HC数'!D10</f>
        <v>0</v>
      </c>
      <c r="E11" s="598">
        <f>$E$4*'15.HC数'!E10</f>
        <v>0</v>
      </c>
      <c r="F11" s="598">
        <f t="shared" si="0"/>
        <v>0</v>
      </c>
    </row>
    <row r="12" spans="1:6">
      <c r="A12" s="272" t="str">
        <f>'15.HC数'!A11</f>
        <v>市场推广中心</v>
      </c>
      <c r="B12" s="598">
        <f>$B$4*'15.HC数'!B11</f>
        <v>0</v>
      </c>
      <c r="C12" s="598">
        <f>$C$4*'15.HC数'!C11</f>
        <v>0</v>
      </c>
      <c r="D12" s="598">
        <f>$D$4*'15.HC数'!D11</f>
        <v>0</v>
      </c>
      <c r="E12" s="598">
        <f>$E$4*'15.HC数'!E11</f>
        <v>0</v>
      </c>
      <c r="F12" s="598">
        <f t="shared" si="0"/>
        <v>0</v>
      </c>
    </row>
    <row r="13" spans="1:6">
      <c r="A13" s="272" t="str">
        <f>'15.HC数'!A12</f>
        <v>经营管理中心</v>
      </c>
      <c r="B13" s="598">
        <f>$B$4*'15.HC数'!B12</f>
        <v>0</v>
      </c>
      <c r="C13" s="598">
        <f>$C$4*'15.HC数'!C12</f>
        <v>0</v>
      </c>
      <c r="D13" s="598">
        <f>$D$4*'15.HC数'!D12</f>
        <v>0</v>
      </c>
      <c r="E13" s="598">
        <f>$E$4*'15.HC数'!E12</f>
        <v>0</v>
      </c>
      <c r="F13" s="598">
        <f t="shared" si="0"/>
        <v>0</v>
      </c>
    </row>
    <row r="14" spans="1:6">
      <c r="A14" s="272" t="str">
        <f>'15.HC数'!A13</f>
        <v>员工中心</v>
      </c>
      <c r="B14" s="598">
        <f>$B$4*'15.HC数'!B13</f>
        <v>0</v>
      </c>
      <c r="C14" s="598">
        <f>$C$4*'15.HC数'!C13</f>
        <v>0</v>
      </c>
      <c r="D14" s="598">
        <f>$D$4*'15.HC数'!D13</f>
        <v>0</v>
      </c>
      <c r="E14" s="598">
        <f>$E$4*'15.HC数'!E13</f>
        <v>0</v>
      </c>
      <c r="F14" s="598">
        <f t="shared" si="0"/>
        <v>0</v>
      </c>
    </row>
    <row r="15" spans="1:6">
      <c r="A15" s="272" t="str">
        <f>'15.HC数'!A14</f>
        <v>法律事务中心</v>
      </c>
      <c r="B15" s="598">
        <f>$B$4*'15.HC数'!B14</f>
        <v>0</v>
      </c>
      <c r="C15" s="598">
        <f>$C$4*'15.HC数'!C14</f>
        <v>0</v>
      </c>
      <c r="D15" s="598">
        <f>$D$4*'15.HC数'!D14</f>
        <v>0</v>
      </c>
      <c r="E15" s="598">
        <f>$E$4*'15.HC数'!E14</f>
        <v>0</v>
      </c>
      <c r="F15" s="598">
        <f t="shared" si="0"/>
        <v>0</v>
      </c>
    </row>
    <row r="16" spans="1:6">
      <c r="A16" s="272" t="str">
        <f>'15.HC数'!A15</f>
        <v>管理部</v>
      </c>
      <c r="B16" s="598">
        <f>$B$4*'15.HC数'!B15</f>
        <v>0</v>
      </c>
      <c r="C16" s="598">
        <f>$C$4*'15.HC数'!C15</f>
        <v>0</v>
      </c>
      <c r="D16" s="598">
        <f>$D$4*'15.HC数'!D15</f>
        <v>0</v>
      </c>
      <c r="E16" s="598">
        <f>$E$4*'15.HC数'!E15</f>
        <v>0</v>
      </c>
      <c r="F16" s="598">
        <f t="shared" si="0"/>
        <v>0</v>
      </c>
    </row>
    <row r="17" spans="1:7">
      <c r="A17" s="272" t="str">
        <f>'15.HC数'!A16</f>
        <v>人力资源部</v>
      </c>
      <c r="B17" s="598">
        <f>$B$4*'15.HC数'!B16</f>
        <v>0</v>
      </c>
      <c r="C17" s="598">
        <f>$C$4*'15.HC数'!C16</f>
        <v>0</v>
      </c>
      <c r="D17" s="598">
        <f>$D$4*'15.HC数'!D16</f>
        <v>0</v>
      </c>
      <c r="E17" s="598">
        <f>$E$4*'15.HC数'!E16</f>
        <v>0</v>
      </c>
      <c r="F17" s="598">
        <f t="shared" si="0"/>
        <v>0</v>
      </c>
    </row>
    <row r="18" spans="1:7">
      <c r="A18" s="272" t="str">
        <f>'15.HC数'!A17</f>
        <v>56视频</v>
      </c>
      <c r="B18" s="598">
        <f>$B$4*'15.HC数'!B17</f>
        <v>0</v>
      </c>
      <c r="C18" s="598">
        <f>$C$4*'15.HC数'!C17</f>
        <v>0</v>
      </c>
      <c r="D18" s="598">
        <f>$D$4*'15.HC数'!D17</f>
        <v>0</v>
      </c>
      <c r="E18" s="598">
        <f>$E$4*'15.HC数'!E17</f>
        <v>0</v>
      </c>
      <c r="F18" s="598">
        <f t="shared" si="0"/>
        <v>0</v>
      </c>
    </row>
    <row r="19" spans="1:7" s="616" customFormat="1">
      <c r="A19" s="272" t="str">
        <f>'15.HC数'!A18</f>
        <v>前向</v>
      </c>
      <c r="B19" s="598">
        <f>$B$4*'15.HC数'!B18</f>
        <v>0</v>
      </c>
      <c r="C19" s="598">
        <f>$C$4*'15.HC数'!C18</f>
        <v>0</v>
      </c>
      <c r="D19" s="598">
        <f>$D$4*'15.HC数'!D18</f>
        <v>0</v>
      </c>
      <c r="E19" s="598">
        <f>$E$4*'15.HC数'!E18</f>
        <v>0</v>
      </c>
      <c r="F19" s="598">
        <f t="shared" si="0"/>
        <v>0</v>
      </c>
      <c r="G19" s="695"/>
    </row>
    <row r="20" spans="1:7" s="616" customFormat="1">
      <c r="A20" s="272"/>
      <c r="B20" s="598"/>
      <c r="C20" s="598"/>
      <c r="D20" s="598"/>
      <c r="E20" s="598"/>
      <c r="F20" s="598"/>
      <c r="G20" s="695"/>
    </row>
    <row r="21" spans="1:7" s="890" customFormat="1" ht="13.5" thickBot="1">
      <c r="A21" s="276" t="s">
        <v>557</v>
      </c>
      <c r="B21" s="613">
        <f>SUM(B5:B20)</f>
        <v>0</v>
      </c>
      <c r="C21" s="613">
        <f>SUM(C5:C20)</f>
        <v>0</v>
      </c>
      <c r="D21" s="613">
        <f>SUM(D5:D20)</f>
        <v>0</v>
      </c>
      <c r="E21" s="613">
        <f>SUM(E5:E20)</f>
        <v>0</v>
      </c>
      <c r="F21" s="613">
        <f>SUM(F5:F20)</f>
        <v>0</v>
      </c>
      <c r="G21" s="889"/>
    </row>
    <row r="22" spans="1:7" ht="13.5" thickTop="1"/>
    <row r="23" spans="1:7" hidden="1" outlineLevel="1">
      <c r="A23" s="606" t="s">
        <v>689</v>
      </c>
      <c r="B23" s="280">
        <v>8725740.6599999983</v>
      </c>
      <c r="C23" s="280">
        <v>9000000</v>
      </c>
      <c r="D23" s="280">
        <v>9000000</v>
      </c>
      <c r="E23" s="280">
        <v>9000000</v>
      </c>
      <c r="F23" s="280">
        <v>35725740.660000004</v>
      </c>
    </row>
    <row r="24" spans="1:7" hidden="1" outlineLevel="1"/>
    <row r="25" spans="1:7" hidden="1" outlineLevel="1">
      <c r="A25" s="606" t="s">
        <v>690</v>
      </c>
      <c r="B25" s="280">
        <f>B21-B23</f>
        <v>-8725740.6599999983</v>
      </c>
      <c r="C25" s="280">
        <f>C21-C23</f>
        <v>-9000000</v>
      </c>
      <c r="D25" s="280">
        <f>D21-D23</f>
        <v>-9000000</v>
      </c>
      <c r="E25" s="280">
        <f>E21-E23</f>
        <v>-9000000</v>
      </c>
      <c r="F25" s="280">
        <f>F21-F23</f>
        <v>-35725740.660000004</v>
      </c>
    </row>
    <row r="26" spans="1:7" collapsed="1"/>
  </sheetData>
  <phoneticPr fontId="2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35"/>
  <dimension ref="A1:J39"/>
  <sheetViews>
    <sheetView showGridLines="0" workbookViewId="0">
      <pane xSplit="1" ySplit="3" topLeftCell="B4" activePane="bottomRight" state="frozen"/>
      <selection activeCell="BJ76" sqref="BJ76"/>
      <selection pane="topRight" activeCell="BJ76" sqref="BJ76"/>
      <selection pane="bottomLeft" activeCell="BJ76" sqref="BJ76"/>
      <selection pane="bottomRight" activeCell="F22" sqref="F22"/>
    </sheetView>
  </sheetViews>
  <sheetFormatPr defaultColWidth="9.140625" defaultRowHeight="12.75"/>
  <cols>
    <col min="1" max="1" width="20.7109375" style="606" customWidth="1"/>
    <col min="2" max="5" width="9.28515625" style="605" bestFit="1" customWidth="1"/>
    <col min="6" max="9" width="9.28515625" style="280" bestFit="1" customWidth="1"/>
    <col min="10" max="10" width="9.140625" style="280"/>
    <col min="11" max="16384" width="9.140625" style="604"/>
  </cols>
  <sheetData>
    <row r="1" spans="1:10" ht="15">
      <c r="A1" s="624" t="s">
        <v>366</v>
      </c>
    </row>
    <row r="2" spans="1:10" s="619" customFormat="1">
      <c r="A2" s="623">
        <v>42043</v>
      </c>
      <c r="B2" s="1753" t="s">
        <v>346</v>
      </c>
      <c r="C2" s="1754"/>
      <c r="D2" s="1754"/>
      <c r="E2" s="1755"/>
      <c r="F2" s="1753" t="s">
        <v>345</v>
      </c>
      <c r="G2" s="1754"/>
      <c r="H2" s="1754"/>
      <c r="I2" s="1755"/>
      <c r="J2" s="690"/>
    </row>
    <row r="3" spans="1:10" s="619" customFormat="1">
      <c r="A3" s="622"/>
      <c r="B3" s="621" t="s">
        <v>305</v>
      </c>
      <c r="C3" s="281" t="s">
        <v>306</v>
      </c>
      <c r="D3" s="281" t="s">
        <v>307</v>
      </c>
      <c r="E3" s="620" t="s">
        <v>308</v>
      </c>
      <c r="F3" s="621" t="s">
        <v>305</v>
      </c>
      <c r="G3" s="281" t="s">
        <v>306</v>
      </c>
      <c r="H3" s="281" t="s">
        <v>307</v>
      </c>
      <c r="I3" s="620" t="s">
        <v>308</v>
      </c>
      <c r="J3" s="690"/>
    </row>
    <row r="4" spans="1:10" s="617" customFormat="1">
      <c r="A4" s="606" t="s">
        <v>262</v>
      </c>
      <c r="B4" s="924">
        <v>163</v>
      </c>
      <c r="C4" s="618">
        <f t="shared" ref="C4:E18" si="0">B4</f>
        <v>163</v>
      </c>
      <c r="D4" s="618">
        <f t="shared" si="0"/>
        <v>163</v>
      </c>
      <c r="E4" s="925">
        <f t="shared" si="0"/>
        <v>163</v>
      </c>
      <c r="F4" s="691">
        <v>167</v>
      </c>
      <c r="G4" s="692"/>
      <c r="H4" s="692"/>
      <c r="I4" s="923"/>
      <c r="J4" s="693"/>
    </row>
    <row r="5" spans="1:10">
      <c r="A5" s="606" t="s">
        <v>263</v>
      </c>
      <c r="B5" s="924">
        <v>71</v>
      </c>
      <c r="C5" s="615">
        <f t="shared" si="0"/>
        <v>71</v>
      </c>
      <c r="D5" s="615">
        <f t="shared" si="0"/>
        <v>71</v>
      </c>
      <c r="E5" s="926">
        <f t="shared" si="0"/>
        <v>71</v>
      </c>
      <c r="F5" s="694">
        <v>72</v>
      </c>
      <c r="G5" s="283"/>
      <c r="H5" s="283"/>
      <c r="I5" s="282"/>
    </row>
    <row r="6" spans="1:10">
      <c r="A6" s="606" t="s">
        <v>344</v>
      </c>
      <c r="B6" s="824"/>
      <c r="C6" s="615">
        <f t="shared" si="0"/>
        <v>0</v>
      </c>
      <c r="D6" s="615">
        <f t="shared" si="0"/>
        <v>0</v>
      </c>
      <c r="E6" s="926">
        <f t="shared" si="0"/>
        <v>0</v>
      </c>
      <c r="F6" s="694"/>
      <c r="G6" s="283"/>
      <c r="H6" s="283"/>
      <c r="I6" s="282"/>
    </row>
    <row r="7" spans="1:10">
      <c r="A7" s="606" t="s">
        <v>343</v>
      </c>
      <c r="B7" s="824">
        <v>216</v>
      </c>
      <c r="C7" s="615">
        <f t="shared" si="0"/>
        <v>216</v>
      </c>
      <c r="D7" s="615">
        <f t="shared" si="0"/>
        <v>216</v>
      </c>
      <c r="E7" s="926">
        <f t="shared" si="0"/>
        <v>216</v>
      </c>
      <c r="F7" s="694">
        <v>197</v>
      </c>
      <c r="G7" s="283"/>
      <c r="H7" s="283"/>
      <c r="I7" s="282"/>
    </row>
    <row r="8" spans="1:10">
      <c r="A8" s="606" t="s">
        <v>264</v>
      </c>
      <c r="B8" s="824">
        <v>24</v>
      </c>
      <c r="C8" s="615">
        <f t="shared" si="0"/>
        <v>24</v>
      </c>
      <c r="D8" s="615">
        <f t="shared" si="0"/>
        <v>24</v>
      </c>
      <c r="E8" s="926">
        <f t="shared" si="0"/>
        <v>24</v>
      </c>
      <c r="F8" s="694">
        <v>22</v>
      </c>
      <c r="G8" s="283"/>
      <c r="H8" s="283"/>
      <c r="I8" s="282"/>
    </row>
    <row r="9" spans="1:10">
      <c r="A9" s="606" t="s">
        <v>154</v>
      </c>
      <c r="B9" s="924">
        <v>152</v>
      </c>
      <c r="C9" s="615">
        <f t="shared" si="0"/>
        <v>152</v>
      </c>
      <c r="D9" s="615">
        <f t="shared" si="0"/>
        <v>152</v>
      </c>
      <c r="E9" s="926">
        <f t="shared" si="0"/>
        <v>152</v>
      </c>
      <c r="F9" s="694">
        <v>138</v>
      </c>
      <c r="G9" s="283"/>
      <c r="H9" s="283"/>
      <c r="I9" s="282"/>
    </row>
    <row r="10" spans="1:10">
      <c r="A10" s="606" t="s">
        <v>342</v>
      </c>
      <c r="B10" s="824">
        <v>312</v>
      </c>
      <c r="C10" s="615">
        <f t="shared" si="0"/>
        <v>312</v>
      </c>
      <c r="D10" s="615">
        <f t="shared" si="0"/>
        <v>312</v>
      </c>
      <c r="E10" s="926">
        <f t="shared" si="0"/>
        <v>312</v>
      </c>
      <c r="F10" s="694">
        <v>286</v>
      </c>
      <c r="G10" s="283"/>
      <c r="H10" s="283"/>
      <c r="I10" s="282"/>
    </row>
    <row r="11" spans="1:10">
      <c r="A11" s="606" t="s">
        <v>341</v>
      </c>
      <c r="B11" s="924">
        <v>44</v>
      </c>
      <c r="C11" s="615">
        <f t="shared" si="0"/>
        <v>44</v>
      </c>
      <c r="D11" s="615">
        <f t="shared" si="0"/>
        <v>44</v>
      </c>
      <c r="E11" s="926">
        <f t="shared" si="0"/>
        <v>44</v>
      </c>
      <c r="F11" s="694">
        <v>40</v>
      </c>
      <c r="G11" s="283"/>
      <c r="H11" s="283"/>
      <c r="I11" s="282"/>
    </row>
    <row r="12" spans="1:10">
      <c r="A12" s="606" t="s">
        <v>155</v>
      </c>
      <c r="B12" s="924">
        <v>11</v>
      </c>
      <c r="C12" s="615">
        <f t="shared" si="0"/>
        <v>11</v>
      </c>
      <c r="D12" s="615">
        <f t="shared" si="0"/>
        <v>11</v>
      </c>
      <c r="E12" s="926">
        <f t="shared" si="0"/>
        <v>11</v>
      </c>
      <c r="F12" s="694">
        <v>11</v>
      </c>
      <c r="G12" s="283"/>
      <c r="H12" s="283"/>
      <c r="I12" s="282"/>
    </row>
    <row r="13" spans="1:10">
      <c r="A13" s="606" t="s">
        <v>156</v>
      </c>
      <c r="B13" s="824">
        <v>14</v>
      </c>
      <c r="C13" s="615">
        <f t="shared" si="0"/>
        <v>14</v>
      </c>
      <c r="D13" s="615">
        <f t="shared" si="0"/>
        <v>14</v>
      </c>
      <c r="E13" s="926">
        <f t="shared" si="0"/>
        <v>14</v>
      </c>
      <c r="F13" s="694">
        <v>14</v>
      </c>
      <c r="G13" s="283"/>
      <c r="H13" s="283"/>
      <c r="I13" s="282"/>
    </row>
    <row r="14" spans="1:10" s="616" customFormat="1">
      <c r="A14" s="606" t="s">
        <v>340</v>
      </c>
      <c r="B14" s="924">
        <v>12</v>
      </c>
      <c r="C14" s="615">
        <f t="shared" si="0"/>
        <v>12</v>
      </c>
      <c r="D14" s="615">
        <f t="shared" si="0"/>
        <v>12</v>
      </c>
      <c r="E14" s="926">
        <f t="shared" si="0"/>
        <v>12</v>
      </c>
      <c r="F14" s="827">
        <v>12</v>
      </c>
      <c r="G14" s="695"/>
      <c r="H14" s="695"/>
      <c r="I14" s="826"/>
      <c r="J14" s="696"/>
    </row>
    <row r="15" spans="1:10">
      <c r="A15" s="606" t="s">
        <v>339</v>
      </c>
      <c r="B15" s="824"/>
      <c r="C15" s="615">
        <f t="shared" si="0"/>
        <v>0</v>
      </c>
      <c r="D15" s="615">
        <f t="shared" si="0"/>
        <v>0</v>
      </c>
      <c r="E15" s="926">
        <f t="shared" si="0"/>
        <v>0</v>
      </c>
      <c r="F15" s="694"/>
      <c r="G15" s="283"/>
      <c r="H15" s="283"/>
      <c r="I15" s="282"/>
    </row>
    <row r="16" spans="1:10">
      <c r="A16" s="606" t="s">
        <v>338</v>
      </c>
      <c r="B16" s="824"/>
      <c r="C16" s="615">
        <f t="shared" si="0"/>
        <v>0</v>
      </c>
      <c r="D16" s="615">
        <f t="shared" si="0"/>
        <v>0</v>
      </c>
      <c r="E16" s="926">
        <f t="shared" si="0"/>
        <v>0</v>
      </c>
      <c r="F16" s="694"/>
      <c r="G16" s="283"/>
      <c r="H16" s="283"/>
      <c r="I16" s="282"/>
    </row>
    <row r="17" spans="1:10">
      <c r="A17" s="606" t="s">
        <v>337</v>
      </c>
      <c r="B17" s="824">
        <v>131</v>
      </c>
      <c r="C17" s="615">
        <f t="shared" si="0"/>
        <v>131</v>
      </c>
      <c r="D17" s="615">
        <f t="shared" si="0"/>
        <v>131</v>
      </c>
      <c r="E17" s="926">
        <f t="shared" si="0"/>
        <v>131</v>
      </c>
      <c r="F17" s="694">
        <v>124</v>
      </c>
      <c r="G17" s="283"/>
      <c r="H17" s="283"/>
      <c r="I17" s="282"/>
    </row>
    <row r="18" spans="1:10">
      <c r="A18" s="606" t="s">
        <v>336</v>
      </c>
      <c r="B18" s="824">
        <v>40</v>
      </c>
      <c r="C18" s="615">
        <f t="shared" si="0"/>
        <v>40</v>
      </c>
      <c r="D18" s="615">
        <f t="shared" si="0"/>
        <v>40</v>
      </c>
      <c r="E18" s="926">
        <f t="shared" si="0"/>
        <v>40</v>
      </c>
      <c r="F18" s="694">
        <v>33</v>
      </c>
      <c r="G18" s="283"/>
      <c r="H18" s="283"/>
      <c r="I18" s="282"/>
    </row>
    <row r="19" spans="1:10">
      <c r="A19" s="614"/>
      <c r="B19" s="924"/>
      <c r="C19" s="598"/>
      <c r="D19" s="598"/>
      <c r="E19" s="599"/>
      <c r="F19" s="694"/>
      <c r="G19" s="283"/>
      <c r="H19" s="283"/>
      <c r="I19" s="282"/>
    </row>
    <row r="20" spans="1:10" s="610" customFormat="1" ht="13.5" thickBot="1">
      <c r="A20" s="276" t="s">
        <v>109</v>
      </c>
      <c r="B20" s="825">
        <f t="shared" ref="B20:I20" si="1">SUM(B4:B19)</f>
        <v>1190</v>
      </c>
      <c r="C20" s="613">
        <f t="shared" si="1"/>
        <v>1190</v>
      </c>
      <c r="D20" s="613">
        <f t="shared" si="1"/>
        <v>1190</v>
      </c>
      <c r="E20" s="612">
        <f t="shared" si="1"/>
        <v>1190</v>
      </c>
      <c r="F20" s="825">
        <f t="shared" si="1"/>
        <v>1116</v>
      </c>
      <c r="G20" s="613">
        <f t="shared" si="1"/>
        <v>0</v>
      </c>
      <c r="H20" s="613">
        <f t="shared" si="1"/>
        <v>0</v>
      </c>
      <c r="I20" s="612">
        <f t="shared" si="1"/>
        <v>0</v>
      </c>
      <c r="J20" s="611"/>
    </row>
    <row r="21" spans="1:10" s="607" customFormat="1" ht="13.5" thickTop="1">
      <c r="A21" s="609"/>
      <c r="B21" s="608"/>
      <c r="C21" s="608"/>
      <c r="D21" s="608"/>
      <c r="E21" s="608"/>
      <c r="F21" s="697"/>
      <c r="G21" s="697"/>
      <c r="H21" s="697"/>
      <c r="I21" s="697"/>
      <c r="J21" s="697"/>
    </row>
    <row r="26" spans="1:10">
      <c r="A26" s="604"/>
    </row>
    <row r="27" spans="1:10">
      <c r="A27" s="604"/>
    </row>
    <row r="28" spans="1:10">
      <c r="A28" s="604"/>
    </row>
    <row r="29" spans="1:10">
      <c r="A29" s="604"/>
    </row>
    <row r="30" spans="1:10">
      <c r="A30" s="604"/>
    </row>
    <row r="31" spans="1:10">
      <c r="A31" s="604"/>
    </row>
    <row r="32" spans="1:10">
      <c r="A32" s="604"/>
      <c r="B32" s="280"/>
      <c r="C32" s="280"/>
      <c r="D32" s="280"/>
      <c r="E32" s="280"/>
    </row>
    <row r="33" spans="1:5">
      <c r="A33" s="604"/>
      <c r="B33" s="280"/>
      <c r="C33" s="280"/>
      <c r="D33" s="280"/>
      <c r="E33" s="280"/>
    </row>
    <row r="34" spans="1:5">
      <c r="A34" s="604"/>
      <c r="B34" s="280"/>
      <c r="C34" s="280"/>
      <c r="D34" s="280"/>
      <c r="E34" s="280"/>
    </row>
    <row r="35" spans="1:5">
      <c r="A35" s="604"/>
      <c r="B35" s="280"/>
      <c r="C35" s="280"/>
      <c r="D35" s="280"/>
      <c r="E35" s="280"/>
    </row>
    <row r="36" spans="1:5">
      <c r="A36" s="604"/>
      <c r="B36" s="280"/>
      <c r="C36" s="280"/>
      <c r="D36" s="280"/>
      <c r="E36" s="280"/>
    </row>
    <row r="37" spans="1:5">
      <c r="A37" s="604"/>
      <c r="B37" s="280"/>
      <c r="C37" s="280"/>
      <c r="D37" s="280"/>
      <c r="E37" s="280"/>
    </row>
    <row r="38" spans="1:5">
      <c r="A38" s="604"/>
      <c r="B38" s="280"/>
      <c r="C38" s="280"/>
      <c r="D38" s="280"/>
      <c r="E38" s="280"/>
    </row>
    <row r="39" spans="1:5">
      <c r="A39" s="604"/>
      <c r="B39" s="280"/>
      <c r="C39" s="280"/>
      <c r="D39" s="280"/>
      <c r="E39" s="280"/>
    </row>
  </sheetData>
  <mergeCells count="2">
    <mergeCell ref="B2:E2"/>
    <mergeCell ref="F2:I2"/>
  </mergeCells>
  <phoneticPr fontId="24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9"/>
  <dimension ref="A1:W83"/>
  <sheetViews>
    <sheetView workbookViewId="0">
      <pane xSplit="2" ySplit="2" topLeftCell="C3" activePane="bottomRight" state="frozen"/>
      <selection activeCell="BJ76" sqref="BJ76"/>
      <selection pane="topRight" activeCell="BJ76" sqref="BJ76"/>
      <selection pane="bottomLeft" activeCell="BJ76" sqref="BJ76"/>
      <selection pane="bottomRight" activeCell="BJ76" sqref="BJ76"/>
    </sheetView>
  </sheetViews>
  <sheetFormatPr defaultRowHeight="11.25" outlineLevelCol="1"/>
  <cols>
    <col min="1" max="1" width="13.28515625" style="1016" customWidth="1"/>
    <col min="2" max="2" width="8.85546875" style="1016" customWidth="1"/>
    <col min="3" max="3" width="11.7109375" style="1016" customWidth="1" outlineLevel="1"/>
    <col min="4" max="5" width="11" style="1016" customWidth="1" outlineLevel="1"/>
    <col min="6" max="6" width="13.42578125" style="1016" customWidth="1" outlineLevel="1"/>
    <col min="7" max="7" width="13.28515625" style="1016" bestFit="1" customWidth="1"/>
    <col min="8" max="8" width="13.28515625" style="1016" hidden="1" customWidth="1"/>
    <col min="9" max="9" width="13.28515625" style="1032" hidden="1" customWidth="1"/>
    <col min="10" max="10" width="1.5703125" style="1016" customWidth="1"/>
    <col min="11" max="11" width="10.85546875" style="1016" customWidth="1"/>
    <col min="12" max="16" width="9.140625" style="1016"/>
    <col min="17" max="17" width="0.42578125" style="1016" customWidth="1"/>
    <col min="18" max="18" width="11.5703125" style="1016" hidden="1" customWidth="1" outlineLevel="1"/>
    <col min="19" max="19" width="9.28515625" style="1016" customWidth="1" collapsed="1"/>
    <col min="20" max="16384" width="9.140625" style="1016"/>
  </cols>
  <sheetData>
    <row r="1" spans="1:23">
      <c r="E1" s="1046"/>
    </row>
    <row r="2" spans="1:23" ht="22.5">
      <c r="A2" s="1013"/>
      <c r="B2" s="1013" t="s">
        <v>710</v>
      </c>
      <c r="C2" s="1013" t="s">
        <v>630</v>
      </c>
      <c r="D2" s="1013" t="s">
        <v>631</v>
      </c>
      <c r="E2" s="1013" t="s">
        <v>632</v>
      </c>
      <c r="F2" s="1013" t="s">
        <v>633</v>
      </c>
      <c r="G2" s="1014" t="s">
        <v>634</v>
      </c>
      <c r="H2" s="1014" t="s">
        <v>635</v>
      </c>
      <c r="I2" s="1015" t="s">
        <v>711</v>
      </c>
      <c r="J2" s="1013"/>
      <c r="K2" s="1013" t="s">
        <v>636</v>
      </c>
      <c r="L2" s="1013" t="s">
        <v>630</v>
      </c>
      <c r="M2" s="1013" t="s">
        <v>631</v>
      </c>
      <c r="N2" s="1013" t="s">
        <v>632</v>
      </c>
      <c r="O2" s="1013" t="s">
        <v>633</v>
      </c>
      <c r="P2" s="1013" t="s">
        <v>637</v>
      </c>
      <c r="R2" s="1016" t="s">
        <v>704</v>
      </c>
      <c r="T2" s="1017" t="s">
        <v>712</v>
      </c>
    </row>
    <row r="3" spans="1:23" ht="13.5">
      <c r="A3" s="1013"/>
      <c r="B3" s="1013" t="s">
        <v>713</v>
      </c>
      <c r="C3" s="1013"/>
      <c r="D3" s="1018" t="s">
        <v>627</v>
      </c>
      <c r="E3" s="1013"/>
      <c r="F3" s="1013"/>
      <c r="G3" s="1013"/>
      <c r="H3" s="1013"/>
      <c r="I3" s="1014"/>
      <c r="J3" s="1013"/>
      <c r="K3" s="1013" t="s">
        <v>713</v>
      </c>
      <c r="L3" s="1013"/>
      <c r="M3" s="1013"/>
      <c r="N3" s="1013"/>
      <c r="O3" s="1013"/>
      <c r="P3" s="1013"/>
      <c r="R3" s="1017" t="s">
        <v>703</v>
      </c>
      <c r="S3" s="1017"/>
      <c r="T3" s="1016" t="s">
        <v>706</v>
      </c>
      <c r="U3" s="1016" t="s">
        <v>707</v>
      </c>
      <c r="V3" s="1016" t="s">
        <v>708</v>
      </c>
      <c r="W3" s="1016" t="s">
        <v>709</v>
      </c>
    </row>
    <row r="4" spans="1:23" ht="13.5">
      <c r="A4" s="1013"/>
      <c r="B4" s="1013" t="s">
        <v>714</v>
      </c>
      <c r="C4" s="1007"/>
      <c r="D4" s="1051">
        <v>464.15094339622652</v>
      </c>
      <c r="E4" s="1051">
        <v>1033.2547169811319</v>
      </c>
      <c r="F4" s="1051">
        <v>1281.0731132075471</v>
      </c>
      <c r="G4" s="1007">
        <f>SUM(C4:F4)</f>
        <v>2778.4787735849054</v>
      </c>
      <c r="H4" s="1007">
        <v>957.44680851063833</v>
      </c>
      <c r="I4" s="1007">
        <f>G4-H4</f>
        <v>1821.0319650742672</v>
      </c>
      <c r="J4" s="1007"/>
      <c r="K4" s="1013" t="s">
        <v>715</v>
      </c>
      <c r="L4" s="1007">
        <f t="shared" ref="L4:M8" si="0">C4*10/6.2</f>
        <v>0</v>
      </c>
      <c r="M4" s="1007">
        <f t="shared" si="0"/>
        <v>748.63055386488156</v>
      </c>
      <c r="N4" s="1007">
        <f t="shared" ref="N4:O8" si="1">E4*10/6.2</f>
        <v>1666.5398660985995</v>
      </c>
      <c r="O4" s="1007">
        <f t="shared" si="1"/>
        <v>2066.2469567863664</v>
      </c>
      <c r="P4" s="1007">
        <f>SUM(L4:O4)</f>
        <v>4481.4173767498469</v>
      </c>
      <c r="R4" s="1016">
        <f>D4/6.15/1.06*10</f>
        <v>711.99715201139213</v>
      </c>
      <c r="S4" s="1016" t="s">
        <v>716</v>
      </c>
      <c r="T4" s="1016">
        <v>322.78891509433959</v>
      </c>
      <c r="U4" s="1016">
        <v>603.95047169811323</v>
      </c>
      <c r="V4" s="1016">
        <v>953.71462264150944</v>
      </c>
      <c r="W4" s="1016">
        <v>1880.4540094339623</v>
      </c>
    </row>
    <row r="5" spans="1:23" ht="13.5">
      <c r="A5" s="1013"/>
      <c r="B5" s="1013" t="s">
        <v>717</v>
      </c>
      <c r="C5" s="1007"/>
      <c r="D5" s="1007"/>
      <c r="E5" s="1007"/>
      <c r="F5" s="1007"/>
      <c r="G5" s="1007"/>
      <c r="H5" s="1007"/>
      <c r="I5" s="1007"/>
      <c r="J5" s="1007"/>
      <c r="K5" s="1013" t="s">
        <v>717</v>
      </c>
      <c r="L5" s="1007">
        <f t="shared" si="0"/>
        <v>0</v>
      </c>
      <c r="M5" s="1007">
        <f t="shared" si="0"/>
        <v>0</v>
      </c>
      <c r="N5" s="1007">
        <f t="shared" si="1"/>
        <v>0</v>
      </c>
      <c r="O5" s="1007">
        <f t="shared" si="1"/>
        <v>0</v>
      </c>
      <c r="P5" s="1007"/>
    </row>
    <row r="6" spans="1:23" ht="13.5">
      <c r="A6" s="1013"/>
      <c r="B6" s="1013" t="s">
        <v>718</v>
      </c>
      <c r="C6" s="1007">
        <v>482.01180220950005</v>
      </c>
      <c r="D6" s="1051">
        <v>637.54583796262978</v>
      </c>
      <c r="E6" s="1051">
        <v>898.8755741987377</v>
      </c>
      <c r="F6" s="1051">
        <v>1118.1052661086574</v>
      </c>
      <c r="G6" s="1043">
        <f t="shared" ref="G6:G11" si="2">SUM(C6:F6)</f>
        <v>3136.5384804795249</v>
      </c>
      <c r="H6" s="1007">
        <v>2466.1751392962556</v>
      </c>
      <c r="I6" s="1007">
        <f t="shared" ref="I6:I11" si="3">G6-H6</f>
        <v>670.36334118326931</v>
      </c>
      <c r="J6" s="1007"/>
      <c r="K6" s="1019" t="s">
        <v>719</v>
      </c>
      <c r="L6" s="1007">
        <f t="shared" si="0"/>
        <v>777.43839066048395</v>
      </c>
      <c r="M6" s="1007">
        <f t="shared" si="0"/>
        <v>1028.2997386494028</v>
      </c>
      <c r="N6" s="1007">
        <f t="shared" si="1"/>
        <v>1449.7993132237705</v>
      </c>
      <c r="O6" s="1007">
        <f t="shared" si="1"/>
        <v>1803.3955904978345</v>
      </c>
      <c r="P6" s="1007">
        <f t="shared" ref="P6:P11" si="4">SUM(L6:O6)</f>
        <v>5058.9330330314915</v>
      </c>
      <c r="R6" s="1016">
        <f>D6/6.15/1.06*10</f>
        <v>977.98103691153506</v>
      </c>
      <c r="S6" s="1016" t="s">
        <v>720</v>
      </c>
      <c r="T6" s="1016">
        <v>529.40492227454433</v>
      </c>
      <c r="U6" s="1016">
        <v>736.66420066660987</v>
      </c>
      <c r="V6" s="1016">
        <v>1058.8098445490887</v>
      </c>
      <c r="W6" s="1016">
        <v>2324.8789674902428</v>
      </c>
    </row>
    <row r="7" spans="1:23" ht="13.5">
      <c r="A7" s="1013"/>
      <c r="B7" s="1013" t="s">
        <v>721</v>
      </c>
      <c r="C7" s="1007"/>
      <c r="D7" s="1007">
        <v>1695.4905566037737</v>
      </c>
      <c r="E7" s="1007">
        <v>1835.7779716981131</v>
      </c>
      <c r="F7" s="1007">
        <v>1903.2580188679249</v>
      </c>
      <c r="G7" s="1007">
        <f t="shared" si="2"/>
        <v>5434.5265471698112</v>
      </c>
      <c r="H7" s="1007">
        <v>743.58000000000015</v>
      </c>
      <c r="I7" s="1007">
        <f t="shared" si="3"/>
        <v>4690.9465471698113</v>
      </c>
      <c r="J7" s="1007"/>
      <c r="K7" s="1019" t="s">
        <v>722</v>
      </c>
      <c r="L7" s="1007">
        <f t="shared" si="0"/>
        <v>0</v>
      </c>
      <c r="M7" s="1007">
        <f t="shared" si="0"/>
        <v>2734.662188070603</v>
      </c>
      <c r="N7" s="1007">
        <f t="shared" si="1"/>
        <v>2960.9322124163114</v>
      </c>
      <c r="O7" s="1007">
        <f t="shared" si="1"/>
        <v>3069.7709981740718</v>
      </c>
      <c r="P7" s="1007">
        <f t="shared" si="4"/>
        <v>8765.3653986609861</v>
      </c>
      <c r="R7" s="1016">
        <f>D7/6.15/1.06*10</f>
        <v>2600.8445414998823</v>
      </c>
      <c r="S7" s="1016" t="s">
        <v>723</v>
      </c>
      <c r="T7" s="1016">
        <v>1883.8783962264151</v>
      </c>
      <c r="U7" s="1016">
        <v>2039.7533018867923</v>
      </c>
      <c r="V7" s="1016">
        <v>2114.7311320754716</v>
      </c>
      <c r="W7" s="1016">
        <v>6038.3628301886793</v>
      </c>
    </row>
    <row r="8" spans="1:23" ht="13.5">
      <c r="A8" s="1013"/>
      <c r="B8" s="1013" t="s">
        <v>724</v>
      </c>
      <c r="C8" s="1007"/>
      <c r="D8" s="1007"/>
      <c r="E8" s="1007">
        <v>341.88034188034192</v>
      </c>
      <c r="F8" s="1007">
        <v>341.88034188034192</v>
      </c>
      <c r="G8" s="1007">
        <f t="shared" si="2"/>
        <v>683.76068376068383</v>
      </c>
      <c r="H8" s="1007"/>
      <c r="I8" s="1007">
        <f t="shared" si="3"/>
        <v>683.76068376068383</v>
      </c>
      <c r="J8" s="1007"/>
      <c r="K8" s="1019" t="s">
        <v>725</v>
      </c>
      <c r="L8" s="1007">
        <f t="shared" si="0"/>
        <v>0</v>
      </c>
      <c r="M8" s="1007">
        <f t="shared" si="0"/>
        <v>0</v>
      </c>
      <c r="N8" s="1007">
        <f t="shared" si="1"/>
        <v>551.41990625861592</v>
      </c>
      <c r="O8" s="1007">
        <f t="shared" si="1"/>
        <v>551.41990625861592</v>
      </c>
      <c r="P8" s="1007">
        <f t="shared" si="4"/>
        <v>1102.8398125172318</v>
      </c>
      <c r="S8" s="1016" t="s">
        <v>726</v>
      </c>
      <c r="U8" s="1016">
        <v>341.88034188034192</v>
      </c>
      <c r="V8" s="1016">
        <v>341.88034188034192</v>
      </c>
      <c r="W8" s="1016">
        <v>683.76068376068383</v>
      </c>
    </row>
    <row r="9" spans="1:23" ht="13.5">
      <c r="A9" s="1013"/>
      <c r="B9" s="1013" t="s">
        <v>727</v>
      </c>
      <c r="C9" s="1007">
        <f>SUM(C6:C8)</f>
        <v>482.01180220950005</v>
      </c>
      <c r="D9" s="1007">
        <f>SUM(D6:D8)</f>
        <v>2333.0363945664035</v>
      </c>
      <c r="E9" s="1007">
        <f>SUM(E6:E8)</f>
        <v>3076.5338877771928</v>
      </c>
      <c r="F9" s="1007">
        <f>SUM(F6:F8)</f>
        <v>3363.243626856924</v>
      </c>
      <c r="G9" s="1007">
        <f t="shared" si="2"/>
        <v>9254.8257114100197</v>
      </c>
      <c r="H9" s="1007">
        <f>SUM(H6:H8)</f>
        <v>3209.7551392962559</v>
      </c>
      <c r="I9" s="1007">
        <f t="shared" si="3"/>
        <v>6045.0705721137638</v>
      </c>
      <c r="J9" s="1007"/>
      <c r="K9" s="1013" t="s">
        <v>727</v>
      </c>
      <c r="L9" s="1007">
        <f>SUM(L6:L8)</f>
        <v>777.43839066048395</v>
      </c>
      <c r="M9" s="1007">
        <f>SUM(M6:M8)</f>
        <v>3762.961926720006</v>
      </c>
      <c r="N9" s="1007">
        <f>SUM(N6:N8)</f>
        <v>4962.1514318986974</v>
      </c>
      <c r="O9" s="1007">
        <f>SUM(O6:O8)</f>
        <v>5424.5864949305223</v>
      </c>
      <c r="P9" s="1007">
        <f t="shared" si="4"/>
        <v>14927.138244209709</v>
      </c>
    </row>
    <row r="10" spans="1:23" ht="13.5" hidden="1">
      <c r="A10" s="1013"/>
      <c r="B10" s="1013" t="s">
        <v>728</v>
      </c>
      <c r="C10" s="1007"/>
      <c r="D10" s="1007"/>
      <c r="E10" s="1007"/>
      <c r="F10" s="1020"/>
      <c r="G10" s="1007">
        <f t="shared" si="2"/>
        <v>0</v>
      </c>
      <c r="H10" s="1007">
        <f>-(H4+H9)*6%</f>
        <v>-250.03211686841365</v>
      </c>
      <c r="I10" s="1007">
        <f t="shared" si="3"/>
        <v>250.03211686841365</v>
      </c>
      <c r="J10" s="1007"/>
      <c r="K10" s="1013" t="s">
        <v>728</v>
      </c>
      <c r="L10" s="1007">
        <f>C10*10/6.2</f>
        <v>0</v>
      </c>
      <c r="M10" s="1007">
        <f>D10*10/6.2</f>
        <v>0</v>
      </c>
      <c r="N10" s="1007">
        <f>E10*10/6.2</f>
        <v>0</v>
      </c>
      <c r="O10" s="1007">
        <f>F10*10/6.2</f>
        <v>0</v>
      </c>
      <c r="P10" s="1007">
        <f t="shared" si="4"/>
        <v>0</v>
      </c>
    </row>
    <row r="11" spans="1:23" ht="14.25" thickBot="1">
      <c r="A11" s="1013"/>
      <c r="B11" s="1021" t="s">
        <v>729</v>
      </c>
      <c r="C11" s="1008">
        <f>C4+C9+C10</f>
        <v>482.01180220950005</v>
      </c>
      <c r="D11" s="1008">
        <f>D4+D9+D10</f>
        <v>2797.18733796263</v>
      </c>
      <c r="E11" s="1008">
        <f>E4+E9+E10</f>
        <v>4109.7886047583252</v>
      </c>
      <c r="F11" s="1008">
        <f>F4+F9+F10</f>
        <v>4644.3167400644707</v>
      </c>
      <c r="G11" s="1008">
        <f t="shared" si="2"/>
        <v>12033.304484994926</v>
      </c>
      <c r="H11" s="1008">
        <f>H4+H9+H10</f>
        <v>3917.1698309384806</v>
      </c>
      <c r="I11" s="1008">
        <f t="shared" si="3"/>
        <v>8116.1346540564446</v>
      </c>
      <c r="J11" s="1007"/>
      <c r="K11" s="1021" t="s">
        <v>729</v>
      </c>
      <c r="L11" s="1008">
        <f>L4+L9+L10</f>
        <v>777.43839066048395</v>
      </c>
      <c r="M11" s="1008">
        <f>M4+M9+M10</f>
        <v>4511.5924805848872</v>
      </c>
      <c r="N11" s="1008">
        <f>N4+N9+N10</f>
        <v>6628.6912979972967</v>
      </c>
      <c r="O11" s="1008">
        <f>O4+O9+O10</f>
        <v>7490.8334517168887</v>
      </c>
      <c r="P11" s="1008">
        <f t="shared" si="4"/>
        <v>19408.555620959556</v>
      </c>
      <c r="S11" s="1022" t="s">
        <v>730</v>
      </c>
      <c r="T11" s="1022">
        <v>2736.0722335952992</v>
      </c>
      <c r="U11" s="1022">
        <v>3722.2483161318569</v>
      </c>
      <c r="V11" s="1022">
        <v>4469.1359411464109</v>
      </c>
      <c r="W11" s="1022">
        <v>10927.456490873567</v>
      </c>
    </row>
    <row r="12" spans="1:23" ht="12" thickTop="1">
      <c r="A12" s="1013"/>
      <c r="B12" s="1013"/>
      <c r="C12" s="1007"/>
      <c r="D12" s="1007"/>
      <c r="E12" s="1007"/>
      <c r="F12" s="1007"/>
      <c r="G12" s="1007"/>
      <c r="H12" s="1007"/>
      <c r="I12" s="1007"/>
      <c r="J12" s="1007"/>
      <c r="K12" s="1013"/>
      <c r="L12" s="1007"/>
      <c r="M12" s="1007"/>
      <c r="N12" s="1007"/>
      <c r="O12" s="1007"/>
      <c r="P12" s="1007"/>
    </row>
    <row r="13" spans="1:23" ht="13.5">
      <c r="A13" s="1013"/>
      <c r="B13" s="1013" t="s">
        <v>731</v>
      </c>
      <c r="C13" s="1007"/>
      <c r="D13" s="1007"/>
      <c r="E13" s="1007"/>
      <c r="F13" s="1007"/>
      <c r="G13" s="1007"/>
      <c r="H13" s="1007"/>
      <c r="I13" s="1007"/>
      <c r="J13" s="1007"/>
      <c r="K13" s="1013" t="s">
        <v>731</v>
      </c>
      <c r="L13" s="1007"/>
      <c r="M13" s="1007"/>
      <c r="N13" s="1007"/>
      <c r="O13" s="1007"/>
      <c r="P13" s="1007"/>
      <c r="S13" s="1016" t="s">
        <v>732</v>
      </c>
      <c r="T13" s="1016">
        <v>2663.5747241613367</v>
      </c>
      <c r="U13" s="1016">
        <v>3890.9734576412907</v>
      </c>
      <c r="V13" s="1016">
        <v>4496.5779222784877</v>
      </c>
      <c r="W13" s="1016">
        <v>11051.126104081115</v>
      </c>
    </row>
    <row r="14" spans="1:23" ht="13.5">
      <c r="A14" s="1013"/>
      <c r="B14" s="1054" t="s">
        <v>733</v>
      </c>
      <c r="C14" s="1007"/>
      <c r="D14" s="1051">
        <v>27</v>
      </c>
      <c r="E14" s="1051">
        <v>56.60377358490566</v>
      </c>
      <c r="F14" s="1051">
        <v>88.443396226415089</v>
      </c>
      <c r="G14" s="1007">
        <f>SUM(C14:F14)</f>
        <v>172.04716981132077</v>
      </c>
      <c r="H14" s="1007"/>
      <c r="I14" s="1007"/>
      <c r="J14" s="1007"/>
      <c r="K14" s="1013" t="s">
        <v>715</v>
      </c>
      <c r="L14" s="1007">
        <f>C14*10/6.2</f>
        <v>0</v>
      </c>
      <c r="M14" s="1007">
        <f t="shared" ref="M14:O18" si="5">D14*10/6.2</f>
        <v>43.548387096774192</v>
      </c>
      <c r="N14" s="1007">
        <f t="shared" si="5"/>
        <v>91.296409007912359</v>
      </c>
      <c r="O14" s="1007">
        <f t="shared" si="5"/>
        <v>142.65063907486305</v>
      </c>
      <c r="P14" s="1007"/>
    </row>
    <row r="15" spans="1:23" ht="13.5">
      <c r="A15" s="1013"/>
      <c r="B15" s="1013" t="s">
        <v>717</v>
      </c>
      <c r="C15" s="1007"/>
      <c r="D15" s="1007"/>
      <c r="E15" s="1007"/>
      <c r="F15" s="1007"/>
      <c r="G15" s="1007"/>
      <c r="H15" s="1007"/>
      <c r="I15" s="1007"/>
      <c r="J15" s="1007"/>
      <c r="K15" s="1013" t="s">
        <v>717</v>
      </c>
      <c r="L15" s="1007">
        <f>C15*10/6.2</f>
        <v>0</v>
      </c>
      <c r="M15" s="1007">
        <f t="shared" si="5"/>
        <v>0</v>
      </c>
      <c r="N15" s="1007">
        <f t="shared" si="5"/>
        <v>0</v>
      </c>
      <c r="O15" s="1007">
        <f t="shared" si="5"/>
        <v>0</v>
      </c>
      <c r="P15" s="1007"/>
    </row>
    <row r="16" spans="1:23" ht="13.5">
      <c r="A16" s="1023" t="s">
        <v>627</v>
      </c>
      <c r="B16" s="1013" t="s">
        <v>734</v>
      </c>
      <c r="C16" s="1007">
        <f>0*150.2555042955</f>
        <v>0</v>
      </c>
      <c r="D16" s="1051">
        <f>D47</f>
        <v>565.24130965665859</v>
      </c>
      <c r="E16" s="1051">
        <f>E47</f>
        <v>738.74077009207508</v>
      </c>
      <c r="F16" s="1051">
        <f>F47</f>
        <v>711.62522387856302</v>
      </c>
      <c r="G16" s="1007">
        <f t="shared" ref="G16:G22" si="6">SUM(C16:F16)</f>
        <v>2015.6073036272967</v>
      </c>
      <c r="H16" s="1007">
        <v>2175.3989361702129</v>
      </c>
      <c r="I16" s="1007">
        <f t="shared" ref="I16:I22" si="7">G16-H16</f>
        <v>-159.7916325429162</v>
      </c>
      <c r="J16" s="1007"/>
      <c r="K16" s="1019" t="s">
        <v>719</v>
      </c>
      <c r="L16" s="1007">
        <f>C16*10/6.2</f>
        <v>0</v>
      </c>
      <c r="M16" s="1007">
        <f t="shared" si="5"/>
        <v>911.67953170428814</v>
      </c>
      <c r="N16" s="1007">
        <f t="shared" si="5"/>
        <v>1191.5173711162499</v>
      </c>
      <c r="O16" s="1007">
        <f t="shared" si="5"/>
        <v>1147.7826191589725</v>
      </c>
      <c r="P16" s="1007">
        <f t="shared" ref="P16:P22" si="8">SUM(L16:O16)</f>
        <v>3250.9795219795105</v>
      </c>
      <c r="S16" s="1016" t="s">
        <v>735</v>
      </c>
      <c r="T16" s="1016">
        <v>690.61356852986091</v>
      </c>
      <c r="U16" s="1016">
        <v>721.70246028867064</v>
      </c>
      <c r="V16" s="1016">
        <v>770.02430687104254</v>
      </c>
      <c r="W16" s="1016">
        <v>2182.3403356895742</v>
      </c>
    </row>
    <row r="17" spans="1:23" ht="13.5">
      <c r="A17" s="1023" t="s">
        <v>628</v>
      </c>
      <c r="B17" s="1013" t="s">
        <v>736</v>
      </c>
      <c r="C17" s="1007"/>
      <c r="D17" s="1007">
        <f>D54</f>
        <v>1135.0439622641509</v>
      </c>
      <c r="E17" s="1007">
        <f>E54</f>
        <v>1228.568962264151</v>
      </c>
      <c r="F17" s="1007">
        <f>F54</f>
        <v>1273.5556603773584</v>
      </c>
      <c r="G17" s="1007">
        <f t="shared" si="6"/>
        <v>3637.1685849056603</v>
      </c>
      <c r="H17" s="1007"/>
      <c r="I17" s="1007">
        <f t="shared" si="7"/>
        <v>3637.1685849056603</v>
      </c>
      <c r="J17" s="1007"/>
      <c r="K17" s="1019" t="s">
        <v>722</v>
      </c>
      <c r="L17" s="1007">
        <f>C17*10/6.2</f>
        <v>0</v>
      </c>
      <c r="M17" s="1007">
        <f t="shared" si="5"/>
        <v>1830.7160681679852</v>
      </c>
      <c r="N17" s="1007">
        <f t="shared" si="5"/>
        <v>1981.5628423615337</v>
      </c>
      <c r="O17" s="1007">
        <f t="shared" si="5"/>
        <v>2054.1220328667073</v>
      </c>
      <c r="P17" s="1007">
        <f t="shared" si="8"/>
        <v>5866.4009433962256</v>
      </c>
      <c r="S17" s="1016" t="s">
        <v>737</v>
      </c>
      <c r="T17" s="1016">
        <v>1139.7609433962264</v>
      </c>
      <c r="U17" s="1016">
        <v>1233.2859433962265</v>
      </c>
      <c r="V17" s="1016">
        <v>1278.2726415094339</v>
      </c>
      <c r="W17" s="1016">
        <v>3651.3195283018867</v>
      </c>
    </row>
    <row r="18" spans="1:23" ht="13.5">
      <c r="A18" s="1013"/>
      <c r="B18" s="1054" t="s">
        <v>738</v>
      </c>
      <c r="C18" s="1007">
        <v>0</v>
      </c>
      <c r="D18" s="1024">
        <v>0</v>
      </c>
      <c r="E18" s="1007">
        <v>342.32381873891308</v>
      </c>
      <c r="F18" s="1007">
        <v>436.66344138042246</v>
      </c>
      <c r="G18" s="1007">
        <f t="shared" si="6"/>
        <v>778.98726011933559</v>
      </c>
      <c r="H18" s="1007"/>
      <c r="I18" s="1007">
        <f t="shared" si="7"/>
        <v>778.98726011933559</v>
      </c>
      <c r="J18" s="1007"/>
      <c r="K18" s="1019" t="s">
        <v>725</v>
      </c>
      <c r="L18" s="1007">
        <f>C18*10/6.2</f>
        <v>0</v>
      </c>
      <c r="M18" s="1007">
        <f t="shared" si="5"/>
        <v>0</v>
      </c>
      <c r="N18" s="1007">
        <f t="shared" si="5"/>
        <v>552.13519151437595</v>
      </c>
      <c r="O18" s="1007">
        <f t="shared" si="5"/>
        <v>704.29587319422967</v>
      </c>
      <c r="P18" s="1007">
        <f t="shared" si="8"/>
        <v>1256.4310647086056</v>
      </c>
      <c r="S18" s="1016" t="s">
        <v>739</v>
      </c>
      <c r="U18" s="1016">
        <v>341.88034188034192</v>
      </c>
      <c r="V18" s="1016">
        <v>341.88034188034192</v>
      </c>
      <c r="W18" s="1016">
        <v>683.76068376068383</v>
      </c>
    </row>
    <row r="19" spans="1:23" ht="13.5">
      <c r="A19" s="1013"/>
      <c r="B19" s="1013" t="s">
        <v>740</v>
      </c>
      <c r="C19" s="1007">
        <f>SUM(C16:C18)</f>
        <v>0</v>
      </c>
      <c r="D19" s="1007">
        <f>SUM(D16:D18)</f>
        <v>1700.2852719208095</v>
      </c>
      <c r="E19" s="1007">
        <f>SUM(E16:E18)</f>
        <v>2309.633551095139</v>
      </c>
      <c r="F19" s="1007">
        <f>SUM(F16:F18)</f>
        <v>2421.8443256363439</v>
      </c>
      <c r="G19" s="1007">
        <f t="shared" si="6"/>
        <v>6431.7631486522923</v>
      </c>
      <c r="H19" s="1007">
        <f>SUM(H16:H18)</f>
        <v>2175.3989361702129</v>
      </c>
      <c r="I19" s="1007">
        <f t="shared" si="7"/>
        <v>4256.3642124820799</v>
      </c>
      <c r="J19" s="1007"/>
      <c r="K19" s="1013" t="s">
        <v>740</v>
      </c>
      <c r="L19" s="1007">
        <f>SUM(L16:L18)</f>
        <v>0</v>
      </c>
      <c r="M19" s="1007">
        <f>SUM(M16:M18)</f>
        <v>2742.3955998722731</v>
      </c>
      <c r="N19" s="1007">
        <f>SUM(N16:N18)</f>
        <v>3725.2154049921596</v>
      </c>
      <c r="O19" s="1007">
        <f>SUM(O16:O18)</f>
        <v>3906.2005252199097</v>
      </c>
      <c r="P19" s="1007">
        <f t="shared" si="8"/>
        <v>10373.811530084342</v>
      </c>
    </row>
    <row r="20" spans="1:23" ht="13.5" hidden="1">
      <c r="A20" s="1013"/>
      <c r="B20" s="1013" t="s">
        <v>741</v>
      </c>
      <c r="C20" s="1007"/>
      <c r="D20" s="1024"/>
      <c r="E20" s="1007"/>
      <c r="F20" s="1007"/>
      <c r="G20" s="1007">
        <f t="shared" si="6"/>
        <v>0</v>
      </c>
      <c r="H20" s="1007">
        <f>-H19*0.06</f>
        <v>-130.52393617021278</v>
      </c>
      <c r="I20" s="1007">
        <f t="shared" si="7"/>
        <v>130.52393617021278</v>
      </c>
      <c r="J20" s="1007"/>
      <c r="K20" s="1013" t="s">
        <v>741</v>
      </c>
      <c r="L20" s="1007"/>
      <c r="M20" s="1007"/>
      <c r="N20" s="1007"/>
      <c r="O20" s="1007"/>
      <c r="P20" s="1007">
        <f t="shared" si="8"/>
        <v>0</v>
      </c>
    </row>
    <row r="21" spans="1:23" ht="14.25" thickBot="1">
      <c r="A21" s="1013"/>
      <c r="B21" s="1021" t="s">
        <v>742</v>
      </c>
      <c r="C21" s="1008">
        <f>C19+C20</f>
        <v>0</v>
      </c>
      <c r="D21" s="1008">
        <f>D19+D20</f>
        <v>1700.2852719208095</v>
      </c>
      <c r="E21" s="1008">
        <f>E19+E20</f>
        <v>2309.633551095139</v>
      </c>
      <c r="F21" s="1008">
        <f>F19+F20</f>
        <v>2421.8443256363439</v>
      </c>
      <c r="G21" s="1008">
        <f t="shared" si="6"/>
        <v>6431.7631486522923</v>
      </c>
      <c r="H21" s="1008">
        <f>SUM(H19:H20)</f>
        <v>2044.875</v>
      </c>
      <c r="I21" s="1008">
        <f t="shared" si="7"/>
        <v>4386.8881486522923</v>
      </c>
      <c r="J21" s="1007"/>
      <c r="K21" s="1021" t="s">
        <v>742</v>
      </c>
      <c r="L21" s="1008">
        <f>L19+L20</f>
        <v>0</v>
      </c>
      <c r="M21" s="1008">
        <f>M19+M20</f>
        <v>2742.3955998722731</v>
      </c>
      <c r="N21" s="1008">
        <f>N19+N20</f>
        <v>3725.2154049921596</v>
      </c>
      <c r="O21" s="1008">
        <f>O19+O20</f>
        <v>3906.2005252199097</v>
      </c>
      <c r="P21" s="1008">
        <f t="shared" si="8"/>
        <v>10373.811530084342</v>
      </c>
      <c r="S21" s="1022" t="s">
        <v>743</v>
      </c>
      <c r="T21" s="1022">
        <v>1830.3745119260873</v>
      </c>
      <c r="U21" s="1022">
        <v>2296.8687455652389</v>
      </c>
      <c r="V21" s="1022">
        <v>2390.1772902608182</v>
      </c>
      <c r="W21" s="1022">
        <v>6517.4205477521446</v>
      </c>
    </row>
    <row r="22" spans="1:23" ht="14.25" thickTop="1">
      <c r="A22" s="1013"/>
      <c r="B22" s="1013" t="s">
        <v>744</v>
      </c>
      <c r="C22" s="1007">
        <f>C11-C21</f>
        <v>482.01180220950005</v>
      </c>
      <c r="D22" s="1007">
        <f>D11-D21</f>
        <v>1096.9020660418205</v>
      </c>
      <c r="E22" s="1007">
        <f>E11-E21</f>
        <v>1800.1550536631862</v>
      </c>
      <c r="F22" s="1007">
        <f>F11-F21</f>
        <v>2222.4724144281267</v>
      </c>
      <c r="G22" s="1007">
        <f t="shared" si="6"/>
        <v>5601.5413363426342</v>
      </c>
      <c r="H22" s="1007">
        <f>H11-H21</f>
        <v>1872.2948309384806</v>
      </c>
      <c r="I22" s="1007">
        <f t="shared" si="7"/>
        <v>3729.2465054041536</v>
      </c>
      <c r="J22" s="1007"/>
      <c r="K22" s="1013" t="s">
        <v>744</v>
      </c>
      <c r="L22" s="1007">
        <f>L11-L21</f>
        <v>777.43839066048395</v>
      </c>
      <c r="M22" s="1007">
        <f>M11-M21</f>
        <v>1769.1968807126141</v>
      </c>
      <c r="N22" s="1007">
        <f>N11-N21</f>
        <v>2903.4758930051371</v>
      </c>
      <c r="O22" s="1007">
        <f>O11-O21</f>
        <v>3584.6329264969791</v>
      </c>
      <c r="P22" s="1007">
        <f t="shared" si="8"/>
        <v>9034.7440908752142</v>
      </c>
      <c r="S22" s="1016" t="s">
        <v>732</v>
      </c>
      <c r="T22" s="1016">
        <v>1615.9691871143223</v>
      </c>
      <c r="U22" s="1016">
        <v>2183.6471490219237</v>
      </c>
      <c r="V22" s="1016">
        <v>2274.2204948543499</v>
      </c>
      <c r="W22" s="1016">
        <f>SUM(T22:V22)</f>
        <v>6073.8368309905964</v>
      </c>
    </row>
    <row r="23" spans="1:23">
      <c r="A23" s="1013"/>
      <c r="B23" s="1013"/>
      <c r="C23" s="1007"/>
      <c r="D23" s="1007"/>
      <c r="E23" s="1007"/>
      <c r="F23" s="1007"/>
      <c r="G23" s="1007"/>
      <c r="H23" s="1007"/>
      <c r="I23" s="1007"/>
      <c r="J23" s="1007"/>
      <c r="K23" s="1013"/>
      <c r="L23" s="1007"/>
      <c r="M23" s="1007"/>
      <c r="N23" s="1007"/>
      <c r="O23" s="1007"/>
      <c r="P23" s="1007"/>
    </row>
    <row r="24" spans="1:23" ht="13.5">
      <c r="A24" s="1013"/>
      <c r="B24" s="1013" t="s">
        <v>745</v>
      </c>
      <c r="C24" s="1007"/>
      <c r="D24" s="1007"/>
      <c r="E24" s="1007"/>
      <c r="F24" s="1007"/>
      <c r="G24" s="1007"/>
      <c r="H24" s="1007"/>
      <c r="I24" s="1007"/>
      <c r="J24" s="1007"/>
      <c r="K24" s="1013" t="s">
        <v>745</v>
      </c>
      <c r="L24" s="1007"/>
      <c r="M24" s="1007"/>
      <c r="N24" s="1007"/>
      <c r="O24" s="1007"/>
      <c r="P24" s="1007"/>
    </row>
    <row r="25" spans="1:23" ht="13.5">
      <c r="A25" s="1013"/>
      <c r="B25" s="1013" t="s">
        <v>746</v>
      </c>
      <c r="C25" s="1007">
        <f>308.620182632*0</f>
        <v>0</v>
      </c>
      <c r="D25" s="1007">
        <v>1116</v>
      </c>
      <c r="E25" s="1007">
        <v>1116</v>
      </c>
      <c r="F25" s="1007">
        <v>1116</v>
      </c>
      <c r="G25" s="1007">
        <f>SUM(C25:F25)</f>
        <v>3348</v>
      </c>
      <c r="H25" s="1007">
        <v>1323</v>
      </c>
      <c r="I25" s="1007">
        <f t="shared" ref="I25:I36" si="9">G25-H25</f>
        <v>2025</v>
      </c>
      <c r="J25" s="1007"/>
      <c r="K25" s="1013" t="s">
        <v>746</v>
      </c>
      <c r="L25" s="1007">
        <f>C25/6.2*10</f>
        <v>0</v>
      </c>
      <c r="M25" s="1007">
        <f>D25/6.2*10</f>
        <v>1800</v>
      </c>
      <c r="N25" s="1007">
        <f>E25/6.2*10</f>
        <v>1800</v>
      </c>
      <c r="O25" s="1007">
        <f>F25/6.2*10</f>
        <v>1800</v>
      </c>
      <c r="P25" s="1007">
        <f>SUM(L25:O25)</f>
        <v>5400</v>
      </c>
      <c r="S25" s="1016" t="s">
        <v>763</v>
      </c>
      <c r="T25" s="1016">
        <v>1171.8000000000002</v>
      </c>
      <c r="U25" s="1016">
        <v>1171.8000000000002</v>
      </c>
      <c r="V25" s="1016">
        <v>1171.8000000000002</v>
      </c>
      <c r="W25" s="1016">
        <v>3515.4000000000005</v>
      </c>
    </row>
    <row r="26" spans="1:23" ht="13.5">
      <c r="A26" s="1013" t="s">
        <v>774</v>
      </c>
      <c r="B26" s="1013" t="s">
        <v>747</v>
      </c>
      <c r="C26" s="1007">
        <f>0*14.591015665</f>
        <v>0</v>
      </c>
      <c r="D26" s="1007">
        <v>110.10759949242424</v>
      </c>
      <c r="E26" s="1007">
        <v>110.10759949242424</v>
      </c>
      <c r="F26" s="1007">
        <v>110.10759949242424</v>
      </c>
      <c r="G26" s="1007">
        <f t="shared" ref="G26:G34" si="10">SUM(C26:F26)</f>
        <v>330.32279847727273</v>
      </c>
      <c r="H26" s="1007"/>
      <c r="I26" s="1007">
        <f t="shared" si="9"/>
        <v>330.32279847727273</v>
      </c>
      <c r="J26" s="1007"/>
      <c r="K26" s="1013" t="s">
        <v>747</v>
      </c>
      <c r="L26" s="1007">
        <f t="shared" ref="L26:L33" si="11">C26/6.2*10</f>
        <v>0</v>
      </c>
      <c r="M26" s="1007">
        <f t="shared" ref="M26:M33" si="12">D26/6.2*10</f>
        <v>177.59290240713585</v>
      </c>
      <c r="N26" s="1007">
        <f t="shared" ref="N26:N33" si="13">E26/6.2*10</f>
        <v>177.59290240713585</v>
      </c>
      <c r="O26" s="1007">
        <f t="shared" ref="O26:O33" si="14">F26/6.2*10</f>
        <v>177.59290240713585</v>
      </c>
      <c r="P26" s="1007">
        <f t="shared" ref="P26:P33" si="15">SUM(L26:O26)</f>
        <v>532.77870722140756</v>
      </c>
      <c r="S26" s="1016" t="s">
        <v>565</v>
      </c>
      <c r="T26" s="1016">
        <v>84</v>
      </c>
      <c r="U26" s="1016">
        <v>84</v>
      </c>
      <c r="V26" s="1016">
        <v>84</v>
      </c>
      <c r="W26" s="1016">
        <v>252</v>
      </c>
    </row>
    <row r="27" spans="1:23" ht="13.5">
      <c r="A27" s="1013"/>
      <c r="B27" s="1013" t="s">
        <v>748</v>
      </c>
      <c r="C27" s="1007">
        <v>0</v>
      </c>
      <c r="D27" s="1007">
        <v>56</v>
      </c>
      <c r="E27" s="1007">
        <v>56</v>
      </c>
      <c r="F27" s="1007">
        <v>56</v>
      </c>
      <c r="G27" s="1007">
        <f t="shared" si="10"/>
        <v>168</v>
      </c>
      <c r="H27" s="1007"/>
      <c r="I27" s="1007">
        <f t="shared" si="9"/>
        <v>168</v>
      </c>
      <c r="J27" s="1007"/>
      <c r="K27" s="1013" t="s">
        <v>748</v>
      </c>
      <c r="L27" s="1007">
        <f t="shared" si="11"/>
        <v>0</v>
      </c>
      <c r="M27" s="1007">
        <f t="shared" si="12"/>
        <v>90.322580645161281</v>
      </c>
      <c r="N27" s="1007">
        <f t="shared" si="13"/>
        <v>90.322580645161281</v>
      </c>
      <c r="O27" s="1007">
        <f t="shared" si="14"/>
        <v>90.322580645161281</v>
      </c>
      <c r="P27" s="1007">
        <f t="shared" si="15"/>
        <v>270.96774193548384</v>
      </c>
      <c r="S27" s="1016" t="s">
        <v>564</v>
      </c>
      <c r="T27" s="1016">
        <v>56</v>
      </c>
      <c r="U27" s="1016">
        <v>56</v>
      </c>
      <c r="V27" s="1016">
        <v>56</v>
      </c>
      <c r="W27" s="1016">
        <v>168</v>
      </c>
    </row>
    <row r="28" spans="1:23" ht="13.5">
      <c r="A28" s="1013">
        <v>11</v>
      </c>
      <c r="B28" s="1013" t="s">
        <v>749</v>
      </c>
      <c r="C28" s="1007">
        <f>0*25.9537876425</f>
        <v>0</v>
      </c>
      <c r="D28" s="1007">
        <v>159.44892067045456</v>
      </c>
      <c r="E28" s="1007">
        <v>159.44892067045456</v>
      </c>
      <c r="F28" s="1007">
        <v>159.44892067045456</v>
      </c>
      <c r="G28" s="1007">
        <f t="shared" si="10"/>
        <v>478.34676201136369</v>
      </c>
      <c r="H28" s="1007"/>
      <c r="I28" s="1007">
        <f t="shared" si="9"/>
        <v>478.34676201136369</v>
      </c>
      <c r="J28" s="1007"/>
      <c r="K28" s="1013" t="s">
        <v>749</v>
      </c>
      <c r="L28" s="1007">
        <f t="shared" si="11"/>
        <v>0</v>
      </c>
      <c r="M28" s="1007">
        <f t="shared" si="12"/>
        <v>257.17567850073317</v>
      </c>
      <c r="N28" s="1007">
        <f t="shared" si="13"/>
        <v>257.17567850073317</v>
      </c>
      <c r="O28" s="1007">
        <f t="shared" si="14"/>
        <v>257.17567850073317</v>
      </c>
      <c r="P28" s="1007">
        <f t="shared" si="15"/>
        <v>771.52703550219951</v>
      </c>
      <c r="S28" s="1016" t="s">
        <v>764</v>
      </c>
      <c r="T28" s="1016">
        <v>120.125</v>
      </c>
      <c r="U28" s="1016">
        <v>120.125</v>
      </c>
      <c r="V28" s="1016">
        <v>120.125</v>
      </c>
      <c r="W28" s="1016">
        <v>360.375</v>
      </c>
    </row>
    <row r="29" spans="1:23">
      <c r="A29" s="1013"/>
      <c r="B29" s="1013" t="s">
        <v>768</v>
      </c>
      <c r="C29" s="1007">
        <f>0*9.9805332095</f>
        <v>0</v>
      </c>
      <c r="D29" s="1007"/>
      <c r="E29" s="1007"/>
      <c r="F29" s="1007"/>
      <c r="G29" s="1007">
        <f t="shared" si="10"/>
        <v>0</v>
      </c>
      <c r="H29" s="1007"/>
      <c r="I29" s="1007"/>
      <c r="J29" s="1007"/>
      <c r="K29" s="1013" t="str">
        <f>B29</f>
        <v>电话费</v>
      </c>
      <c r="L29" s="1007">
        <f t="shared" si="11"/>
        <v>0</v>
      </c>
      <c r="M29" s="1007">
        <f t="shared" si="12"/>
        <v>0</v>
      </c>
      <c r="N29" s="1007">
        <f t="shared" si="13"/>
        <v>0</v>
      </c>
      <c r="O29" s="1007">
        <f t="shared" si="14"/>
        <v>0</v>
      </c>
      <c r="P29" s="1007">
        <f t="shared" si="15"/>
        <v>0</v>
      </c>
      <c r="S29" s="1016" t="s">
        <v>765</v>
      </c>
      <c r="T29" s="1016">
        <v>173.96</v>
      </c>
      <c r="U29" s="1016">
        <v>170.46</v>
      </c>
      <c r="V29" s="1016">
        <v>170.46</v>
      </c>
      <c r="W29" s="1016">
        <v>514.88</v>
      </c>
    </row>
    <row r="30" spans="1:23" ht="12" thickBot="1">
      <c r="A30" s="1013">
        <v>9</v>
      </c>
      <c r="B30" s="1013" t="s">
        <v>769</v>
      </c>
      <c r="C30" s="1007">
        <f>0*('[33]预算by Q'!C31+'[33]预算by Q'!C32)</f>
        <v>0</v>
      </c>
      <c r="D30" s="1007">
        <v>74.034882097696965</v>
      </c>
      <c r="E30" s="1007">
        <v>72.840771096121202</v>
      </c>
      <c r="F30" s="1007">
        <v>72.840771096121202</v>
      </c>
      <c r="G30" s="1007">
        <f t="shared" si="10"/>
        <v>219.71642428993937</v>
      </c>
      <c r="H30" s="1007"/>
      <c r="I30" s="1007"/>
      <c r="J30" s="1007"/>
      <c r="K30" s="1013" t="str">
        <f>B30</f>
        <v>资产折旧</v>
      </c>
      <c r="L30" s="1007">
        <f t="shared" si="11"/>
        <v>0</v>
      </c>
      <c r="M30" s="1007">
        <f t="shared" si="12"/>
        <v>119.41110015757575</v>
      </c>
      <c r="N30" s="1007">
        <f t="shared" si="13"/>
        <v>117.48511467116323</v>
      </c>
      <c r="O30" s="1007">
        <f t="shared" si="14"/>
        <v>117.48511467116323</v>
      </c>
      <c r="P30" s="1007">
        <f t="shared" si="15"/>
        <v>354.38132949990222</v>
      </c>
      <c r="S30" s="1022" t="s">
        <v>766</v>
      </c>
      <c r="T30" s="1022">
        <v>1605.8850000000002</v>
      </c>
      <c r="U30" s="1022">
        <v>1602.3850000000002</v>
      </c>
      <c r="V30" s="1022">
        <v>1602.3850000000002</v>
      </c>
      <c r="W30" s="1022">
        <v>4810.6550000000007</v>
      </c>
    </row>
    <row r="31" spans="1:23" ht="12" thickTop="1">
      <c r="A31" s="1013">
        <v>13</v>
      </c>
      <c r="B31" s="1013" t="s">
        <v>772</v>
      </c>
      <c r="C31" s="1007">
        <f>0*2.535162294</f>
        <v>0</v>
      </c>
      <c r="D31" s="1007">
        <v>40.07254480653031</v>
      </c>
      <c r="E31" s="1007">
        <v>39.314017806318191</v>
      </c>
      <c r="F31" s="1007">
        <v>39.314017806318191</v>
      </c>
      <c r="G31" s="1007">
        <f t="shared" si="10"/>
        <v>118.7005804191667</v>
      </c>
      <c r="H31" s="1007"/>
      <c r="I31" s="1007"/>
      <c r="J31" s="1007"/>
      <c r="K31" s="1013" t="str">
        <f>B31</f>
        <v>办公费等</v>
      </c>
      <c r="L31" s="1007">
        <f t="shared" si="11"/>
        <v>0</v>
      </c>
      <c r="M31" s="1007">
        <f t="shared" si="12"/>
        <v>64.633136784726304</v>
      </c>
      <c r="N31" s="1007">
        <f t="shared" si="13"/>
        <v>63.409706139222884</v>
      </c>
      <c r="O31" s="1007">
        <f t="shared" si="14"/>
        <v>63.409706139222884</v>
      </c>
      <c r="P31" s="1007">
        <f t="shared" si="15"/>
        <v>191.45254906317209</v>
      </c>
      <c r="S31" s="1016" t="s">
        <v>767</v>
      </c>
      <c r="T31" s="1016">
        <f>T11-T21-T30</f>
        <v>-700.18727833078833</v>
      </c>
      <c r="U31" s="1016">
        <f>U11-U21-U30</f>
        <v>-177.00542943338223</v>
      </c>
      <c r="V31" s="1016">
        <f>V11-V21-V30</f>
        <v>476.57365088559254</v>
      </c>
      <c r="W31" s="1016">
        <f>W11-W21-W30</f>
        <v>-400.6190568785787</v>
      </c>
    </row>
    <row r="32" spans="1:23" ht="12" thickBot="1">
      <c r="A32" s="1013">
        <v>10</v>
      </c>
      <c r="B32" s="1013" t="s">
        <v>770</v>
      </c>
      <c r="C32" s="1007">
        <f>0*10.228736637</f>
        <v>0</v>
      </c>
      <c r="D32" s="1007">
        <v>48.935252817818181</v>
      </c>
      <c r="E32" s="1007">
        <v>48.315329385272733</v>
      </c>
      <c r="F32" s="1007">
        <v>48.315329385272733</v>
      </c>
      <c r="G32" s="1007">
        <f t="shared" si="10"/>
        <v>145.56591158836363</v>
      </c>
      <c r="H32" s="1007"/>
      <c r="I32" s="1007"/>
      <c r="J32" s="1007"/>
      <c r="K32" s="1013" t="str">
        <f>B32</f>
        <v>房租物业</v>
      </c>
      <c r="L32" s="1007">
        <f t="shared" si="11"/>
        <v>0</v>
      </c>
      <c r="M32" s="1007">
        <f t="shared" si="12"/>
        <v>78.927827125513204</v>
      </c>
      <c r="N32" s="1007">
        <f t="shared" si="13"/>
        <v>77.927950621407632</v>
      </c>
      <c r="O32" s="1007">
        <f t="shared" si="14"/>
        <v>77.927950621407632</v>
      </c>
      <c r="P32" s="1007">
        <f t="shared" si="15"/>
        <v>234.78372836832847</v>
      </c>
    </row>
    <row r="33" spans="1:23">
      <c r="A33" s="1013">
        <v>11</v>
      </c>
      <c r="B33" s="1013" t="s">
        <v>771</v>
      </c>
      <c r="C33" s="1007">
        <f>0*2.043971063</f>
        <v>0</v>
      </c>
      <c r="D33" s="1007">
        <v>7.6803761155151511</v>
      </c>
      <c r="E33" s="1007">
        <v>7.5564990813939392</v>
      </c>
      <c r="F33" s="1007">
        <v>7.5564990813939392</v>
      </c>
      <c r="G33" s="1007">
        <f t="shared" si="10"/>
        <v>22.793374278303027</v>
      </c>
      <c r="H33" s="1007"/>
      <c r="I33" s="1007"/>
      <c r="J33" s="1007"/>
      <c r="K33" s="1013" t="str">
        <f>B33</f>
        <v>培训费</v>
      </c>
      <c r="L33" s="1007">
        <f t="shared" si="11"/>
        <v>0</v>
      </c>
      <c r="M33" s="1007">
        <f t="shared" si="12"/>
        <v>12.387703412121212</v>
      </c>
      <c r="N33" s="1007">
        <f t="shared" si="13"/>
        <v>12.187901744183772</v>
      </c>
      <c r="O33" s="1007">
        <f t="shared" si="14"/>
        <v>12.187901744183772</v>
      </c>
      <c r="P33" s="1007">
        <f t="shared" si="15"/>
        <v>36.763506900488757</v>
      </c>
      <c r="S33" s="1033" t="s">
        <v>777</v>
      </c>
      <c r="T33" s="1034">
        <f>T13-T22-D35</f>
        <v>-564.67403895342477</v>
      </c>
      <c r="U33" s="1034">
        <f>U13-U22-E35</f>
        <v>97.743171087382279</v>
      </c>
      <c r="V33" s="1034">
        <f>V13-V22-F35</f>
        <v>612.77428989215309</v>
      </c>
      <c r="W33" s="1035">
        <f>W13-W22-G35</f>
        <v>145.84342202610969</v>
      </c>
    </row>
    <row r="34" spans="1:23" ht="13.5">
      <c r="A34" s="1013"/>
      <c r="B34" s="1013" t="s">
        <v>750</v>
      </c>
      <c r="C34" s="1007"/>
      <c r="D34" s="1007"/>
      <c r="E34" s="1007"/>
      <c r="F34" s="1007"/>
      <c r="G34" s="1007">
        <f t="shared" si="10"/>
        <v>0</v>
      </c>
      <c r="H34" s="1007">
        <v>210</v>
      </c>
      <c r="I34" s="1007">
        <f t="shared" si="9"/>
        <v>-210</v>
      </c>
      <c r="J34" s="1007"/>
      <c r="K34" s="1013" t="s">
        <v>750</v>
      </c>
      <c r="L34" s="1007">
        <f>C34/6.2*10</f>
        <v>0</v>
      </c>
      <c r="M34" s="1007">
        <f>D34/6.2*10</f>
        <v>0</v>
      </c>
      <c r="N34" s="1007">
        <f>E34/6.2*10</f>
        <v>0</v>
      </c>
      <c r="O34" s="1007">
        <f>F34/6.2*10</f>
        <v>0</v>
      </c>
      <c r="P34" s="1007">
        <f>SUM(L34:O34)</f>
        <v>0</v>
      </c>
      <c r="S34" s="1036" t="s">
        <v>782</v>
      </c>
      <c r="T34" s="1037">
        <f>T31</f>
        <v>-700.18727833078833</v>
      </c>
      <c r="U34" s="1037">
        <f>U31</f>
        <v>-177.00542943338223</v>
      </c>
      <c r="V34" s="1037">
        <f>V31</f>
        <v>476.57365088559254</v>
      </c>
      <c r="W34" s="1038">
        <f>W31</f>
        <v>-400.6190568785787</v>
      </c>
    </row>
    <row r="35" spans="1:23" ht="13.5">
      <c r="A35" s="1013"/>
      <c r="B35" s="1021" t="s">
        <v>751</v>
      </c>
      <c r="C35" s="1008">
        <f>SUM(C25:C33)</f>
        <v>0</v>
      </c>
      <c r="D35" s="1008">
        <f>SUM(D25:D33)</f>
        <v>1612.2795760004392</v>
      </c>
      <c r="E35" s="1008">
        <f>SUM(E25:E33)</f>
        <v>1609.5831375319847</v>
      </c>
      <c r="F35" s="1008">
        <f>SUM(F25:F33)</f>
        <v>1609.5831375319847</v>
      </c>
      <c r="G35" s="1008">
        <f>SUM(G25:G33)</f>
        <v>4831.445851064409</v>
      </c>
      <c r="H35" s="1008">
        <f>SUM(H25:H34)</f>
        <v>1533</v>
      </c>
      <c r="I35" s="1008">
        <f t="shared" si="9"/>
        <v>3298.445851064409</v>
      </c>
      <c r="J35" s="1007"/>
      <c r="K35" s="1021" t="s">
        <v>751</v>
      </c>
      <c r="L35" s="1008">
        <f>SUM(L25:L34)</f>
        <v>0</v>
      </c>
      <c r="M35" s="1008">
        <f>SUM(M25:M34)</f>
        <v>2600.4509290329665</v>
      </c>
      <c r="N35" s="1008">
        <f>SUM(N25:N34)</f>
        <v>2596.1018347290078</v>
      </c>
      <c r="O35" s="1008">
        <f>SUM(O25:O34)</f>
        <v>2596.1018347290078</v>
      </c>
      <c r="P35" s="1008">
        <f>SUM(P25:P34)</f>
        <v>7792.6545984909835</v>
      </c>
      <c r="S35" s="1036" t="s">
        <v>773</v>
      </c>
      <c r="T35" s="1037">
        <f>T33-T34</f>
        <v>135.51323937736356</v>
      </c>
      <c r="U35" s="1037">
        <f>U33-U34</f>
        <v>274.74860052076451</v>
      </c>
      <c r="V35" s="1037">
        <f>V33-V34</f>
        <v>136.20063900656055</v>
      </c>
      <c r="W35" s="1038">
        <f>W33-W34</f>
        <v>546.4624789046884</v>
      </c>
    </row>
    <row r="36" spans="1:23" ht="14.25" thickBot="1">
      <c r="A36" s="1013"/>
      <c r="B36" s="1025" t="s">
        <v>752</v>
      </c>
      <c r="C36" s="1009">
        <f>C22-C35</f>
        <v>482.01180220950005</v>
      </c>
      <c r="D36" s="1009">
        <f>D22-D35</f>
        <v>-515.3775099586187</v>
      </c>
      <c r="E36" s="1009">
        <f>E22-E35</f>
        <v>190.57191613120153</v>
      </c>
      <c r="F36" s="1009">
        <f>F22-F35</f>
        <v>612.88927689614206</v>
      </c>
      <c r="G36" s="1009">
        <f>SUM(C36:F36)</f>
        <v>770.09548527822494</v>
      </c>
      <c r="H36" s="1009">
        <f>H22-H35</f>
        <v>339.29483093848057</v>
      </c>
      <c r="I36" s="1009">
        <f t="shared" si="9"/>
        <v>430.80065433974437</v>
      </c>
      <c r="J36" s="1007"/>
      <c r="K36" s="1025" t="s">
        <v>752</v>
      </c>
      <c r="L36" s="1009">
        <f>L22-L35</f>
        <v>777.43839066048395</v>
      </c>
      <c r="M36" s="1009">
        <f>M22-M35</f>
        <v>-831.25404832035247</v>
      </c>
      <c r="N36" s="1009">
        <f>N22-N35</f>
        <v>307.37405827612929</v>
      </c>
      <c r="O36" s="1009">
        <f>O22-O35</f>
        <v>988.53109176797125</v>
      </c>
      <c r="P36" s="1009">
        <f>SUM(L36:O36)</f>
        <v>1242.089492384232</v>
      </c>
      <c r="S36" s="1036" t="s">
        <v>778</v>
      </c>
      <c r="T36" s="1037" t="s">
        <v>779</v>
      </c>
      <c r="U36" s="1037"/>
      <c r="V36" s="1037"/>
      <c r="W36" s="1038">
        <v>517.625</v>
      </c>
    </row>
    <row r="37" spans="1:23" ht="12" thickTop="1">
      <c r="A37" s="1013"/>
      <c r="B37" s="1013"/>
      <c r="C37" s="1007"/>
      <c r="D37" s="1007"/>
      <c r="E37" s="1007"/>
      <c r="F37" s="1007"/>
      <c r="G37" s="1007"/>
      <c r="H37" s="1007"/>
      <c r="I37" s="1007"/>
      <c r="J37" s="1007"/>
      <c r="K37" s="1013"/>
      <c r="L37" s="1007"/>
      <c r="M37" s="1007"/>
      <c r="N37" s="1007"/>
      <c r="O37" s="1007"/>
      <c r="P37" s="1007"/>
      <c r="S37" s="1036"/>
      <c r="T37" s="1037" t="s">
        <v>780</v>
      </c>
      <c r="U37" s="1037"/>
      <c r="V37" s="1037"/>
      <c r="W37" s="1038">
        <f>35*0.15*9</f>
        <v>47.25</v>
      </c>
    </row>
    <row r="38" spans="1:23" ht="12" thickBot="1">
      <c r="A38" s="1013"/>
      <c r="B38" s="1013" t="s">
        <v>642</v>
      </c>
      <c r="C38" s="1007">
        <v>124</v>
      </c>
      <c r="D38" s="1007">
        <v>124</v>
      </c>
      <c r="E38" s="1007">
        <v>124</v>
      </c>
      <c r="F38" s="1007">
        <v>124</v>
      </c>
      <c r="G38" s="1007">
        <v>124</v>
      </c>
      <c r="H38" s="1007">
        <v>124</v>
      </c>
      <c r="I38" s="1007">
        <v>124</v>
      </c>
      <c r="J38" s="1007"/>
      <c r="K38" s="1013" t="s">
        <v>642</v>
      </c>
      <c r="L38" s="1007">
        <v>124</v>
      </c>
      <c r="M38" s="1007">
        <v>124</v>
      </c>
      <c r="N38" s="1007">
        <v>124</v>
      </c>
      <c r="O38" s="1007">
        <v>124</v>
      </c>
      <c r="P38" s="1007"/>
      <c r="S38" s="1039"/>
      <c r="T38" s="1040" t="s">
        <v>781</v>
      </c>
      <c r="U38" s="1040"/>
      <c r="V38" s="1040"/>
      <c r="W38" s="1041">
        <f>W35-W36-W37</f>
        <v>-18.412521095311604</v>
      </c>
    </row>
    <row r="39" spans="1:23">
      <c r="C39" s="1007"/>
      <c r="D39" s="1007"/>
      <c r="E39" s="1007"/>
      <c r="F39" s="1007"/>
      <c r="G39" s="1007"/>
      <c r="H39" s="1007"/>
      <c r="I39" s="1007"/>
      <c r="J39" s="1007"/>
    </row>
    <row r="40" spans="1:23">
      <c r="C40" s="1007"/>
      <c r="D40" s="1007"/>
      <c r="E40" s="1007"/>
      <c r="F40" s="1007"/>
      <c r="G40" s="1007"/>
      <c r="H40" s="1007"/>
      <c r="I40" s="1007"/>
      <c r="J40" s="1007"/>
    </row>
    <row r="41" spans="1:23" ht="13.5">
      <c r="A41" s="1026" t="s">
        <v>627</v>
      </c>
      <c r="B41" s="1026" t="s">
        <v>753</v>
      </c>
      <c r="C41" s="1007"/>
      <c r="D41" s="1007"/>
      <c r="E41" s="1007"/>
      <c r="F41" s="1007"/>
      <c r="G41" s="1007"/>
      <c r="H41" s="1007"/>
      <c r="I41" s="1007"/>
      <c r="J41" s="1007"/>
    </row>
    <row r="42" spans="1:23" ht="13.5">
      <c r="B42" s="1055" t="s">
        <v>754</v>
      </c>
      <c r="C42" s="1010"/>
      <c r="D42" s="1052">
        <v>95.631875694394495</v>
      </c>
      <c r="E42" s="1053">
        <v>134.83133612981101</v>
      </c>
      <c r="F42" s="1053">
        <v>167.715789916299</v>
      </c>
      <c r="G42" s="1010">
        <f>SUM(C42:F42)</f>
        <v>398.17900174050453</v>
      </c>
      <c r="H42" s="1007"/>
      <c r="I42" s="1007"/>
      <c r="J42" s="1007"/>
      <c r="L42" s="1016" t="e">
        <f>G25+#REF!</f>
        <v>#REF!</v>
      </c>
    </row>
    <row r="43" spans="1:23" ht="13.5">
      <c r="B43" s="1010" t="s">
        <v>755</v>
      </c>
      <c r="C43" s="1010">
        <f>150.2555042955</f>
        <v>150.2555042955</v>
      </c>
      <c r="D43" s="1010">
        <v>389.5</v>
      </c>
      <c r="E43" s="1010">
        <v>492</v>
      </c>
      <c r="F43" s="1010">
        <v>492</v>
      </c>
      <c r="G43" s="1010">
        <f>SUM(C43:F43)</f>
        <v>1523.7555042955</v>
      </c>
      <c r="H43" s="1007"/>
      <c r="I43" s="1007"/>
      <c r="J43" s="1007"/>
    </row>
    <row r="44" spans="1:23">
      <c r="B44" s="1055" t="s">
        <v>789</v>
      </c>
      <c r="C44" s="1010"/>
      <c r="D44" s="1053">
        <v>63.6</v>
      </c>
      <c r="E44" s="1053">
        <v>95.4</v>
      </c>
      <c r="F44" s="1053">
        <v>35.4</v>
      </c>
      <c r="G44" s="1010">
        <f>SUM(C44:F44)</f>
        <v>194.4</v>
      </c>
      <c r="H44" s="1007"/>
      <c r="I44" s="1007"/>
      <c r="J44" s="1007"/>
    </row>
    <row r="45" spans="1:23" ht="13.5">
      <c r="A45" s="1016">
        <v>13</v>
      </c>
      <c r="B45" s="1010" t="s">
        <v>756</v>
      </c>
      <c r="C45" s="1010"/>
      <c r="D45" s="1010">
        <v>16.509433962264151</v>
      </c>
      <c r="E45" s="1010">
        <v>16.509433962264151</v>
      </c>
      <c r="F45" s="1010">
        <v>16.509433962264151</v>
      </c>
      <c r="G45" s="1010">
        <f>SUM(C45:F45)</f>
        <v>49.528301886792448</v>
      </c>
      <c r="H45" s="1007"/>
      <c r="I45" s="1007"/>
      <c r="J45" s="1007"/>
    </row>
    <row r="46" spans="1:23">
      <c r="B46" s="1010"/>
      <c r="C46" s="1010"/>
      <c r="D46" s="1010"/>
      <c r="E46" s="1010"/>
      <c r="F46" s="1010"/>
      <c r="G46" s="1010"/>
      <c r="H46" s="1007"/>
      <c r="I46" s="1007"/>
      <c r="J46" s="1007"/>
    </row>
    <row r="47" spans="1:23" ht="12" thickBot="1">
      <c r="B47" s="1027" t="s">
        <v>629</v>
      </c>
      <c r="C47" s="1011">
        <f>SUM(C42:C46)</f>
        <v>150.2555042955</v>
      </c>
      <c r="D47" s="1011">
        <f>SUM(D42:D46)</f>
        <v>565.24130965665859</v>
      </c>
      <c r="E47" s="1011">
        <f>SUM(E42:E46)</f>
        <v>738.74077009207508</v>
      </c>
      <c r="F47" s="1011">
        <f>SUM(F42:F46)</f>
        <v>711.62522387856302</v>
      </c>
      <c r="G47" s="1011">
        <f>SUM(G42:G46)</f>
        <v>2165.8628079227974</v>
      </c>
      <c r="H47" s="1007"/>
      <c r="I47" s="1007"/>
      <c r="J47" s="1007"/>
      <c r="L47" s="1016">
        <f>D44/1.06*0.06</f>
        <v>3.5999999999999996</v>
      </c>
      <c r="M47" s="1016">
        <f>E44/1.06*0.06</f>
        <v>5.3999999999999995</v>
      </c>
      <c r="N47" s="1016">
        <f>F44/1.06*0.06</f>
        <v>2.0037735849056602</v>
      </c>
      <c r="O47" s="1016">
        <f>G44/1.06*0.06</f>
        <v>11.003773584905659</v>
      </c>
    </row>
    <row r="48" spans="1:23" ht="12" thickTop="1">
      <c r="C48" s="1007"/>
      <c r="D48" s="1007"/>
      <c r="E48" s="1007"/>
      <c r="F48" s="1007"/>
      <c r="G48" s="1007"/>
      <c r="H48" s="1007"/>
      <c r="I48" s="1007"/>
      <c r="J48" s="1007"/>
    </row>
    <row r="49" spans="1:11">
      <c r="C49" s="1007"/>
      <c r="D49" s="1007"/>
      <c r="E49" s="1007"/>
      <c r="F49" s="1007"/>
      <c r="G49" s="1007"/>
      <c r="H49" s="1007"/>
      <c r="I49" s="1007"/>
      <c r="J49" s="1007"/>
    </row>
    <row r="50" spans="1:11" ht="13.5">
      <c r="A50" s="1026" t="s">
        <v>628</v>
      </c>
      <c r="B50" s="1026" t="s">
        <v>757</v>
      </c>
      <c r="C50" s="1007"/>
      <c r="D50" s="1007"/>
      <c r="E50" s="1007"/>
      <c r="F50" s="1007"/>
      <c r="G50" s="1007"/>
      <c r="H50" s="1007"/>
      <c r="I50" s="1007"/>
      <c r="J50" s="1007"/>
    </row>
    <row r="51" spans="1:11" ht="13.5">
      <c r="B51" s="1055" t="s">
        <v>758</v>
      </c>
      <c r="C51" s="1010">
        <f>953.0315*0</f>
        <v>0</v>
      </c>
      <c r="D51" s="1012">
        <v>1130.3269811320754</v>
      </c>
      <c r="E51" s="1012">
        <v>1223.8519811320755</v>
      </c>
      <c r="F51" s="1012">
        <v>1268.8386792452829</v>
      </c>
      <c r="G51" s="1010">
        <f>SUM(C51:F51)</f>
        <v>3623.0176415094338</v>
      </c>
      <c r="H51" s="1007"/>
      <c r="I51" s="1007"/>
      <c r="J51" s="1007"/>
      <c r="K51" s="1016">
        <f>G51/6.15</f>
        <v>589.10855959502987</v>
      </c>
    </row>
    <row r="52" spans="1:11" ht="13.5">
      <c r="B52" s="1010" t="s">
        <v>759</v>
      </c>
      <c r="C52" s="1010">
        <f>10*0</f>
        <v>0</v>
      </c>
      <c r="D52" s="1012">
        <v>4.7169811320754711</v>
      </c>
      <c r="E52" s="1012">
        <v>4.7169811320754711</v>
      </c>
      <c r="F52" s="1012">
        <v>4.7169811320754711</v>
      </c>
      <c r="G52" s="1010">
        <f>SUM(C52:F52)</f>
        <v>14.150943396226413</v>
      </c>
      <c r="H52" s="1007"/>
      <c r="I52" s="1007"/>
      <c r="J52" s="1007"/>
    </row>
    <row r="53" spans="1:11">
      <c r="B53" s="1010"/>
      <c r="C53" s="1010"/>
      <c r="D53" s="1010"/>
      <c r="E53" s="1010"/>
      <c r="F53" s="1010"/>
      <c r="G53" s="1010"/>
      <c r="H53" s="1007"/>
      <c r="I53" s="1007"/>
      <c r="J53" s="1007"/>
    </row>
    <row r="54" spans="1:11" ht="12" thickBot="1">
      <c r="B54" s="1027" t="s">
        <v>629</v>
      </c>
      <c r="C54" s="1011">
        <f>SUM(C51:C53)</f>
        <v>0</v>
      </c>
      <c r="D54" s="1011">
        <f>SUM(D51:D53)</f>
        <v>1135.0439622641509</v>
      </c>
      <c r="E54" s="1011">
        <f>SUM(E51:E53)</f>
        <v>1228.568962264151</v>
      </c>
      <c r="F54" s="1011">
        <f>SUM(F51:F53)</f>
        <v>1273.5556603773584</v>
      </c>
      <c r="G54" s="1011">
        <f>SUM(G51:G53)</f>
        <v>3637.1685849056603</v>
      </c>
      <c r="H54" s="1007"/>
      <c r="I54" s="1007"/>
      <c r="J54" s="1007"/>
    </row>
    <row r="55" spans="1:11" ht="12" thickTop="1">
      <c r="C55" s="1007"/>
      <c r="D55" s="1007"/>
      <c r="E55" s="1007"/>
      <c r="F55" s="1007"/>
      <c r="G55" s="1007"/>
      <c r="H55" s="1007"/>
      <c r="I55" s="1007"/>
      <c r="J55" s="1007"/>
    </row>
    <row r="56" spans="1:11">
      <c r="C56" s="1007"/>
      <c r="D56" s="1007"/>
      <c r="E56" s="1007"/>
      <c r="F56" s="1007"/>
      <c r="G56" s="1007"/>
      <c r="H56" s="1007"/>
      <c r="I56" s="1007"/>
      <c r="J56" s="1007"/>
    </row>
    <row r="57" spans="1:11" ht="13.5">
      <c r="A57" s="1028" t="s">
        <v>760</v>
      </c>
      <c r="B57" s="1029" t="s">
        <v>761</v>
      </c>
      <c r="C57" s="1028" t="s">
        <v>762</v>
      </c>
      <c r="D57" s="1028"/>
      <c r="E57" s="1028"/>
      <c r="F57" s="1028"/>
      <c r="G57" s="1028"/>
      <c r="H57" s="1007"/>
      <c r="I57" s="1007"/>
      <c r="J57" s="1007"/>
    </row>
    <row r="58" spans="1:11">
      <c r="A58" s="1028" t="s">
        <v>682</v>
      </c>
      <c r="B58" s="1028">
        <f>100*6.15</f>
        <v>615</v>
      </c>
      <c r="C58" s="1028">
        <f>(100*6.15/12*3-48.919765)*0+31.6345</f>
        <v>31.634499999999999</v>
      </c>
      <c r="D58" s="1028">
        <f t="shared" ref="D58:F59" si="16">100*6.15/12*3</f>
        <v>153.75</v>
      </c>
      <c r="E58" s="1028">
        <f t="shared" si="16"/>
        <v>153.75</v>
      </c>
      <c r="F58" s="1028">
        <f t="shared" si="16"/>
        <v>153.75</v>
      </c>
      <c r="G58" s="1030">
        <f>SUM(C58:F58)</f>
        <v>492.8845</v>
      </c>
      <c r="H58" s="1007"/>
      <c r="I58" s="1007"/>
      <c r="J58" s="1007"/>
    </row>
    <row r="59" spans="1:11">
      <c r="A59" s="1028" t="s">
        <v>617</v>
      </c>
      <c r="B59" s="1028">
        <f>100*6.15</f>
        <v>615</v>
      </c>
      <c r="C59" s="1028"/>
      <c r="D59" s="1028">
        <f t="shared" si="16"/>
        <v>153.75</v>
      </c>
      <c r="E59" s="1028">
        <f t="shared" si="16"/>
        <v>153.75</v>
      </c>
      <c r="F59" s="1028">
        <f t="shared" si="16"/>
        <v>153.75</v>
      </c>
      <c r="G59" s="1030">
        <f>SUM(C59:F59)</f>
        <v>461.25</v>
      </c>
      <c r="H59" s="1007"/>
      <c r="I59" s="1007"/>
      <c r="J59" s="1007"/>
    </row>
    <row r="60" spans="1:11">
      <c r="A60" s="1028" t="s">
        <v>803</v>
      </c>
      <c r="B60" s="1028">
        <f>(90-50*0+30)*6.15</f>
        <v>738</v>
      </c>
      <c r="C60" s="1028"/>
      <c r="D60" s="1028"/>
      <c r="E60" s="1028">
        <f>(90-50*0+30)*6.15/12*2</f>
        <v>123</v>
      </c>
      <c r="F60" s="1028">
        <f>(90-50*0+30)*6.15/12*3</f>
        <v>184.5</v>
      </c>
      <c r="G60" s="1030">
        <f>SUM(C60:F60)</f>
        <v>307.5</v>
      </c>
      <c r="H60" s="1007"/>
      <c r="I60" s="1007"/>
      <c r="J60" s="1007"/>
    </row>
    <row r="61" spans="1:11">
      <c r="A61" s="1028" t="s">
        <v>619</v>
      </c>
      <c r="B61" s="1028">
        <f>(120-40)*6.15</f>
        <v>492</v>
      </c>
      <c r="C61" s="1031"/>
      <c r="D61" s="1031"/>
      <c r="E61" s="1031">
        <f>(120-40)*6.15/12*2</f>
        <v>82</v>
      </c>
      <c r="F61" s="1031">
        <f>(120-40)*6.15/12*3</f>
        <v>123</v>
      </c>
      <c r="G61" s="1031">
        <f>SUM(C61:F61)</f>
        <v>205</v>
      </c>
      <c r="H61" s="1007"/>
      <c r="I61" s="1007"/>
      <c r="J61" s="1007"/>
    </row>
    <row r="62" spans="1:11">
      <c r="A62" s="1028" t="s">
        <v>621</v>
      </c>
      <c r="B62" s="1028">
        <f>SUM(B58:B61)</f>
        <v>2460</v>
      </c>
      <c r="C62" s="1028">
        <f>SUM(C58:C61)</f>
        <v>31.634499999999999</v>
      </c>
      <c r="D62" s="1028">
        <f>SUM(D58:D61)</f>
        <v>307.5</v>
      </c>
      <c r="E62" s="1028">
        <f>SUM(E58:E61)</f>
        <v>512.5</v>
      </c>
      <c r="F62" s="1028">
        <f>SUM(F58:F61)</f>
        <v>615</v>
      </c>
      <c r="G62" s="1030">
        <f>SUM(C62:F62)</f>
        <v>1466.6345000000001</v>
      </c>
      <c r="H62" s="1007"/>
      <c r="I62" s="1007"/>
      <c r="J62" s="1007"/>
    </row>
    <row r="63" spans="1:11">
      <c r="C63" s="1007"/>
      <c r="D63" s="1007"/>
      <c r="E63" s="1007"/>
      <c r="F63" s="1007"/>
      <c r="G63" s="1007"/>
      <c r="H63" s="1007"/>
      <c r="I63" s="1007"/>
      <c r="J63" s="1007"/>
    </row>
    <row r="64" spans="1:11">
      <c r="C64" s="1007"/>
      <c r="D64" s="1007"/>
      <c r="E64" s="1007"/>
      <c r="F64" s="1007"/>
      <c r="G64" s="1007"/>
      <c r="H64" s="1007"/>
      <c r="I64" s="1007"/>
      <c r="J64" s="1007"/>
    </row>
    <row r="65" spans="3:10">
      <c r="C65" s="1007"/>
      <c r="D65" s="1183">
        <v>307.5</v>
      </c>
      <c r="E65" s="1183">
        <v>512.5</v>
      </c>
      <c r="F65" s="1183">
        <v>615</v>
      </c>
      <c r="G65" s="1007"/>
      <c r="H65" s="1007"/>
      <c r="I65" s="1007"/>
      <c r="J65" s="1007"/>
    </row>
    <row r="66" spans="3:10">
      <c r="C66" s="1007"/>
      <c r="D66" s="1007"/>
      <c r="E66" s="1007"/>
      <c r="F66" s="1007"/>
      <c r="G66" s="1007"/>
      <c r="H66" s="1007"/>
      <c r="I66" s="1007"/>
      <c r="J66" s="1007"/>
    </row>
    <row r="67" spans="3:10">
      <c r="C67" s="1007"/>
      <c r="D67" s="1007"/>
      <c r="E67" s="1007"/>
      <c r="F67" s="1007"/>
      <c r="G67" s="1007"/>
      <c r="H67" s="1007"/>
      <c r="I67" s="1007"/>
      <c r="J67" s="1007"/>
    </row>
    <row r="68" spans="3:10">
      <c r="C68" s="1007"/>
      <c r="D68" s="1007"/>
      <c r="E68" s="1007"/>
      <c r="F68" s="1007"/>
      <c r="G68" s="1007"/>
      <c r="H68" s="1007"/>
      <c r="I68" s="1007"/>
      <c r="J68" s="1007"/>
    </row>
    <row r="69" spans="3:10">
      <c r="C69" s="1007"/>
      <c r="D69" s="1007"/>
      <c r="E69" s="1007"/>
      <c r="F69" s="1007"/>
      <c r="G69" s="1007"/>
      <c r="H69" s="1007"/>
      <c r="I69" s="1007"/>
      <c r="J69" s="1007"/>
    </row>
    <row r="70" spans="3:10">
      <c r="C70" s="1007"/>
      <c r="D70" s="1007"/>
      <c r="E70" s="1007"/>
      <c r="F70" s="1007"/>
      <c r="G70" s="1007"/>
      <c r="H70" s="1007"/>
      <c r="I70" s="1007"/>
      <c r="J70" s="1007"/>
    </row>
    <row r="71" spans="3:10">
      <c r="C71" s="1007"/>
      <c r="D71" s="1007"/>
      <c r="E71" s="1007"/>
      <c r="F71" s="1007"/>
      <c r="G71" s="1007"/>
      <c r="H71" s="1007"/>
      <c r="I71" s="1007"/>
      <c r="J71" s="1007"/>
    </row>
    <row r="72" spans="3:10">
      <c r="C72" s="1007"/>
      <c r="D72" s="1007"/>
      <c r="E72" s="1007"/>
      <c r="F72" s="1007"/>
      <c r="G72" s="1007"/>
      <c r="H72" s="1007"/>
      <c r="I72" s="1007"/>
      <c r="J72" s="1007"/>
    </row>
    <row r="73" spans="3:10">
      <c r="C73" s="1007"/>
      <c r="D73" s="1007"/>
      <c r="E73" s="1007"/>
      <c r="F73" s="1007"/>
      <c r="G73" s="1007"/>
      <c r="H73" s="1007"/>
      <c r="I73" s="1007"/>
      <c r="J73" s="1007"/>
    </row>
    <row r="74" spans="3:10">
      <c r="C74" s="1007"/>
      <c r="D74" s="1007"/>
      <c r="E74" s="1007"/>
      <c r="F74" s="1007"/>
      <c r="G74" s="1007"/>
      <c r="H74" s="1007"/>
      <c r="I74" s="1007"/>
      <c r="J74" s="1007"/>
    </row>
    <row r="75" spans="3:10">
      <c r="C75" s="1007"/>
      <c r="D75" s="1007"/>
      <c r="E75" s="1007"/>
      <c r="F75" s="1007"/>
      <c r="G75" s="1007"/>
      <c r="H75" s="1007"/>
      <c r="I75" s="1007"/>
      <c r="J75" s="1007"/>
    </row>
    <row r="76" spans="3:10">
      <c r="C76" s="1007"/>
      <c r="D76" s="1007"/>
      <c r="E76" s="1007"/>
      <c r="F76" s="1007"/>
      <c r="G76" s="1007"/>
      <c r="H76" s="1007"/>
      <c r="I76" s="1007"/>
      <c r="J76" s="1007"/>
    </row>
    <row r="77" spans="3:10">
      <c r="C77" s="1007"/>
      <c r="D77" s="1007"/>
      <c r="E77" s="1007"/>
      <c r="F77" s="1007"/>
      <c r="G77" s="1007"/>
      <c r="H77" s="1007"/>
      <c r="I77" s="1007"/>
      <c r="J77" s="1007"/>
    </row>
    <row r="78" spans="3:10">
      <c r="C78" s="1007"/>
      <c r="D78" s="1007"/>
      <c r="E78" s="1007"/>
      <c r="F78" s="1007"/>
      <c r="G78" s="1007"/>
      <c r="H78" s="1007"/>
      <c r="I78" s="1007"/>
      <c r="J78" s="1007"/>
    </row>
    <row r="79" spans="3:10">
      <c r="C79" s="1007"/>
      <c r="D79" s="1007"/>
      <c r="E79" s="1007"/>
      <c r="F79" s="1007"/>
      <c r="G79" s="1007"/>
      <c r="H79" s="1007"/>
      <c r="I79" s="1007"/>
      <c r="J79" s="1007"/>
    </row>
    <row r="80" spans="3:10">
      <c r="C80" s="1007"/>
      <c r="D80" s="1007"/>
      <c r="E80" s="1007"/>
      <c r="F80" s="1007"/>
      <c r="G80" s="1007"/>
      <c r="H80" s="1007"/>
      <c r="I80" s="1007"/>
      <c r="J80" s="1007"/>
    </row>
    <row r="81" spans="3:10">
      <c r="C81" s="1007"/>
      <c r="D81" s="1007"/>
      <c r="E81" s="1007"/>
      <c r="F81" s="1007"/>
      <c r="G81" s="1007"/>
      <c r="H81" s="1007"/>
      <c r="I81" s="1007"/>
      <c r="J81" s="1007"/>
    </row>
    <row r="82" spans="3:10">
      <c r="C82" s="1007"/>
      <c r="D82" s="1007"/>
      <c r="E82" s="1007"/>
      <c r="F82" s="1007"/>
      <c r="G82" s="1007"/>
      <c r="H82" s="1007"/>
      <c r="I82" s="1007"/>
      <c r="J82" s="1007"/>
    </row>
    <row r="83" spans="3:10">
      <c r="C83" s="1007"/>
      <c r="D83" s="1007"/>
      <c r="E83" s="1007"/>
      <c r="F83" s="1007"/>
      <c r="G83" s="1007"/>
      <c r="H83" s="1007"/>
      <c r="I83" s="1007"/>
      <c r="J83" s="100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36"/>
  <dimension ref="A1:G34"/>
  <sheetViews>
    <sheetView workbookViewId="0">
      <pane xSplit="1" ySplit="2" topLeftCell="B3" activePane="bottomRight" state="frozen"/>
      <selection activeCell="BJ76" sqref="BJ76"/>
      <selection pane="topRight" activeCell="BJ76" sqref="BJ76"/>
      <selection pane="bottomLeft" activeCell="BJ76" sqref="BJ76"/>
      <selection pane="bottomRight" activeCell="BJ76" sqref="BJ76"/>
    </sheetView>
  </sheetViews>
  <sheetFormatPr defaultRowHeight="13.5" outlineLevelCol="1"/>
  <cols>
    <col min="1" max="2" width="16.140625" style="980" customWidth="1"/>
    <col min="3" max="6" width="8.5703125" style="980" bestFit="1" customWidth="1" outlineLevel="1"/>
    <col min="7" max="7" width="10.140625" style="980" bestFit="1" customWidth="1"/>
    <col min="8" max="16384" width="9.140625" style="980"/>
  </cols>
  <sheetData>
    <row r="1" spans="1:7">
      <c r="A1" s="980" t="s">
        <v>636</v>
      </c>
      <c r="C1" s="981" t="s">
        <v>22</v>
      </c>
      <c r="D1" s="981" t="s">
        <v>23</v>
      </c>
      <c r="E1" s="981" t="s">
        <v>24</v>
      </c>
      <c r="F1" s="981" t="s">
        <v>633</v>
      </c>
      <c r="G1" s="982" t="s">
        <v>637</v>
      </c>
    </row>
    <row r="2" spans="1:7">
      <c r="C2" s="983" t="s">
        <v>666</v>
      </c>
      <c r="D2" s="983" t="s">
        <v>667</v>
      </c>
      <c r="E2" s="983" t="s">
        <v>667</v>
      </c>
      <c r="F2" s="983" t="s">
        <v>667</v>
      </c>
      <c r="G2" s="984" t="s">
        <v>667</v>
      </c>
    </row>
    <row r="3" spans="1:7">
      <c r="A3" s="985" t="s">
        <v>668</v>
      </c>
      <c r="B3" s="986"/>
      <c r="C3" s="987"/>
      <c r="D3" s="987"/>
      <c r="E3" s="987"/>
      <c r="F3" s="987"/>
      <c r="G3" s="988"/>
    </row>
    <row r="4" spans="1:7">
      <c r="A4" s="989" t="s">
        <v>669</v>
      </c>
      <c r="B4" s="990"/>
      <c r="C4" s="986">
        <v>5</v>
      </c>
      <c r="D4" s="986">
        <v>10</v>
      </c>
      <c r="E4" s="986">
        <v>15</v>
      </c>
      <c r="F4" s="986">
        <v>20</v>
      </c>
      <c r="G4" s="991">
        <f>F4</f>
        <v>20</v>
      </c>
    </row>
    <row r="5" spans="1:7">
      <c r="A5" s="989" t="s">
        <v>670</v>
      </c>
      <c r="B5" s="990"/>
      <c r="C5" s="986">
        <f>15/6.14</f>
        <v>2.44299674267101</v>
      </c>
      <c r="D5" s="986">
        <f>15/6.14</f>
        <v>2.44299674267101</v>
      </c>
      <c r="E5" s="986">
        <f>15/6.14</f>
        <v>2.44299674267101</v>
      </c>
      <c r="F5" s="986">
        <f>15/6.14</f>
        <v>2.44299674267101</v>
      </c>
      <c r="G5" s="991">
        <f>15/6.14</f>
        <v>2.44299674267101</v>
      </c>
    </row>
    <row r="6" spans="1:7">
      <c r="A6" s="989" t="s">
        <v>671</v>
      </c>
      <c r="B6" s="990"/>
      <c r="C6" s="986">
        <f>C4*10*C5*3</f>
        <v>366.44951140065155</v>
      </c>
      <c r="D6" s="986">
        <f>D4*10*D5*3</f>
        <v>732.89902280130309</v>
      </c>
      <c r="E6" s="986">
        <f>E4*10*E5*3</f>
        <v>1099.3485342019544</v>
      </c>
      <c r="F6" s="986">
        <f>F4*10*F5*3</f>
        <v>1465.7980456026062</v>
      </c>
      <c r="G6" s="991">
        <f t="shared" ref="G6:G15" si="0">SUM(C6:F6)</f>
        <v>3664.495114006515</v>
      </c>
    </row>
    <row r="7" spans="1:7">
      <c r="A7" s="989" t="s">
        <v>638</v>
      </c>
      <c r="B7" s="990"/>
      <c r="C7" s="992">
        <f>-C6/1.06*6%</f>
        <v>-20.742425173621783</v>
      </c>
      <c r="D7" s="992">
        <f>-D6/1.06*6%</f>
        <v>-41.484850347243565</v>
      </c>
      <c r="E7" s="992">
        <f>-E6/1.06*6%</f>
        <v>-62.227275520865341</v>
      </c>
      <c r="F7" s="992">
        <f>-F6/1.06*6%</f>
        <v>-82.96970069448713</v>
      </c>
      <c r="G7" s="993">
        <f t="shared" si="0"/>
        <v>-207.42425173621783</v>
      </c>
    </row>
    <row r="8" spans="1:7">
      <c r="A8" s="989" t="s">
        <v>639</v>
      </c>
      <c r="B8" s="990"/>
      <c r="C8" s="986">
        <f>SUM(C6:C7)</f>
        <v>345.70708622702978</v>
      </c>
      <c r="D8" s="986">
        <f>SUM(D6:D7)</f>
        <v>691.41417245405955</v>
      </c>
      <c r="E8" s="986">
        <f>SUM(E6:E7)</f>
        <v>1037.1212586810891</v>
      </c>
      <c r="F8" s="986">
        <f>SUM(F6:F7)</f>
        <v>1382.8283449081191</v>
      </c>
      <c r="G8" s="991">
        <f t="shared" si="0"/>
        <v>3457.0708622702978</v>
      </c>
    </row>
    <row r="9" spans="1:7">
      <c r="A9" s="989"/>
      <c r="B9" s="990"/>
      <c r="C9" s="986"/>
      <c r="D9" s="986"/>
      <c r="E9" s="986"/>
      <c r="F9" s="986"/>
      <c r="G9" s="991"/>
    </row>
    <row r="10" spans="1:7">
      <c r="A10" s="994" t="s">
        <v>672</v>
      </c>
      <c r="B10" s="995"/>
      <c r="C10" s="980">
        <f>C22</f>
        <v>375</v>
      </c>
      <c r="D10" s="980">
        <f>D22</f>
        <v>375</v>
      </c>
      <c r="E10" s="980">
        <f>E22</f>
        <v>375</v>
      </c>
      <c r="F10" s="980">
        <f>F22</f>
        <v>375</v>
      </c>
      <c r="G10" s="991">
        <f>SUM(C10:F10)</f>
        <v>1500</v>
      </c>
    </row>
    <row r="11" spans="1:7">
      <c r="A11" s="994" t="s">
        <v>673</v>
      </c>
      <c r="B11" s="995"/>
      <c r="C11" s="992">
        <f>C27-C22</f>
        <v>683.22475570032589</v>
      </c>
      <c r="D11" s="992">
        <f>D27-D22</f>
        <v>683.22475570032589</v>
      </c>
      <c r="E11" s="992">
        <f>E27-E22</f>
        <v>683.22475570032589</v>
      </c>
      <c r="F11" s="992">
        <f>F27-F22</f>
        <v>683.22475570032589</v>
      </c>
      <c r="G11" s="993">
        <f>G27-G22</f>
        <v>2732.8990228013035</v>
      </c>
    </row>
    <row r="12" spans="1:7">
      <c r="A12" s="989" t="s">
        <v>674</v>
      </c>
      <c r="B12" s="990"/>
      <c r="C12" s="986">
        <f>SUM(C10:C11)</f>
        <v>1058.2247557003259</v>
      </c>
      <c r="D12" s="986">
        <f>SUM(D10:D11)</f>
        <v>1058.2247557003259</v>
      </c>
      <c r="E12" s="986">
        <f>SUM(E10:E11)</f>
        <v>1058.2247557003259</v>
      </c>
      <c r="F12" s="986">
        <f>SUM(F10:F11)</f>
        <v>1058.2247557003259</v>
      </c>
      <c r="G12" s="991">
        <f>SUM(G10:G11)</f>
        <v>4232.8990228013035</v>
      </c>
    </row>
    <row r="13" spans="1:7">
      <c r="A13" s="989" t="s">
        <v>675</v>
      </c>
      <c r="B13" s="990"/>
      <c r="C13" s="986">
        <f>C6*40%</f>
        <v>146.57980456026061</v>
      </c>
      <c r="D13" s="986">
        <f>D6*40%</f>
        <v>293.15960912052122</v>
      </c>
      <c r="E13" s="986">
        <f>E6*40%</f>
        <v>439.73941368078181</v>
      </c>
      <c r="F13" s="986">
        <f>F6*40%</f>
        <v>586.31921824104245</v>
      </c>
      <c r="G13" s="991">
        <f t="shared" si="0"/>
        <v>1465.7980456026062</v>
      </c>
    </row>
    <row r="14" spans="1:7" hidden="1">
      <c r="A14" s="989" t="s">
        <v>641</v>
      </c>
      <c r="B14" s="990"/>
      <c r="C14" s="986">
        <f>40*300/4/6.15</f>
        <v>487.80487804878044</v>
      </c>
      <c r="D14" s="986">
        <f>45*300/4/6.15</f>
        <v>548.78048780487802</v>
      </c>
      <c r="E14" s="986">
        <f>50*300/4/6.15</f>
        <v>609.7560975609756</v>
      </c>
      <c r="F14" s="986">
        <f>55*300/4/6.15</f>
        <v>670.73170731707319</v>
      </c>
      <c r="G14" s="991">
        <f t="shared" si="0"/>
        <v>2317.0731707317073</v>
      </c>
    </row>
    <row r="15" spans="1:7" hidden="1">
      <c r="A15" s="996" t="s">
        <v>676</v>
      </c>
      <c r="B15" s="997"/>
      <c r="C15" s="986">
        <f>C8*5%</f>
        <v>17.28535431135149</v>
      </c>
      <c r="D15" s="986">
        <f>D8*5%</f>
        <v>34.570708622702981</v>
      </c>
      <c r="E15" s="986">
        <f>E8*5%</f>
        <v>51.856062934054457</v>
      </c>
      <c r="F15" s="986">
        <f>F8*5%</f>
        <v>69.141417245405961</v>
      </c>
      <c r="G15" s="991">
        <f t="shared" si="0"/>
        <v>172.85354311351489</v>
      </c>
    </row>
    <row r="16" spans="1:7" hidden="1">
      <c r="A16" s="989" t="s">
        <v>640</v>
      </c>
      <c r="B16" s="990"/>
      <c r="C16" s="986">
        <f>-SUM(C12:C15)/1.06*6%</f>
        <v>-96.786497695512352</v>
      </c>
      <c r="D16" s="986">
        <f>-SUM(D12:D15)/1.06*6%</f>
        <v>-109.5133336555714</v>
      </c>
      <c r="E16" s="986">
        <f>-SUM(E12:E15)/1.06*6%</f>
        <v>-122.24016961563042</v>
      </c>
      <c r="F16" s="986">
        <f>-SUM(F12:F15)/1.06*6%</f>
        <v>-134.96700557568946</v>
      </c>
      <c r="G16" s="991">
        <f>-SUM(G12:G15)/1.06*6%</f>
        <v>-463.50700654240364</v>
      </c>
    </row>
    <row r="17" spans="1:7" hidden="1">
      <c r="A17" s="989" t="s">
        <v>677</v>
      </c>
      <c r="B17" s="990"/>
      <c r="C17" s="998">
        <f>SUM(C12:C16)</f>
        <v>1613.1082949252061</v>
      </c>
      <c r="D17" s="998">
        <f>SUM(D12:D16)</f>
        <v>1825.2222275928568</v>
      </c>
      <c r="E17" s="998">
        <f>SUM(E12:E16)</f>
        <v>2037.3361602605071</v>
      </c>
      <c r="F17" s="998">
        <f>SUM(F12:F16)</f>
        <v>2249.4500929281576</v>
      </c>
      <c r="G17" s="999">
        <f>SUM(G12:G16)</f>
        <v>7725.1167757067287</v>
      </c>
    </row>
    <row r="18" spans="1:7" hidden="1">
      <c r="A18" s="989" t="s">
        <v>678</v>
      </c>
      <c r="B18" s="990"/>
      <c r="C18" s="986">
        <f>C8-C17</f>
        <v>-1267.4012086981763</v>
      </c>
      <c r="D18" s="986">
        <f>D8-D17</f>
        <v>-1133.8080551387973</v>
      </c>
      <c r="E18" s="986">
        <f>E8-E17</f>
        <v>-1000.214901579418</v>
      </c>
      <c r="F18" s="986">
        <f>F8-F17</f>
        <v>-866.62174802003847</v>
      </c>
      <c r="G18" s="991">
        <f>G8-G17</f>
        <v>-4268.045913436431</v>
      </c>
    </row>
    <row r="19" spans="1:7">
      <c r="A19" s="989"/>
      <c r="B19" s="990"/>
      <c r="C19" s="986"/>
      <c r="D19" s="986"/>
      <c r="E19" s="986"/>
      <c r="F19" s="986"/>
      <c r="G19" s="986"/>
    </row>
    <row r="20" spans="1:7">
      <c r="A20" s="980" t="s">
        <v>636</v>
      </c>
    </row>
    <row r="21" spans="1:7">
      <c r="A21" s="980" t="s">
        <v>679</v>
      </c>
    </row>
    <row r="22" spans="1:7">
      <c r="A22" s="980" t="s">
        <v>680</v>
      </c>
      <c r="C22" s="980">
        <f>1500/4</f>
        <v>375</v>
      </c>
      <c r="D22" s="980">
        <f>1500/4</f>
        <v>375</v>
      </c>
      <c r="E22" s="980">
        <f>1500/4</f>
        <v>375</v>
      </c>
      <c r="F22" s="980">
        <f>1500/4</f>
        <v>375</v>
      </c>
      <c r="G22" s="986">
        <f>SUM(C22:F22)</f>
        <v>1500</v>
      </c>
    </row>
    <row r="23" spans="1:7">
      <c r="A23" s="980" t="s">
        <v>681</v>
      </c>
      <c r="C23" s="980">
        <f>2050/6.14/4</f>
        <v>83.469055374592841</v>
      </c>
      <c r="D23" s="980">
        <f>2050/6.14/4</f>
        <v>83.469055374592841</v>
      </c>
      <c r="E23" s="980">
        <f>2050/6.14/4</f>
        <v>83.469055374592841</v>
      </c>
      <c r="F23" s="980">
        <f>2050/6.14/4</f>
        <v>83.469055374592841</v>
      </c>
      <c r="G23" s="986">
        <f>SUM(C23:F23)</f>
        <v>333.87622149837136</v>
      </c>
    </row>
    <row r="24" spans="1:7">
      <c r="A24" s="980" t="s">
        <v>682</v>
      </c>
      <c r="C24" s="980">
        <f>5500/6.14/4</f>
        <v>223.94136807817591</v>
      </c>
      <c r="D24" s="980">
        <f>5500/6.14/4</f>
        <v>223.94136807817591</v>
      </c>
      <c r="E24" s="980">
        <f>5500/6.14/4</f>
        <v>223.94136807817591</v>
      </c>
      <c r="F24" s="980">
        <f>5500/6.14/4</f>
        <v>223.94136807817591</v>
      </c>
      <c r="G24" s="986">
        <f>SUM(C24:F24)</f>
        <v>895.76547231270365</v>
      </c>
    </row>
    <row r="25" spans="1:7">
      <c r="A25" s="980" t="s">
        <v>683</v>
      </c>
      <c r="C25" s="980">
        <f>9230/6.14/4</f>
        <v>375.81433224755705</v>
      </c>
      <c r="D25" s="980">
        <f>9230/6.14/4</f>
        <v>375.81433224755705</v>
      </c>
      <c r="E25" s="980">
        <f>9230/6.14/4</f>
        <v>375.81433224755705</v>
      </c>
      <c r="F25" s="980">
        <f>9230/6.14/4</f>
        <v>375.81433224755705</v>
      </c>
      <c r="G25" s="986">
        <f>SUM(C25:F25)</f>
        <v>1503.2573289902282</v>
      </c>
    </row>
    <row r="26" spans="1:7">
      <c r="A26" s="980" t="s">
        <v>440</v>
      </c>
      <c r="G26" s="986">
        <f>SUM(C26:F26)</f>
        <v>0</v>
      </c>
    </row>
    <row r="27" spans="1:7">
      <c r="A27" s="980" t="s">
        <v>684</v>
      </c>
      <c r="C27" s="980">
        <f>SUM(C22:C26)</f>
        <v>1058.2247557003259</v>
      </c>
      <c r="D27" s="980">
        <f>SUM(D22:D26)</f>
        <v>1058.2247557003259</v>
      </c>
      <c r="E27" s="980">
        <f>SUM(E22:E26)</f>
        <v>1058.2247557003259</v>
      </c>
      <c r="F27" s="980">
        <f>SUM(F22:F26)</f>
        <v>1058.2247557003259</v>
      </c>
      <c r="G27" s="980">
        <f>SUM(G22:G26)</f>
        <v>4232.8990228013035</v>
      </c>
    </row>
    <row r="29" spans="1:7">
      <c r="A29" s="980" t="s">
        <v>620</v>
      </c>
      <c r="B29" s="1000" t="s">
        <v>623</v>
      </c>
      <c r="C29" s="980" t="s">
        <v>509</v>
      </c>
    </row>
    <row r="30" spans="1:7">
      <c r="A30" s="980" t="s">
        <v>682</v>
      </c>
      <c r="B30" s="980">
        <f>100*6.15</f>
        <v>615</v>
      </c>
      <c r="C30" s="980">
        <f>100*6.15/12*3</f>
        <v>153.75</v>
      </c>
      <c r="D30" s="980">
        <f>100*6.15/12*3</f>
        <v>153.75</v>
      </c>
      <c r="E30" s="980">
        <f>100*6.15/12*3</f>
        <v>153.75</v>
      </c>
      <c r="F30" s="980">
        <f>100*6.15/12*3</f>
        <v>153.75</v>
      </c>
      <c r="G30" s="986">
        <f>SUM(C30:F30)</f>
        <v>615</v>
      </c>
    </row>
    <row r="31" spans="1:7">
      <c r="A31" s="980" t="s">
        <v>617</v>
      </c>
      <c r="B31" s="980">
        <f>100*6.15</f>
        <v>615</v>
      </c>
      <c r="D31" s="980">
        <f>100*6.15/12*3</f>
        <v>153.75</v>
      </c>
      <c r="E31" s="980">
        <f>100*6.15/12*3</f>
        <v>153.75</v>
      </c>
      <c r="F31" s="980">
        <f>100*6.15/12*3</f>
        <v>153.75</v>
      </c>
      <c r="G31" s="986">
        <f>SUM(C31:F31)</f>
        <v>461.25</v>
      </c>
    </row>
    <row r="32" spans="1:7">
      <c r="A32" s="980" t="s">
        <v>618</v>
      </c>
      <c r="B32" s="980">
        <f>90*6.15</f>
        <v>553.5</v>
      </c>
      <c r="D32" s="980">
        <f>90*6.15/12*3</f>
        <v>138.375</v>
      </c>
      <c r="E32" s="980">
        <f>90*6.15/12*3</f>
        <v>138.375</v>
      </c>
      <c r="F32" s="980">
        <f>90*6.15/12*3</f>
        <v>138.375</v>
      </c>
      <c r="G32" s="986">
        <f>SUM(C32:F32)</f>
        <v>415.125</v>
      </c>
    </row>
    <row r="33" spans="1:7">
      <c r="A33" s="980" t="s">
        <v>619</v>
      </c>
      <c r="B33" s="980">
        <f>120*6.15</f>
        <v>738</v>
      </c>
      <c r="C33" s="992"/>
      <c r="D33" s="992">
        <f>120*6.15/12*3</f>
        <v>184.5</v>
      </c>
      <c r="E33" s="992">
        <f>120*6.15/12*3</f>
        <v>184.5</v>
      </c>
      <c r="F33" s="992">
        <f>120*6.15/12*3</f>
        <v>184.5</v>
      </c>
      <c r="G33" s="992">
        <f>SUM(C33:F33)</f>
        <v>553.5</v>
      </c>
    </row>
    <row r="34" spans="1:7">
      <c r="A34" s="980" t="s">
        <v>621</v>
      </c>
      <c r="B34" s="980">
        <f>SUM(B30:B33)</f>
        <v>2521.5</v>
      </c>
      <c r="C34" s="980">
        <f>SUM(C30:C33)</f>
        <v>153.75</v>
      </c>
      <c r="D34" s="980">
        <f>SUM(D30:D33)</f>
        <v>630.375</v>
      </c>
      <c r="E34" s="980">
        <f>SUM(E30:E33)</f>
        <v>630.375</v>
      </c>
      <c r="F34" s="980">
        <f>SUM(F30:F33)</f>
        <v>630.375</v>
      </c>
      <c r="G34" s="986">
        <f>SUM(C34:F34)</f>
        <v>2044.875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8"/>
  <dimension ref="A1:F13"/>
  <sheetViews>
    <sheetView workbookViewId="0">
      <pane xSplit="1" ySplit="1" topLeftCell="B2" activePane="bottomRight" state="frozen"/>
      <selection activeCell="BJ76" sqref="BJ76"/>
      <selection pane="topRight" activeCell="BJ76" sqref="BJ76"/>
      <selection pane="bottomLeft" activeCell="BJ76" sqref="BJ76"/>
      <selection pane="bottomRight" activeCell="BJ76" sqref="BJ76"/>
    </sheetView>
  </sheetViews>
  <sheetFormatPr defaultRowHeight="12.75"/>
  <cols>
    <col min="1" max="1" width="14.85546875" customWidth="1"/>
    <col min="2" max="3" width="15.140625" bestFit="1" customWidth="1"/>
    <col min="4" max="4" width="14" bestFit="1" customWidth="1"/>
    <col min="5" max="5" width="16.140625" customWidth="1"/>
    <col min="6" max="6" width="17.28515625" customWidth="1"/>
  </cols>
  <sheetData>
    <row r="1" spans="1:6">
      <c r="A1" s="966"/>
      <c r="B1" s="968" t="s">
        <v>657</v>
      </c>
      <c r="C1" s="969" t="s">
        <v>658</v>
      </c>
      <c r="D1" s="966" t="s">
        <v>659</v>
      </c>
      <c r="E1" s="979" t="s">
        <v>664</v>
      </c>
      <c r="F1" s="979" t="s">
        <v>665</v>
      </c>
    </row>
    <row r="2" spans="1:6">
      <c r="A2" s="970" t="s">
        <v>654</v>
      </c>
      <c r="B2" s="970">
        <v>15090714.180000003</v>
      </c>
      <c r="C2" s="970">
        <v>18399615.840000004</v>
      </c>
      <c r="D2" s="971">
        <f>C2-B2</f>
        <v>3308901.66</v>
      </c>
      <c r="E2" s="968">
        <f>5472925.17*3</f>
        <v>16418775.51</v>
      </c>
      <c r="F2" s="968">
        <f>4897718.53*3</f>
        <v>14693155.59</v>
      </c>
    </row>
    <row r="3" spans="1:6">
      <c r="A3" s="972" t="s">
        <v>660</v>
      </c>
      <c r="B3" s="968">
        <v>9619701.3200000022</v>
      </c>
      <c r="C3" s="968">
        <v>10956270.120000001</v>
      </c>
      <c r="D3" s="969">
        <f>C3-B3</f>
        <v>1336568.7999999989</v>
      </c>
      <c r="E3" s="968">
        <f>3419216.23*3</f>
        <v>10257648.689999999</v>
      </c>
      <c r="F3" s="968">
        <f>3147940.12*3</f>
        <v>9443820.3599999994</v>
      </c>
    </row>
    <row r="4" spans="1:6">
      <c r="A4" s="967" t="s">
        <v>661</v>
      </c>
      <c r="B4" s="968">
        <v>5471012.8600000013</v>
      </c>
      <c r="C4" s="968">
        <f>C2-C3</f>
        <v>7443345.7200000025</v>
      </c>
      <c r="D4" s="969">
        <f>C4-B4</f>
        <v>1972332.8600000013</v>
      </c>
      <c r="E4" s="968">
        <f>E2-E3</f>
        <v>6161126.8200000003</v>
      </c>
      <c r="F4" s="968">
        <f>F2-F3</f>
        <v>5249335.2300000004</v>
      </c>
    </row>
    <row r="5" spans="1:6">
      <c r="A5" s="966" t="s">
        <v>655</v>
      </c>
      <c r="B5" s="968">
        <v>2936950</v>
      </c>
      <c r="C5" s="968">
        <v>4063850</v>
      </c>
      <c r="D5" s="969">
        <f>C5-B5</f>
        <v>1126900</v>
      </c>
      <c r="E5" s="968">
        <f>978600*3</f>
        <v>2935800</v>
      </c>
      <c r="F5" s="968">
        <f>947700*3</f>
        <v>2843100</v>
      </c>
    </row>
    <row r="6" spans="1:6">
      <c r="A6" s="966" t="s">
        <v>656</v>
      </c>
      <c r="B6" s="968">
        <f>B4-B5</f>
        <v>2534062.8600000013</v>
      </c>
      <c r="C6" s="968">
        <f>C4-C5</f>
        <v>3379495.7200000025</v>
      </c>
      <c r="D6" s="969">
        <f>C6-B6</f>
        <v>845432.86000000127</v>
      </c>
      <c r="E6" s="968">
        <f>E4-E5</f>
        <v>3225326.8200000003</v>
      </c>
      <c r="F6" s="968">
        <f>F4-F5</f>
        <v>2406235.2300000004</v>
      </c>
    </row>
    <row r="9" spans="1:6">
      <c r="E9" s="968"/>
    </row>
    <row r="10" spans="1:6">
      <c r="E10" s="968">
        <f>2250000*3</f>
        <v>6750000</v>
      </c>
    </row>
    <row r="13" spans="1:6">
      <c r="E13" s="968">
        <f>2600000</f>
        <v>2600000</v>
      </c>
    </row>
  </sheetData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命名范围</vt:lpstr>
      </vt:variant>
      <vt:variant>
        <vt:i4>9</vt:i4>
      </vt:variant>
    </vt:vector>
  </HeadingPairs>
  <TitlesOfParts>
    <vt:vector size="39" baseType="lpstr">
      <vt:lpstr>简表-USD</vt:lpstr>
      <vt:lpstr>Summary</vt:lpstr>
      <vt:lpstr>四大费用</vt:lpstr>
      <vt:lpstr>简表</vt:lpstr>
      <vt:lpstr>Reconcil</vt:lpstr>
      <vt:lpstr>损益表</vt:lpstr>
      <vt:lpstr>损益表-USD</vt:lpstr>
      <vt:lpstr>采购总表16预算版</vt:lpstr>
      <vt:lpstr>2.1 影视版权</vt:lpstr>
      <vt:lpstr>2.2 电视台综艺</vt:lpstr>
      <vt:lpstr>2.3 自制内容</vt:lpstr>
      <vt:lpstr>2.4 内容运营</vt:lpstr>
      <vt:lpstr>3.1 市场公关&amp;大型活动</vt:lpstr>
      <vt:lpstr>3.2 广电关系</vt:lpstr>
      <vt:lpstr>4.销售及营销活动</vt:lpstr>
      <vt:lpstr>5.渠道+带宽+PGC</vt:lpstr>
      <vt:lpstr>6. 移动渠道</vt:lpstr>
      <vt:lpstr>7.策略调研</vt:lpstr>
      <vt:lpstr>PR-Capex</vt:lpstr>
      <vt:lpstr>8.工资</vt:lpstr>
      <vt:lpstr>9.资产折旧</vt:lpstr>
      <vt:lpstr>10.房租物业</vt:lpstr>
      <vt:lpstr>11.专业服务费</vt:lpstr>
      <vt:lpstr>12.差旅应酬</vt:lpstr>
      <vt:lpstr>13.办公费用</vt:lpstr>
      <vt:lpstr>14.集团费用分摊</vt:lpstr>
      <vt:lpstr>15.HC数</vt:lpstr>
      <vt:lpstr>前向业务原</vt:lpstr>
      <vt:lpstr>前向业务(原)</vt:lpstr>
      <vt:lpstr>折旧分析</vt:lpstr>
      <vt:lpstr>四大费用!_EPS1</vt:lpstr>
      <vt:lpstr>四大费用!_EPS2</vt:lpstr>
      <vt:lpstr>四大费用!_EPS3</vt:lpstr>
      <vt:lpstr>四大费用!_EPS4</vt:lpstr>
      <vt:lpstr>简表!Print_Area</vt:lpstr>
      <vt:lpstr>'简表-USD'!Print_Area</vt:lpstr>
      <vt:lpstr>'前向业务(原)'!Print_Area</vt:lpstr>
      <vt:lpstr>四大费用!Print_Area</vt:lpstr>
      <vt:lpstr>四大费用!Print_Titles</vt:lpstr>
    </vt:vector>
  </TitlesOfParts>
  <Company>Sohu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qiuyunwang</dc:creator>
  <cp:lastModifiedBy>hannahgao</cp:lastModifiedBy>
  <cp:lastPrinted>2015-06-13T04:10:08Z</cp:lastPrinted>
  <dcterms:created xsi:type="dcterms:W3CDTF">2014-12-23T03:33:39Z</dcterms:created>
  <dcterms:modified xsi:type="dcterms:W3CDTF">2016-04-27T07:50:19Z</dcterms:modified>
</cp:coreProperties>
</file>