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搜狐项目SVN\02 需求调研\021 资料收集\集团总部\"/>
    </mc:Choice>
  </mc:AlternateContent>
  <bookViews>
    <workbookView xWindow="75" yWindow="60" windowWidth="14700" windowHeight="6885" tabRatio="762" firstSheet="2" activeTab="3"/>
  </bookViews>
  <sheets>
    <sheet name="三大招聘网站使用明细" sheetId="18" state="hidden" r:id="rId1"/>
    <sheet name="2011校园预算明细" sheetId="19" state="hidden" r:id="rId2"/>
    <sheet name="HR Budget Summary" sheetId="44" r:id="rId3"/>
    <sheet name="Campus&amp;Branding" sheetId="29" r:id="rId4"/>
    <sheet name="Staffing" sheetId="42" r:id="rId5"/>
    <sheet name="Culture&amp;ER" sheetId="30" r:id="rId6"/>
    <sheet name="Learning&amp;Development" sheetId="41" r:id="rId7"/>
    <sheet name="Comp.&amp;e-HR&amp;SSC-2015" sheetId="45" r:id="rId8"/>
  </sheets>
  <externalReferences>
    <externalReference r:id="rId9"/>
  </externalReferences>
  <definedNames>
    <definedName name="Server参考配置">[1]服务器参考配置!$A:$A</definedName>
    <definedName name="财务口径部门">[1]部门!$A:$A</definedName>
    <definedName name="小部门">[1]部门!$B:$B</definedName>
  </definedNames>
  <calcPr calcId="152511"/>
</workbook>
</file>

<file path=xl/calcChain.xml><?xml version="1.0" encoding="utf-8"?>
<calcChain xmlns="http://schemas.openxmlformats.org/spreadsheetml/2006/main">
  <c r="G71" i="42" l="1"/>
  <c r="G70" i="42"/>
  <c r="G69" i="42"/>
  <c r="G68" i="42"/>
  <c r="G67" i="42"/>
  <c r="G66" i="42"/>
  <c r="G65" i="42"/>
  <c r="G64" i="42"/>
  <c r="G63" i="42"/>
  <c r="G62" i="42"/>
  <c r="G40" i="42"/>
  <c r="G8" i="42"/>
  <c r="F10" i="42"/>
  <c r="E10" i="42"/>
  <c r="D10" i="42"/>
  <c r="C10" i="42"/>
  <c r="F47" i="41"/>
  <c r="E47" i="41"/>
  <c r="D47" i="41"/>
  <c r="C47" i="41"/>
  <c r="F37" i="41"/>
  <c r="E37" i="41"/>
  <c r="D37" i="41"/>
  <c r="C37" i="41"/>
  <c r="G37" i="41" s="1"/>
  <c r="G32" i="29"/>
  <c r="G31" i="29"/>
  <c r="G30" i="29"/>
  <c r="G29" i="29"/>
  <c r="G28" i="29"/>
  <c r="G27" i="29"/>
  <c r="G26" i="29"/>
  <c r="G25" i="29"/>
  <c r="G89" i="42"/>
  <c r="G88" i="42"/>
  <c r="G87" i="42"/>
  <c r="G86" i="42"/>
  <c r="G85" i="42"/>
  <c r="G84" i="42"/>
  <c r="H51" i="30"/>
  <c r="H50" i="30"/>
  <c r="H49" i="30"/>
  <c r="H48" i="30"/>
  <c r="H47" i="30"/>
  <c r="H46" i="30"/>
  <c r="G46" i="41"/>
  <c r="G45" i="41"/>
  <c r="G44" i="41"/>
  <c r="G43" i="41"/>
  <c r="G42" i="41"/>
  <c r="G41" i="41"/>
  <c r="G40" i="41"/>
  <c r="G39" i="41"/>
  <c r="G47" i="41" s="1"/>
  <c r="G36" i="41"/>
  <c r="G35" i="41"/>
  <c r="G34" i="41"/>
  <c r="G33" i="41"/>
  <c r="G32" i="41"/>
  <c r="G31" i="41"/>
  <c r="G30" i="41"/>
  <c r="G29" i="41"/>
  <c r="G28" i="41"/>
  <c r="G27" i="41"/>
  <c r="G50" i="45"/>
  <c r="G49" i="45"/>
  <c r="G48" i="45"/>
  <c r="G47" i="45"/>
  <c r="H31" i="45" l="1"/>
  <c r="I34" i="45"/>
  <c r="K9" i="45"/>
  <c r="K14" i="45"/>
  <c r="K22" i="45"/>
  <c r="K23" i="45"/>
  <c r="K24" i="45"/>
  <c r="K25" i="45"/>
  <c r="K26" i="45"/>
  <c r="K28" i="45"/>
  <c r="J33" i="45"/>
  <c r="G28" i="45"/>
  <c r="H28" i="45" s="1"/>
  <c r="G27" i="45"/>
  <c r="J27" i="45" s="1"/>
  <c r="G26" i="45"/>
  <c r="H26" i="45" s="1"/>
  <c r="G21" i="45"/>
  <c r="H21" i="45" s="1"/>
  <c r="G20" i="45"/>
  <c r="L20" i="45" s="1"/>
  <c r="K32" i="45" l="1"/>
  <c r="J20" i="45"/>
  <c r="H27" i="45"/>
  <c r="H20" i="45"/>
  <c r="J28" i="45"/>
  <c r="L26" i="45"/>
  <c r="L28" i="45"/>
  <c r="L21" i="45"/>
  <c r="J21" i="45"/>
  <c r="L27" i="45"/>
  <c r="J26" i="45"/>
  <c r="G25" i="45"/>
  <c r="G24" i="45"/>
  <c r="H24" i="45" s="1"/>
  <c r="G23" i="45"/>
  <c r="G22" i="45"/>
  <c r="H22" i="45" s="1"/>
  <c r="C23" i="41"/>
  <c r="D23" i="41"/>
  <c r="E23" i="41"/>
  <c r="F23" i="41"/>
  <c r="G14" i="41"/>
  <c r="H14" i="41" s="1"/>
  <c r="G15" i="41"/>
  <c r="H15" i="41" s="1"/>
  <c r="G16" i="41"/>
  <c r="H16" i="41" s="1"/>
  <c r="G17" i="41"/>
  <c r="H17" i="41" s="1"/>
  <c r="G18" i="41"/>
  <c r="H18" i="41" s="1"/>
  <c r="G19" i="41"/>
  <c r="H19" i="41" s="1"/>
  <c r="G20" i="41"/>
  <c r="H20" i="41" s="1"/>
  <c r="G21" i="41"/>
  <c r="H21" i="41" s="1"/>
  <c r="G22" i="41"/>
  <c r="H22" i="41" s="1"/>
  <c r="G13" i="41"/>
  <c r="H13" i="41" s="1"/>
  <c r="G23" i="41" l="1"/>
  <c r="J23" i="45"/>
  <c r="H23" i="45"/>
  <c r="L25" i="45"/>
  <c r="H25" i="45"/>
  <c r="J25" i="45"/>
  <c r="J22" i="45"/>
  <c r="L22" i="45"/>
  <c r="L24" i="45"/>
  <c r="J24" i="45"/>
  <c r="L23" i="45"/>
  <c r="K34" i="45"/>
  <c r="I44" i="30"/>
  <c r="H47" i="41"/>
  <c r="I47" i="41"/>
  <c r="I28" i="44" s="1"/>
  <c r="H40" i="41"/>
  <c r="H41" i="41"/>
  <c r="H42" i="41"/>
  <c r="H43" i="41"/>
  <c r="H44" i="41"/>
  <c r="H45" i="41"/>
  <c r="H46" i="41"/>
  <c r="H39" i="41"/>
  <c r="I72" i="42"/>
  <c r="H72" i="42" s="1"/>
  <c r="H63" i="42"/>
  <c r="H64" i="42"/>
  <c r="H65" i="42"/>
  <c r="H66" i="42"/>
  <c r="H67" i="42"/>
  <c r="H68" i="42"/>
  <c r="H69" i="42"/>
  <c r="H70" i="42"/>
  <c r="H71" i="42"/>
  <c r="H62" i="42"/>
  <c r="F70" i="41"/>
  <c r="F42" i="44" s="1"/>
  <c r="I40" i="44"/>
  <c r="J55" i="30"/>
  <c r="I41" i="44" s="1"/>
  <c r="I70" i="41"/>
  <c r="I42" i="44" s="1"/>
  <c r="G64" i="41"/>
  <c r="H64" i="41" s="1"/>
  <c r="G65" i="41"/>
  <c r="H65" i="41" s="1"/>
  <c r="G66" i="41"/>
  <c r="H66" i="41" s="1"/>
  <c r="G67" i="41"/>
  <c r="H67" i="41" s="1"/>
  <c r="G68" i="41"/>
  <c r="H68" i="41" s="1"/>
  <c r="G69" i="41"/>
  <c r="H69" i="41" s="1"/>
  <c r="G63" i="41"/>
  <c r="H63" i="41" s="1"/>
  <c r="H85" i="42"/>
  <c r="H86" i="42"/>
  <c r="H87" i="42"/>
  <c r="H88" i="42"/>
  <c r="H89" i="42"/>
  <c r="H84" i="42"/>
  <c r="G90" i="42"/>
  <c r="H90" i="42" s="1"/>
  <c r="C90" i="42"/>
  <c r="C40" i="44" s="1"/>
  <c r="D90" i="42"/>
  <c r="D40" i="44" s="1"/>
  <c r="E90" i="42"/>
  <c r="E40" i="44" s="1"/>
  <c r="F90" i="42"/>
  <c r="F40" i="44" s="1"/>
  <c r="F43" i="44"/>
  <c r="E43" i="44"/>
  <c r="D43" i="44"/>
  <c r="C43" i="44"/>
  <c r="I39" i="44"/>
  <c r="F39" i="44"/>
  <c r="E39" i="44"/>
  <c r="D39" i="44"/>
  <c r="C39" i="44"/>
  <c r="E55" i="30"/>
  <c r="D41" i="44" s="1"/>
  <c r="F55" i="30"/>
  <c r="E41" i="44" s="1"/>
  <c r="G55" i="30"/>
  <c r="F41" i="44" s="1"/>
  <c r="D55" i="30"/>
  <c r="C41" i="44" s="1"/>
  <c r="H54" i="30"/>
  <c r="H55" i="30" s="1"/>
  <c r="D70" i="41"/>
  <c r="D42" i="44" s="1"/>
  <c r="E70" i="41"/>
  <c r="E42" i="44" s="1"/>
  <c r="C70" i="41"/>
  <c r="C42" i="44" s="1"/>
  <c r="I35" i="44"/>
  <c r="I33" i="44"/>
  <c r="F36" i="44"/>
  <c r="E36" i="44"/>
  <c r="D36" i="44"/>
  <c r="C36" i="44"/>
  <c r="I32" i="44"/>
  <c r="F32" i="44"/>
  <c r="E32" i="44"/>
  <c r="D32" i="44"/>
  <c r="C32" i="44"/>
  <c r="E52" i="30"/>
  <c r="D34" i="44" s="1"/>
  <c r="F52" i="30"/>
  <c r="E34" i="44" s="1"/>
  <c r="G52" i="30"/>
  <c r="F34" i="44" s="1"/>
  <c r="H52" i="30"/>
  <c r="D52" i="30"/>
  <c r="C34" i="44" s="1"/>
  <c r="I47" i="30"/>
  <c r="I48" i="30"/>
  <c r="I49" i="30"/>
  <c r="I50" i="30"/>
  <c r="I51" i="30"/>
  <c r="I46" i="30"/>
  <c r="J52" i="30"/>
  <c r="I34" i="44" s="1"/>
  <c r="C61" i="41"/>
  <c r="C35" i="44" s="1"/>
  <c r="D61" i="41"/>
  <c r="D35" i="44" s="1"/>
  <c r="E61" i="41"/>
  <c r="E35" i="44" s="1"/>
  <c r="F61" i="41"/>
  <c r="F35" i="44" s="1"/>
  <c r="G50" i="41"/>
  <c r="H50" i="41" s="1"/>
  <c r="G51" i="41"/>
  <c r="H51" i="41" s="1"/>
  <c r="G52" i="41"/>
  <c r="H52" i="41" s="1"/>
  <c r="G53" i="41"/>
  <c r="H53" i="41" s="1"/>
  <c r="G54" i="41"/>
  <c r="H54" i="41" s="1"/>
  <c r="G55" i="41"/>
  <c r="H55" i="41" s="1"/>
  <c r="G56" i="41"/>
  <c r="H56" i="41" s="1"/>
  <c r="G57" i="41"/>
  <c r="H57" i="41" s="1"/>
  <c r="G58" i="41"/>
  <c r="H58" i="41" s="1"/>
  <c r="G59" i="41"/>
  <c r="H59" i="41" s="1"/>
  <c r="G60" i="41"/>
  <c r="H60" i="41" s="1"/>
  <c r="G49" i="41"/>
  <c r="H49" i="41" s="1"/>
  <c r="H4" i="41"/>
  <c r="G5" i="41"/>
  <c r="H5" i="41" s="1"/>
  <c r="C6" i="41"/>
  <c r="D6" i="41"/>
  <c r="E6" i="41"/>
  <c r="F6" i="41"/>
  <c r="G7" i="41"/>
  <c r="G8" i="41"/>
  <c r="H8" i="41" s="1"/>
  <c r="G9" i="41"/>
  <c r="H9" i="41" s="1"/>
  <c r="G10" i="41"/>
  <c r="H10" i="41" s="1"/>
  <c r="G11" i="41"/>
  <c r="H11" i="41" s="1"/>
  <c r="C12" i="41"/>
  <c r="D12" i="41"/>
  <c r="E12" i="41"/>
  <c r="F12" i="41"/>
  <c r="I25" i="41"/>
  <c r="H27" i="41"/>
  <c r="H28" i="41"/>
  <c r="H29" i="41"/>
  <c r="H30" i="41"/>
  <c r="H31" i="41"/>
  <c r="H32" i="41"/>
  <c r="H33" i="41"/>
  <c r="H34" i="41"/>
  <c r="H35" i="41"/>
  <c r="H36" i="41"/>
  <c r="H37" i="41"/>
  <c r="I81" i="42"/>
  <c r="G75" i="42"/>
  <c r="I75" i="42" s="1"/>
  <c r="G76" i="42"/>
  <c r="I76" i="42" s="1"/>
  <c r="G77" i="42"/>
  <c r="I77" i="42" s="1"/>
  <c r="I36" i="44" s="1"/>
  <c r="G78" i="42"/>
  <c r="I78" i="42" s="1"/>
  <c r="G79" i="42"/>
  <c r="I79" i="42" s="1"/>
  <c r="G80" i="42"/>
  <c r="I80" i="42" s="1"/>
  <c r="G74" i="42"/>
  <c r="I74" i="42" s="1"/>
  <c r="D82" i="42"/>
  <c r="D33" i="44" s="1"/>
  <c r="E82" i="42"/>
  <c r="E33" i="44" s="1"/>
  <c r="F82" i="42"/>
  <c r="F33" i="44" s="1"/>
  <c r="C82" i="42"/>
  <c r="C33" i="44" s="1"/>
  <c r="I22" i="44"/>
  <c r="I50" i="44" s="1"/>
  <c r="F29" i="44"/>
  <c r="E29" i="44"/>
  <c r="D29" i="44"/>
  <c r="C29" i="44"/>
  <c r="I25" i="44"/>
  <c r="F25" i="44"/>
  <c r="E25" i="44"/>
  <c r="D25" i="44"/>
  <c r="C25" i="44"/>
  <c r="H42" i="30"/>
  <c r="I42" i="30" s="1"/>
  <c r="H43" i="30"/>
  <c r="I43" i="30" s="1"/>
  <c r="I21" i="44"/>
  <c r="I19" i="44"/>
  <c r="I18" i="44"/>
  <c r="D51" i="45"/>
  <c r="D22" i="44" s="1"/>
  <c r="E51" i="45"/>
  <c r="E22" i="44" s="1"/>
  <c r="F51" i="45"/>
  <c r="F22" i="44" s="1"/>
  <c r="G51" i="45"/>
  <c r="C51" i="45"/>
  <c r="C22" i="44" s="1"/>
  <c r="H39" i="30"/>
  <c r="H40" i="30" s="1"/>
  <c r="E40" i="30"/>
  <c r="F40" i="30"/>
  <c r="G40" i="30"/>
  <c r="D40" i="30"/>
  <c r="G59" i="42"/>
  <c r="G48" i="42"/>
  <c r="G49" i="42"/>
  <c r="H49" i="42" s="1"/>
  <c r="G50" i="42"/>
  <c r="H50" i="42" s="1"/>
  <c r="G51" i="42"/>
  <c r="H51" i="42" s="1"/>
  <c r="G52" i="42"/>
  <c r="G53" i="42"/>
  <c r="H53" i="42" s="1"/>
  <c r="G54" i="42"/>
  <c r="H54" i="42" s="1"/>
  <c r="G55" i="42"/>
  <c r="H55" i="42" s="1"/>
  <c r="G56" i="42"/>
  <c r="H56" i="42" s="1"/>
  <c r="G57" i="42"/>
  <c r="H57" i="42" s="1"/>
  <c r="G58" i="42"/>
  <c r="H58" i="42" s="1"/>
  <c r="D60" i="42"/>
  <c r="E60" i="42"/>
  <c r="F60" i="42"/>
  <c r="C60" i="42"/>
  <c r="H59" i="42"/>
  <c r="H48" i="42"/>
  <c r="H33" i="29"/>
  <c r="H26" i="29"/>
  <c r="H27" i="29"/>
  <c r="H28" i="29"/>
  <c r="H29" i="29"/>
  <c r="H30" i="29"/>
  <c r="H31" i="29"/>
  <c r="H32" i="29"/>
  <c r="H25" i="29"/>
  <c r="I26" i="44" l="1"/>
  <c r="I47" i="44" s="1"/>
  <c r="I48" i="44"/>
  <c r="I54" i="30"/>
  <c r="I55" i="30" s="1"/>
  <c r="I46" i="44"/>
  <c r="I49" i="44"/>
  <c r="G70" i="41"/>
  <c r="H70" i="41"/>
  <c r="G40" i="44"/>
  <c r="H40" i="44" s="1"/>
  <c r="E44" i="44"/>
  <c r="I44" i="44"/>
  <c r="G42" i="44"/>
  <c r="H42" i="44" s="1"/>
  <c r="G32" i="44"/>
  <c r="G43" i="44"/>
  <c r="H43" i="44" s="1"/>
  <c r="G41" i="44"/>
  <c r="H41" i="44" s="1"/>
  <c r="F44" i="44"/>
  <c r="I52" i="30"/>
  <c r="D44" i="44"/>
  <c r="C44" i="44"/>
  <c r="G39" i="44"/>
  <c r="G33" i="44"/>
  <c r="H33" i="44" s="1"/>
  <c r="D30" i="44"/>
  <c r="G36" i="44"/>
  <c r="H36" i="44" s="1"/>
  <c r="E37" i="44"/>
  <c r="I37" i="44"/>
  <c r="E25" i="41"/>
  <c r="E72" i="41" s="1"/>
  <c r="F25" i="41"/>
  <c r="F72" i="41" s="1"/>
  <c r="G29" i="44"/>
  <c r="G35" i="44"/>
  <c r="H35" i="44" s="1"/>
  <c r="G34" i="44"/>
  <c r="H34" i="44" s="1"/>
  <c r="G25" i="44"/>
  <c r="H25" i="44" s="1"/>
  <c r="G61" i="41"/>
  <c r="H61" i="41" s="1"/>
  <c r="D37" i="44"/>
  <c r="F37" i="44"/>
  <c r="C37" i="44"/>
  <c r="C25" i="41"/>
  <c r="C72" i="41" s="1"/>
  <c r="D25" i="41"/>
  <c r="D72" i="41" s="1"/>
  <c r="G6" i="41"/>
  <c r="G12" i="41"/>
  <c r="H7" i="41"/>
  <c r="G82" i="42"/>
  <c r="H82" i="42" s="1"/>
  <c r="F30" i="44"/>
  <c r="G26" i="44"/>
  <c r="H26" i="44" s="1"/>
  <c r="G28" i="44"/>
  <c r="H28" i="44" s="1"/>
  <c r="E30" i="44"/>
  <c r="C30" i="44"/>
  <c r="G27" i="44"/>
  <c r="H27" i="44" s="1"/>
  <c r="G21" i="44"/>
  <c r="H21" i="44" s="1"/>
  <c r="G20" i="44"/>
  <c r="H20" i="44" s="1"/>
  <c r="G18" i="44"/>
  <c r="H18" i="44" s="1"/>
  <c r="G22" i="44"/>
  <c r="H22" i="44" s="1"/>
  <c r="E23" i="44"/>
  <c r="F23" i="44"/>
  <c r="G60" i="42"/>
  <c r="H60" i="42" s="1"/>
  <c r="G19" i="44"/>
  <c r="H19" i="44" s="1"/>
  <c r="D23" i="44"/>
  <c r="I23" i="44"/>
  <c r="C23" i="44"/>
  <c r="I30" i="44" l="1"/>
  <c r="I51" i="44"/>
  <c r="H39" i="44"/>
  <c r="H44" i="44" s="1"/>
  <c r="G44" i="44"/>
  <c r="G37" i="44"/>
  <c r="H32" i="44"/>
  <c r="H37" i="44" s="1"/>
  <c r="G25" i="41"/>
  <c r="G30" i="44"/>
  <c r="H23" i="44"/>
  <c r="G23" i="44"/>
  <c r="H30" i="44" l="1"/>
  <c r="H25" i="41"/>
  <c r="G72" i="41"/>
  <c r="D32" i="45"/>
  <c r="E32" i="45"/>
  <c r="F32" i="45"/>
  <c r="C32" i="45"/>
  <c r="D9" i="45"/>
  <c r="E9" i="45"/>
  <c r="F9" i="45"/>
  <c r="C9" i="45"/>
  <c r="D14" i="45"/>
  <c r="E14" i="45"/>
  <c r="F14" i="45"/>
  <c r="C14" i="45"/>
  <c r="G29" i="45"/>
  <c r="H29" i="45" s="1"/>
  <c r="G30" i="45"/>
  <c r="H30" i="45" s="1"/>
  <c r="G19" i="45"/>
  <c r="H19" i="45" s="1"/>
  <c r="G18" i="45"/>
  <c r="G17" i="45"/>
  <c r="H17" i="45" s="1"/>
  <c r="G16" i="45"/>
  <c r="G15" i="45"/>
  <c r="G12" i="45"/>
  <c r="G13" i="45"/>
  <c r="G11" i="45"/>
  <c r="G10" i="45"/>
  <c r="G7" i="45"/>
  <c r="H7" i="45" s="1"/>
  <c r="G8" i="45"/>
  <c r="H8" i="45" s="1"/>
  <c r="G6" i="45"/>
  <c r="H6" i="45" s="1"/>
  <c r="G14" i="29"/>
  <c r="H14" i="29" s="1"/>
  <c r="I10" i="44"/>
  <c r="C45" i="42"/>
  <c r="G29" i="42"/>
  <c r="G39" i="42"/>
  <c r="H39" i="42" s="1"/>
  <c r="G38" i="42"/>
  <c r="H38" i="42" s="1"/>
  <c r="G36" i="42"/>
  <c r="G35" i="42"/>
  <c r="H35" i="42" s="1"/>
  <c r="G32" i="42"/>
  <c r="H32" i="42" s="1"/>
  <c r="G31" i="42"/>
  <c r="H31" i="42" s="1"/>
  <c r="G28" i="42"/>
  <c r="H28" i="42" s="1"/>
  <c r="G26" i="42"/>
  <c r="H26" i="42" s="1"/>
  <c r="G25" i="42"/>
  <c r="H25" i="42" s="1"/>
  <c r="G23" i="42"/>
  <c r="H23" i="42" s="1"/>
  <c r="G22" i="42"/>
  <c r="H22" i="42" s="1"/>
  <c r="G19" i="42"/>
  <c r="H19" i="42" s="1"/>
  <c r="G18" i="42"/>
  <c r="H18" i="42" s="1"/>
  <c r="G16" i="42"/>
  <c r="H16" i="42" s="1"/>
  <c r="G15" i="42"/>
  <c r="H15" i="42" s="1"/>
  <c r="G13" i="42"/>
  <c r="G12" i="42"/>
  <c r="H12" i="42" s="1"/>
  <c r="G9" i="42"/>
  <c r="H9" i="42" s="1"/>
  <c r="G7" i="42"/>
  <c r="H7" i="42" s="1"/>
  <c r="G6" i="42"/>
  <c r="H29" i="42"/>
  <c r="H40" i="42"/>
  <c r="H41" i="42"/>
  <c r="D45" i="42"/>
  <c r="E45" i="42"/>
  <c r="F45" i="42"/>
  <c r="J15" i="45" l="1"/>
  <c r="H15" i="45"/>
  <c r="J12" i="45"/>
  <c r="H12" i="45"/>
  <c r="J18" i="45"/>
  <c r="H18" i="45"/>
  <c r="J13" i="45"/>
  <c r="H13" i="45"/>
  <c r="J10" i="45"/>
  <c r="H10" i="45"/>
  <c r="J11" i="45"/>
  <c r="H11" i="45"/>
  <c r="J16" i="45"/>
  <c r="H16" i="45"/>
  <c r="L6" i="45"/>
  <c r="J6" i="45"/>
  <c r="L30" i="45"/>
  <c r="J30" i="45"/>
  <c r="J19" i="45"/>
  <c r="L19" i="45"/>
  <c r="J7" i="45"/>
  <c r="L7" i="45"/>
  <c r="J8" i="45"/>
  <c r="L8" i="45"/>
  <c r="J17" i="45"/>
  <c r="L17" i="45"/>
  <c r="L29" i="45"/>
  <c r="J29" i="45"/>
  <c r="E34" i="45"/>
  <c r="E53" i="45" s="1"/>
  <c r="D34" i="45"/>
  <c r="D9" i="44" s="1"/>
  <c r="D50" i="44" s="1"/>
  <c r="F34" i="45"/>
  <c r="F53" i="45" s="1"/>
  <c r="G14" i="45"/>
  <c r="E8" i="44"/>
  <c r="E49" i="44" s="1"/>
  <c r="F8" i="44"/>
  <c r="F49" i="44" s="1"/>
  <c r="D8" i="44"/>
  <c r="D49" i="44" s="1"/>
  <c r="C34" i="45"/>
  <c r="G9" i="45"/>
  <c r="G32" i="45"/>
  <c r="C8" i="44"/>
  <c r="C49" i="44" s="1"/>
  <c r="C42" i="42"/>
  <c r="E33" i="42"/>
  <c r="E42" i="42"/>
  <c r="D33" i="42"/>
  <c r="E20" i="42"/>
  <c r="D20" i="42"/>
  <c r="C20" i="42"/>
  <c r="C33" i="42"/>
  <c r="F20" i="42"/>
  <c r="F33" i="42"/>
  <c r="F42" i="42"/>
  <c r="D42" i="42"/>
  <c r="G45" i="42"/>
  <c r="H45" i="42" s="1"/>
  <c r="G34" i="42"/>
  <c r="H34" i="42" s="1"/>
  <c r="G21" i="42"/>
  <c r="H21" i="42" s="1"/>
  <c r="G24" i="42"/>
  <c r="H24" i="42" s="1"/>
  <c r="H36" i="42"/>
  <c r="G17" i="42"/>
  <c r="G11" i="42"/>
  <c r="H11" i="42" s="1"/>
  <c r="G30" i="42"/>
  <c r="G27" i="42"/>
  <c r="H27" i="42" s="1"/>
  <c r="G14" i="42"/>
  <c r="H14" i="42" s="1"/>
  <c r="H13" i="42"/>
  <c r="G5" i="42"/>
  <c r="H6" i="42"/>
  <c r="G37" i="42"/>
  <c r="J9" i="45" l="1"/>
  <c r="L9" i="45"/>
  <c r="J32" i="45"/>
  <c r="L32" i="45"/>
  <c r="J14" i="45"/>
  <c r="L14" i="45"/>
  <c r="D53" i="45"/>
  <c r="E9" i="44"/>
  <c r="E50" i="44" s="1"/>
  <c r="F9" i="44"/>
  <c r="F50" i="44" s="1"/>
  <c r="C9" i="44"/>
  <c r="C53" i="45"/>
  <c r="G49" i="44"/>
  <c r="H49" i="44" s="1"/>
  <c r="G8" i="44"/>
  <c r="H8" i="44" s="1"/>
  <c r="J8" i="44" s="1"/>
  <c r="G34" i="45"/>
  <c r="H34" i="45" s="1"/>
  <c r="E44" i="42"/>
  <c r="C44" i="42"/>
  <c r="F44" i="42"/>
  <c r="D44" i="42"/>
  <c r="H37" i="42"/>
  <c r="G42" i="42"/>
  <c r="H17" i="42"/>
  <c r="H30" i="42"/>
  <c r="G33" i="42"/>
  <c r="H5" i="42"/>
  <c r="G18" i="29"/>
  <c r="G19" i="29"/>
  <c r="G20" i="29"/>
  <c r="G17" i="29"/>
  <c r="G9" i="29"/>
  <c r="G12" i="29"/>
  <c r="G13" i="29"/>
  <c r="G15" i="29"/>
  <c r="G10" i="29"/>
  <c r="G11" i="29"/>
  <c r="D21" i="29"/>
  <c r="E21" i="29"/>
  <c r="F21" i="29"/>
  <c r="C21" i="29"/>
  <c r="D16" i="29"/>
  <c r="E16" i="29"/>
  <c r="C16" i="29"/>
  <c r="G7" i="29"/>
  <c r="G6" i="29"/>
  <c r="G5" i="29"/>
  <c r="D8" i="29"/>
  <c r="E8" i="29"/>
  <c r="F8" i="29"/>
  <c r="C8" i="29"/>
  <c r="D33" i="30"/>
  <c r="I29" i="30"/>
  <c r="I16" i="30"/>
  <c r="E35" i="30"/>
  <c r="F35" i="30"/>
  <c r="G35" i="30"/>
  <c r="D35" i="30"/>
  <c r="E33" i="30"/>
  <c r="F33" i="30"/>
  <c r="G33" i="30"/>
  <c r="E26" i="30"/>
  <c r="F26" i="30"/>
  <c r="G26" i="30"/>
  <c r="D26" i="30"/>
  <c r="E19" i="30"/>
  <c r="F19" i="30"/>
  <c r="G19" i="30"/>
  <c r="D19" i="30"/>
  <c r="E13" i="30"/>
  <c r="F13" i="30"/>
  <c r="G13" i="30"/>
  <c r="D13" i="30"/>
  <c r="H34" i="30"/>
  <c r="I34" i="30" s="1"/>
  <c r="C23" i="29" l="1"/>
  <c r="C5" i="44" s="1"/>
  <c r="C46" i="44" s="1"/>
  <c r="J34" i="45"/>
  <c r="L34" i="45"/>
  <c r="G9" i="44"/>
  <c r="H9" i="44" s="1"/>
  <c r="J9" i="44" s="1"/>
  <c r="C50" i="44"/>
  <c r="G50" i="44" s="1"/>
  <c r="H50" i="44" s="1"/>
  <c r="G53" i="45"/>
  <c r="C6" i="44"/>
  <c r="C47" i="44" s="1"/>
  <c r="C92" i="42"/>
  <c r="F6" i="44"/>
  <c r="F47" i="44" s="1"/>
  <c r="F92" i="42"/>
  <c r="D6" i="44"/>
  <c r="D47" i="44" s="1"/>
  <c r="D92" i="42"/>
  <c r="E6" i="44"/>
  <c r="E47" i="44" s="1"/>
  <c r="E92" i="42"/>
  <c r="E23" i="29"/>
  <c r="D23" i="29"/>
  <c r="H35" i="30"/>
  <c r="C35" i="29" l="1"/>
  <c r="E5" i="44"/>
  <c r="E46" i="44" s="1"/>
  <c r="E35" i="29"/>
  <c r="D5" i="44"/>
  <c r="D46" i="44" s="1"/>
  <c r="D35" i="29"/>
  <c r="G6" i="44"/>
  <c r="H6" i="44" s="1"/>
  <c r="J6" i="44" s="1"/>
  <c r="G47" i="44"/>
  <c r="H47" i="44" s="1"/>
  <c r="H25" i="30"/>
  <c r="I25" i="30" s="1"/>
  <c r="H24" i="30"/>
  <c r="I24" i="30" s="1"/>
  <c r="H22" i="30"/>
  <c r="I22" i="30" s="1"/>
  <c r="H20" i="30"/>
  <c r="H21" i="30"/>
  <c r="I21" i="30" s="1"/>
  <c r="H18" i="30"/>
  <c r="I18" i="30" s="1"/>
  <c r="H23" i="30"/>
  <c r="I23" i="30" s="1"/>
  <c r="I17" i="30"/>
  <c r="H6" i="30"/>
  <c r="I6" i="30" s="1"/>
  <c r="H7" i="30"/>
  <c r="I7" i="30" s="1"/>
  <c r="H8" i="30"/>
  <c r="H9" i="30"/>
  <c r="I9" i="30" s="1"/>
  <c r="H12" i="30"/>
  <c r="I12" i="30" s="1"/>
  <c r="H10" i="30"/>
  <c r="I10" i="30" s="1"/>
  <c r="H11" i="30"/>
  <c r="I11" i="30" s="1"/>
  <c r="I20" i="30" l="1"/>
  <c r="H26" i="30"/>
  <c r="H15" i="30"/>
  <c r="I15" i="30" s="1"/>
  <c r="H14" i="30"/>
  <c r="I8" i="30"/>
  <c r="I14" i="30" l="1"/>
  <c r="H19" i="30"/>
  <c r="G8" i="29"/>
  <c r="H7" i="29"/>
  <c r="H6" i="29"/>
  <c r="H5" i="29"/>
  <c r="H17" i="29"/>
  <c r="J37" i="30" l="1"/>
  <c r="H32" i="30"/>
  <c r="I32" i="30" s="1"/>
  <c r="H31" i="30"/>
  <c r="I31" i="30" s="1"/>
  <c r="D30" i="30"/>
  <c r="H5" i="30"/>
  <c r="I23" i="29"/>
  <c r="I35" i="29" s="1"/>
  <c r="H20" i="29"/>
  <c r="H19" i="29"/>
  <c r="H18" i="29"/>
  <c r="H15" i="29"/>
  <c r="H13" i="29"/>
  <c r="H12" i="29"/>
  <c r="H11" i="29"/>
  <c r="H10" i="29"/>
  <c r="D37" i="30" l="1"/>
  <c r="C7" i="44" s="1"/>
  <c r="G30" i="30"/>
  <c r="E30" i="30"/>
  <c r="H13" i="30"/>
  <c r="I5" i="30"/>
  <c r="F30" i="30"/>
  <c r="G21" i="29"/>
  <c r="H33" i="30"/>
  <c r="H28" i="30"/>
  <c r="I28" i="30" s="1"/>
  <c r="H27" i="30"/>
  <c r="I27" i="30" s="1"/>
  <c r="E37" i="30" l="1"/>
  <c r="D7" i="44" s="1"/>
  <c r="F37" i="30"/>
  <c r="E7" i="44" s="1"/>
  <c r="G37" i="30"/>
  <c r="D57" i="30"/>
  <c r="C10" i="44"/>
  <c r="C51" i="44" s="1"/>
  <c r="C48" i="44"/>
  <c r="H30" i="30"/>
  <c r="H37" i="30" s="1"/>
  <c r="H57" i="30" s="1"/>
  <c r="G57" i="30" l="1"/>
  <c r="E57" i="30"/>
  <c r="F7" i="44"/>
  <c r="F48" i="44" s="1"/>
  <c r="F57" i="30"/>
  <c r="C11" i="44"/>
  <c r="E10" i="44"/>
  <c r="E51" i="44" s="1"/>
  <c r="E48" i="44"/>
  <c r="D10" i="44"/>
  <c r="D51" i="44" s="1"/>
  <c r="D48" i="44"/>
  <c r="I37" i="30"/>
  <c r="B35" i="19"/>
  <c r="F16" i="29"/>
  <c r="F23" i="29" s="1"/>
  <c r="H9" i="29"/>
  <c r="G16" i="29"/>
  <c r="G7" i="44" l="1"/>
  <c r="H7" i="44" s="1"/>
  <c r="J7" i="44" s="1"/>
  <c r="E11" i="44"/>
  <c r="D11" i="44"/>
  <c r="G48" i="44"/>
  <c r="H48" i="44" s="1"/>
  <c r="F5" i="44"/>
  <c r="F46" i="44" s="1"/>
  <c r="G46" i="44" s="1"/>
  <c r="H46" i="44" s="1"/>
  <c r="F35" i="29"/>
  <c r="G23" i="29"/>
  <c r="H51" i="44" l="1"/>
  <c r="G5" i="44"/>
  <c r="G10" i="44" s="1"/>
  <c r="F10" i="44"/>
  <c r="F11" i="44" s="1"/>
  <c r="H23" i="29"/>
  <c r="H35" i="29" s="1"/>
  <c r="G35" i="29"/>
  <c r="H5" i="44" l="1"/>
  <c r="J5" i="44" s="1"/>
  <c r="G51" i="44"/>
  <c r="F51" i="44"/>
  <c r="G11" i="44"/>
  <c r="H11" i="44" s="1"/>
  <c r="H10" i="44"/>
  <c r="J10" i="44" s="1"/>
  <c r="H8" i="42"/>
  <c r="G10" i="42"/>
  <c r="H10" i="42" s="1"/>
  <c r="G20" i="42"/>
  <c r="G44" i="42" s="1"/>
  <c r="G92" i="42" l="1"/>
  <c r="H44" i="42"/>
  <c r="G46" i="42"/>
  <c r="H46" i="42" s="1"/>
</calcChain>
</file>

<file path=xl/comments1.xml><?xml version="1.0" encoding="utf-8"?>
<comments xmlns="http://schemas.openxmlformats.org/spreadsheetml/2006/main">
  <authors>
    <author>作者</author>
  </authors>
  <commentList>
    <comment ref="C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年预算单价为</t>
        </r>
        <r>
          <rPr>
            <sz val="9"/>
            <color indexed="81"/>
            <rFont val="Tahoma"/>
            <family val="2"/>
          </rPr>
          <t>4000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每天两个教练共计</t>
        </r>
        <r>
          <rPr>
            <sz val="9"/>
            <color indexed="81"/>
            <rFont val="Tahoma"/>
            <family val="2"/>
          </rPr>
          <t>600</t>
        </r>
        <r>
          <rPr>
            <sz val="9"/>
            <color indexed="81"/>
            <rFont val="宋体"/>
            <family val="3"/>
            <charset val="134"/>
          </rPr>
          <t>元，每月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天算，冬季减少为每周一次，考虑涨价因素，总预算为</t>
        </r>
        <r>
          <rPr>
            <sz val="9"/>
            <color indexed="81"/>
            <rFont val="Tahoma"/>
            <family val="2"/>
          </rPr>
          <t>16W</t>
        </r>
      </text>
    </comment>
  </commentList>
</comments>
</file>

<file path=xl/sharedStrings.xml><?xml version="1.0" encoding="utf-8"?>
<sst xmlns="http://schemas.openxmlformats.org/spreadsheetml/2006/main" count="603" uniqueCount="459">
  <si>
    <t>Q3</t>
  </si>
  <si>
    <t>Q4</t>
  </si>
  <si>
    <t>Q1</t>
  </si>
  <si>
    <t>Q2</t>
  </si>
  <si>
    <t>城市名称及修改职位都占发布数，
外地职位简历量大适用焦点及外地分公司，多购买发布及简历下载数</t>
    <phoneticPr fontId="28" type="noConversion"/>
  </si>
  <si>
    <t>A区Button 1周B区Button 1周城市专区B区（上海、广州、福州各1周）</t>
    <phoneticPr fontId="28" type="noConversion"/>
  </si>
  <si>
    <t>前程无忧网</t>
    <phoneticPr fontId="28" type="noConversion"/>
  </si>
  <si>
    <t>城市名称及修改职位不占职位发布数，简历库简历质量优质，多购买下载数</t>
    <phoneticPr fontId="28" type="noConversion"/>
  </si>
  <si>
    <t>免费</t>
    <phoneticPr fontId="28" type="noConversion"/>
  </si>
  <si>
    <t>无</t>
    <phoneticPr fontId="28" type="noConversion"/>
  </si>
  <si>
    <t>智联招聘网</t>
    <phoneticPr fontId="28" type="noConversion"/>
  </si>
  <si>
    <t>城市名称及修改职位不占职位发布数，简历库简历质量一般</t>
    <phoneticPr fontId="28" type="noConversion"/>
  </si>
  <si>
    <r>
      <t>定向广告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周、专区图文广告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周、首页大图文广告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周、小图文广告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周</t>
    </r>
    <phoneticPr fontId="28" type="noConversion"/>
  </si>
  <si>
    <t>中华英才网</t>
    <phoneticPr fontId="28" type="noConversion"/>
  </si>
  <si>
    <t>原因</t>
    <phoneticPr fontId="28" type="noConversion"/>
  </si>
  <si>
    <t>计划增补职位下载数</t>
    <phoneticPr fontId="28" type="noConversion"/>
  </si>
  <si>
    <t>计划增补职位发布数</t>
    <phoneticPr fontId="28" type="noConversion"/>
  </si>
  <si>
    <t>合同到期日</t>
    <phoneticPr fontId="28" type="noConversion"/>
  </si>
  <si>
    <t>剩余广告产品</t>
    <phoneticPr fontId="28" type="noConversion"/>
  </si>
  <si>
    <t>剩余职位下载数</t>
    <phoneticPr fontId="28" type="noConversion"/>
  </si>
  <si>
    <t>剩余职位发布数</t>
    <phoneticPr fontId="28" type="noConversion"/>
  </si>
  <si>
    <t>招聘网站</t>
    <phoneticPr fontId="28" type="noConversion"/>
  </si>
  <si>
    <t>2010-2011年度</t>
    <phoneticPr fontId="28" type="noConversion"/>
  </si>
  <si>
    <t>项目费用总预计：</t>
    <phoneticPr fontId="28" type="noConversion"/>
  </si>
  <si>
    <t>宣讲会展品运输</t>
    <phoneticPr fontId="28" type="noConversion"/>
  </si>
  <si>
    <t>宣讲会现场支持、笔试支持</t>
    <phoneticPr fontId="28" type="noConversion"/>
  </si>
  <si>
    <t>宣讲会笔试试卷印刷费</t>
    <phoneticPr fontId="28" type="noConversion"/>
  </si>
  <si>
    <t>笔试场地费</t>
    <phoneticPr fontId="28" type="noConversion"/>
  </si>
  <si>
    <t>宣讲会场地费</t>
    <phoneticPr fontId="28" type="noConversion"/>
  </si>
  <si>
    <t>短信充值</t>
    <phoneticPr fontId="28" type="noConversion"/>
  </si>
  <si>
    <t>目标受众DM</t>
    <phoneticPr fontId="28" type="noConversion"/>
  </si>
  <si>
    <t>易拉宝</t>
    <phoneticPr fontId="28" type="noConversion"/>
  </si>
  <si>
    <t>宣讲会礼品制作</t>
    <phoneticPr fontId="28" type="noConversion"/>
  </si>
  <si>
    <t>拉网展架</t>
    <phoneticPr fontId="28" type="noConversion"/>
  </si>
  <si>
    <t>条幅</t>
    <phoneticPr fontId="28" type="noConversion"/>
  </si>
  <si>
    <t>目标院校专刊投放</t>
    <phoneticPr fontId="28" type="noConversion"/>
  </si>
  <si>
    <t>校园宣传品城内运输</t>
    <phoneticPr fontId="28" type="noConversion"/>
  </si>
  <si>
    <t>宣传网站及宣传品设计</t>
    <phoneticPr fontId="28" type="noConversion"/>
  </si>
  <si>
    <t>海报张贴</t>
    <phoneticPr fontId="28" type="noConversion"/>
  </si>
  <si>
    <t>框架广告制作</t>
    <phoneticPr fontId="28" type="noConversion"/>
  </si>
  <si>
    <t>海报印刷</t>
    <phoneticPr fontId="28" type="noConversion"/>
  </si>
  <si>
    <t>校园折页</t>
    <phoneticPr fontId="28" type="noConversion"/>
  </si>
  <si>
    <t>高校就业网信息投放</t>
    <phoneticPr fontId="28" type="noConversion"/>
  </si>
  <si>
    <t>高校BBS信息发布、BBS营销</t>
    <phoneticPr fontId="28" type="noConversion"/>
  </si>
  <si>
    <t>招聘网站校园频道</t>
    <phoneticPr fontId="28" type="noConversion"/>
  </si>
  <si>
    <t>【校园大型宣讲会招聘】</t>
    <phoneticPr fontId="28" type="noConversion"/>
  </si>
  <si>
    <t>训练营结训证书制作</t>
    <phoneticPr fontId="28" type="noConversion"/>
  </si>
  <si>
    <t>训练营实习奖金</t>
    <phoneticPr fontId="28" type="noConversion"/>
  </si>
  <si>
    <t>训练营项目培训</t>
    <phoneticPr fontId="28" type="noConversion"/>
  </si>
  <si>
    <t>Round Table场地费</t>
    <phoneticPr fontId="28" type="noConversion"/>
  </si>
  <si>
    <t>训练营礼品制作</t>
    <phoneticPr fontId="28" type="noConversion"/>
  </si>
  <si>
    <r>
      <t>高校</t>
    </r>
    <r>
      <rPr>
        <sz val="9"/>
        <rFont val="Arial"/>
        <family val="2"/>
      </rPr>
      <t>BBS</t>
    </r>
    <r>
      <rPr>
        <sz val="9"/>
        <rFont val="宋体"/>
        <family val="3"/>
        <charset val="134"/>
      </rPr>
      <t>信息发布</t>
    </r>
    <phoneticPr fontId="28" type="noConversion"/>
  </si>
  <si>
    <t>【媒体技术产品中心项目经理训练营Round Table】</t>
    <phoneticPr fontId="28" type="noConversion"/>
  </si>
  <si>
    <t>校园招聘系统（标准版）</t>
    <phoneticPr fontId="28" type="noConversion"/>
  </si>
  <si>
    <t>【校园系统】</t>
    <phoneticPr fontId="28" type="noConversion"/>
  </si>
  <si>
    <t>2011校园活动预算明细</t>
    <phoneticPr fontId="28" type="noConversion"/>
  </si>
  <si>
    <r>
      <t>17</t>
    </r>
    <r>
      <rPr>
        <sz val="10"/>
        <rFont val="宋体"/>
        <family val="3"/>
        <charset val="134"/>
      </rPr>
      <t>周年庆</t>
    </r>
    <phoneticPr fontId="42" type="noConversion"/>
  </si>
  <si>
    <t>2015 Culture&amp;ER Plan</t>
    <phoneticPr fontId="12" type="noConversion"/>
  </si>
  <si>
    <r>
      <t>“</t>
    </r>
    <r>
      <rPr>
        <sz val="10"/>
        <color rgb="FFFF0000"/>
        <rFont val="宋体"/>
        <family val="3"/>
        <charset val="134"/>
      </rPr>
      <t>狐言岁语</t>
    </r>
    <r>
      <rPr>
        <sz val="10"/>
        <color rgb="FFFF0000"/>
        <rFont val="Arial"/>
        <family val="2"/>
      </rPr>
      <t>”</t>
    </r>
    <r>
      <rPr>
        <sz val="10"/>
        <color rgb="FFFF0000"/>
        <rFont val="宋体"/>
        <family val="3"/>
        <charset val="134"/>
      </rPr>
      <t>内刊</t>
    </r>
    <phoneticPr fontId="45" type="noConversion"/>
  </si>
  <si>
    <t>FESCO onsite</t>
  </si>
  <si>
    <t xml:space="preserve">RPO                                         </t>
  </si>
  <si>
    <r>
      <rPr>
        <sz val="10"/>
        <rFont val="宋体"/>
        <family val="3"/>
        <charset val="134"/>
      </rPr>
      <t>集团按照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个高端职位预估，搜狐媒体依据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年数据略有增加</t>
    </r>
    <phoneticPr fontId="49" type="noConversion"/>
  </si>
  <si>
    <r>
      <t>2014</t>
    </r>
    <r>
      <rPr>
        <sz val="10"/>
        <rFont val="宋体"/>
        <family val="3"/>
        <charset val="134"/>
      </rPr>
      <t>年搜狐媒体实际使用</t>
    </r>
    <r>
      <rPr>
        <sz val="10"/>
        <rFont val="Arial"/>
        <family val="2"/>
      </rPr>
      <t>Onsite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个月，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年按整年计</t>
    </r>
    <phoneticPr fontId="49" type="noConversion"/>
  </si>
  <si>
    <r>
      <rPr>
        <sz val="10"/>
        <rFont val="宋体"/>
        <family val="3"/>
        <charset val="134"/>
      </rPr>
      <t>搜狐媒体依据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年业务要求增加费用，集团预算相应调减</t>
    </r>
    <phoneticPr fontId="49" type="noConversion"/>
  </si>
  <si>
    <r>
      <rPr>
        <sz val="10"/>
        <rFont val="宋体"/>
        <family val="3"/>
        <charset val="134"/>
      </rPr>
      <t>招聘系统费用移至</t>
    </r>
    <r>
      <rPr>
        <sz val="10"/>
        <rFont val="Arial"/>
        <family val="2"/>
      </rPr>
      <t>E-HR</t>
    </r>
    <r>
      <rPr>
        <sz val="10"/>
        <rFont val="宋体"/>
        <family val="3"/>
        <charset val="134"/>
      </rPr>
      <t>组</t>
    </r>
    <phoneticPr fontId="49" type="noConversion"/>
  </si>
  <si>
    <r>
      <rPr>
        <sz val="10"/>
        <rFont val="宋体"/>
        <family val="3"/>
        <charset val="134"/>
      </rPr>
      <t>企业文化、公司制度、职业</t>
    </r>
    <r>
      <rPr>
        <sz val="10"/>
        <rFont val="Arial"/>
        <family val="2"/>
      </rPr>
      <t>ABC</t>
    </r>
    <r>
      <rPr>
        <sz val="10"/>
        <rFont val="宋体"/>
        <family val="3"/>
        <charset val="134"/>
      </rPr>
      <t>、拓展培训</t>
    </r>
  </si>
  <si>
    <r>
      <rPr>
        <b/>
        <sz val="10"/>
        <rFont val="宋体"/>
        <family val="3"/>
        <charset val="134"/>
      </rPr>
      <t>职业培训</t>
    </r>
  </si>
  <si>
    <t>E-learning</t>
  </si>
  <si>
    <r>
      <rPr>
        <b/>
        <sz val="10"/>
        <rFont val="宋体"/>
        <family val="3"/>
        <charset val="134"/>
      </rPr>
      <t>高管教育资助</t>
    </r>
  </si>
  <si>
    <r>
      <rPr>
        <b/>
        <sz val="10"/>
        <rFont val="宋体"/>
        <family val="3"/>
        <charset val="134"/>
      </rPr>
      <t>广告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下载小计</t>
    </r>
    <phoneticPr fontId="45" type="noConversion"/>
  </si>
  <si>
    <r>
      <t>14</t>
    </r>
    <r>
      <rPr>
        <b/>
        <sz val="10"/>
        <rFont val="宋体"/>
        <family val="3"/>
        <charset val="134"/>
      </rPr>
      <t>年预算</t>
    </r>
    <phoneticPr fontId="42" type="noConversion"/>
  </si>
  <si>
    <r>
      <t>14</t>
    </r>
    <r>
      <rPr>
        <b/>
        <sz val="10"/>
        <rFont val="宋体"/>
        <family val="3"/>
        <charset val="134"/>
      </rPr>
      <t>年预算</t>
    </r>
    <phoneticPr fontId="45" type="noConversion"/>
  </si>
  <si>
    <t>Campus Events</t>
  </si>
  <si>
    <t>Staffing</t>
  </si>
  <si>
    <t>Employee Relations</t>
  </si>
  <si>
    <t>Training</t>
  </si>
  <si>
    <t>Others</t>
  </si>
  <si>
    <t>C&amp;B&amp;HRIS</t>
  </si>
  <si>
    <t>Exchange Rate:</t>
  </si>
  <si>
    <t>Comp.</t>
  </si>
  <si>
    <t>e-HR</t>
  </si>
  <si>
    <r>
      <t>Etrade</t>
    </r>
    <r>
      <rPr>
        <sz val="10"/>
        <rFont val="宋体"/>
        <family val="3"/>
        <charset val="134"/>
      </rPr>
      <t>年度维护费和</t>
    </r>
    <r>
      <rPr>
        <sz val="10"/>
        <rFont val="Arial"/>
        <family val="2"/>
      </rPr>
      <t>DWAC</t>
    </r>
    <r>
      <rPr>
        <sz val="10"/>
        <rFont val="宋体"/>
        <family val="3"/>
        <charset val="134"/>
      </rPr>
      <t>费</t>
    </r>
  </si>
  <si>
    <t>SSC</t>
  </si>
  <si>
    <r>
      <rPr>
        <sz val="10"/>
        <rFont val="宋体"/>
        <family val="3"/>
        <charset val="134"/>
      </rPr>
      <t>根据员工需求，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年增加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位中医按摩师在媒体大厦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天；融科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座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天、网络大厦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天、同方大厦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天，详见</t>
    </r>
    <r>
      <rPr>
        <sz val="10"/>
        <rFont val="Arial"/>
        <family val="2"/>
      </rPr>
      <t>Note2</t>
    </r>
    <r>
      <rPr>
        <sz val="10"/>
        <rFont val="宋体"/>
        <family val="3"/>
        <charset val="134"/>
      </rPr>
      <t>。一个大夫一天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，每年</t>
    </r>
    <r>
      <rPr>
        <sz val="10"/>
        <rFont val="Arial"/>
        <family val="2"/>
      </rPr>
      <t>250</t>
    </r>
    <r>
      <rPr>
        <sz val="10"/>
        <rFont val="宋体"/>
        <family val="3"/>
        <charset val="134"/>
      </rPr>
      <t>工作日，共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个大夫。</t>
    </r>
  </si>
  <si>
    <r>
      <rPr>
        <sz val="10"/>
        <rFont val="宋体"/>
        <family val="3"/>
        <charset val="134"/>
      </rPr>
      <t>北京应届毕业生接收（</t>
    </r>
    <r>
      <rPr>
        <sz val="10"/>
        <rFont val="Arial"/>
        <family val="2"/>
      </rPr>
      <t>6,000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</si>
  <si>
    <r>
      <rPr>
        <sz val="10"/>
        <rFont val="宋体"/>
        <family val="3"/>
        <charset val="134"/>
      </rPr>
      <t>北京工作居住证办理（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</si>
  <si>
    <r>
      <t>Note1</t>
    </r>
    <r>
      <rPr>
        <sz val="10"/>
        <rFont val="宋体"/>
        <family val="3"/>
        <charset val="134"/>
      </rPr>
      <t>：</t>
    </r>
  </si>
  <si>
    <r>
      <t>2013</t>
    </r>
    <r>
      <rPr>
        <sz val="10"/>
        <rFont val="宋体"/>
        <family val="3"/>
        <charset val="134"/>
      </rPr>
      <t>年起所有体检结算以实际价格和实际人数为准结账，不再从</t>
    </r>
    <r>
      <rPr>
        <sz val="10"/>
        <rFont val="Arial"/>
        <family val="2"/>
      </rPr>
      <t>FESCO</t>
    </r>
    <r>
      <rPr>
        <sz val="10"/>
        <rFont val="宋体"/>
        <family val="3"/>
        <charset val="134"/>
      </rPr>
      <t>收取价格和人数差价用做按摩、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家属卡、兼职体检使用。</t>
    </r>
  </si>
  <si>
    <r>
      <rPr>
        <sz val="10"/>
        <rFont val="宋体"/>
        <family val="3"/>
        <charset val="134"/>
      </rPr>
      <t>往年差价结余，减去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年按摩</t>
    </r>
    <r>
      <rPr>
        <sz val="10"/>
        <rFont val="Arial"/>
        <family val="2"/>
      </rPr>
      <t>117,000</t>
    </r>
    <r>
      <rPr>
        <sz val="10"/>
        <rFont val="宋体"/>
        <family val="3"/>
        <charset val="134"/>
      </rPr>
      <t>、兼职体检</t>
    </r>
    <r>
      <rPr>
        <sz val="10"/>
        <rFont val="Arial"/>
        <family val="2"/>
      </rPr>
      <t>6,300</t>
    </r>
    <r>
      <rPr>
        <sz val="10"/>
        <rFont val="宋体"/>
        <family val="3"/>
        <charset val="134"/>
      </rPr>
      <t>后，预估剩余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万，冲抵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年按摩室费用，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年冲抵完毕。</t>
    </r>
  </si>
  <si>
    <r>
      <t>Note3</t>
    </r>
    <r>
      <rPr>
        <sz val="10"/>
        <rFont val="宋体"/>
        <family val="3"/>
        <charset val="134"/>
      </rPr>
      <t>：</t>
    </r>
  </si>
  <si>
    <r>
      <t>2015</t>
    </r>
    <r>
      <rPr>
        <sz val="10"/>
        <rFont val="宋体"/>
        <family val="3"/>
        <charset val="134"/>
      </rPr>
      <t>北京正式员工体检（</t>
    </r>
    <r>
      <rPr>
        <sz val="10"/>
        <rFont val="Arial"/>
        <family val="2"/>
      </rPr>
      <t>300*5,600=168</t>
    </r>
    <r>
      <rPr>
        <sz val="10"/>
        <rFont val="宋体"/>
        <family val="3"/>
        <charset val="134"/>
      </rPr>
      <t>万）费用由</t>
    </r>
    <r>
      <rPr>
        <sz val="10"/>
        <rFont val="Arial"/>
        <family val="2"/>
      </rPr>
      <t>FESCO</t>
    </r>
    <r>
      <rPr>
        <sz val="10"/>
        <rFont val="宋体"/>
        <family val="3"/>
        <charset val="134"/>
      </rPr>
      <t>承担，人均费用标准</t>
    </r>
    <r>
      <rPr>
        <sz val="10"/>
        <rFont val="Arial"/>
        <family val="2"/>
      </rPr>
      <t>300</t>
    </r>
    <r>
      <rPr>
        <sz val="10"/>
        <rFont val="宋体"/>
        <family val="3"/>
        <charset val="134"/>
      </rPr>
      <t>元。</t>
    </r>
  </si>
  <si>
    <r>
      <t>Note4</t>
    </r>
    <r>
      <rPr>
        <sz val="10"/>
        <rFont val="宋体"/>
        <family val="3"/>
        <charset val="134"/>
      </rPr>
      <t>：</t>
    </r>
  </si>
  <si>
    <r>
      <t>2015</t>
    </r>
    <r>
      <rPr>
        <sz val="10"/>
        <rFont val="宋体"/>
        <family val="3"/>
        <charset val="134"/>
      </rPr>
      <t>外地正式员工体检（</t>
    </r>
    <r>
      <rPr>
        <sz val="10"/>
        <rFont val="Arial"/>
        <family val="2"/>
      </rPr>
      <t>400*1,782=71</t>
    </r>
    <r>
      <rPr>
        <sz val="10"/>
        <rFont val="宋体"/>
        <family val="3"/>
        <charset val="134"/>
      </rPr>
      <t>万）费用由</t>
    </r>
    <r>
      <rPr>
        <sz val="10"/>
        <rFont val="Arial"/>
        <family val="2"/>
      </rPr>
      <t>FESCO</t>
    </r>
    <r>
      <rPr>
        <sz val="10"/>
        <rFont val="宋体"/>
        <family val="3"/>
        <charset val="134"/>
      </rPr>
      <t>承担，人均费用标准</t>
    </r>
    <r>
      <rPr>
        <sz val="10"/>
        <rFont val="Arial"/>
        <family val="2"/>
      </rPr>
      <t>400</t>
    </r>
    <r>
      <rPr>
        <sz val="10"/>
        <rFont val="宋体"/>
        <family val="3"/>
        <charset val="134"/>
      </rPr>
      <t>元。</t>
    </r>
  </si>
  <si>
    <r>
      <t>Note5</t>
    </r>
    <r>
      <rPr>
        <sz val="10"/>
        <rFont val="宋体"/>
        <family val="3"/>
        <charset val="134"/>
      </rPr>
      <t>：</t>
    </r>
  </si>
  <si>
    <r>
      <t>2015</t>
    </r>
    <r>
      <rPr>
        <sz val="10"/>
        <rFont val="宋体"/>
        <family val="3"/>
        <charset val="134"/>
      </rPr>
      <t>高管体检（</t>
    </r>
    <r>
      <rPr>
        <sz val="10"/>
        <rFont val="Arial"/>
        <family val="2"/>
      </rPr>
      <t>4,000*86=34</t>
    </r>
    <r>
      <rPr>
        <sz val="10"/>
        <rFont val="宋体"/>
        <family val="3"/>
        <charset val="134"/>
      </rPr>
      <t>万）费用由</t>
    </r>
    <r>
      <rPr>
        <sz val="10"/>
        <rFont val="Arial"/>
        <family val="2"/>
      </rPr>
      <t>FESCO</t>
    </r>
    <r>
      <rPr>
        <sz val="10"/>
        <rFont val="宋体"/>
        <family val="3"/>
        <charset val="134"/>
      </rPr>
      <t>承担，人均费用标准</t>
    </r>
    <r>
      <rPr>
        <sz val="10"/>
        <rFont val="Arial"/>
        <family val="2"/>
      </rPr>
      <t>4,000</t>
    </r>
    <r>
      <rPr>
        <sz val="10"/>
        <rFont val="宋体"/>
        <family val="3"/>
        <charset val="134"/>
      </rPr>
      <t>元。</t>
    </r>
  </si>
  <si>
    <r>
      <t>Note6</t>
    </r>
    <r>
      <rPr>
        <sz val="10"/>
        <rFont val="宋体"/>
        <family val="3"/>
        <charset val="134"/>
      </rPr>
      <t>：</t>
    </r>
  </si>
  <si>
    <r>
      <t>2015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部门</t>
    </r>
    <r>
      <rPr>
        <sz val="10"/>
        <rFont val="Arial"/>
        <family val="2"/>
      </rPr>
      <t>6-9</t>
    </r>
    <r>
      <rPr>
        <sz val="10"/>
        <rFont val="宋体"/>
        <family val="3"/>
        <charset val="134"/>
      </rPr>
      <t>级领导，由爱康包每人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个老年卡（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张老年卡相当于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张普通员工体检卡），其他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员工不提供。</t>
    </r>
  </si>
  <si>
    <r>
      <t>e-HR</t>
    </r>
    <r>
      <rPr>
        <sz val="10"/>
        <rFont val="宋体"/>
        <family val="3"/>
        <charset val="134"/>
      </rPr>
      <t>中的入职系统重造和</t>
    </r>
    <r>
      <rPr>
        <sz val="10"/>
        <rFont val="Arial"/>
        <family val="2"/>
      </rPr>
      <t>UI</t>
    </r>
    <r>
      <rPr>
        <sz val="10"/>
        <rFont val="宋体"/>
        <family val="3"/>
        <charset val="134"/>
      </rPr>
      <t>费用没做预算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项目从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年持续到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Q1</t>
    </r>
    <r>
      <rPr>
        <sz val="10"/>
        <rFont val="宋体"/>
        <family val="3"/>
        <charset val="134"/>
      </rPr>
      <t>，费用使用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年预算的费用（</t>
    </r>
    <r>
      <rPr>
        <sz val="10"/>
        <rFont val="Arial"/>
        <family val="2"/>
      </rPr>
      <t>72</t>
    </r>
    <r>
      <rPr>
        <sz val="10"/>
        <rFont val="宋体"/>
        <family val="3"/>
        <charset val="134"/>
      </rPr>
      <t>万），余额将用于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相关系统的</t>
    </r>
    <r>
      <rPr>
        <sz val="10"/>
        <rFont val="Arial"/>
        <family val="2"/>
      </rPr>
      <t>UI</t>
    </r>
    <r>
      <rPr>
        <sz val="10"/>
        <rFont val="宋体"/>
        <family val="3"/>
        <charset val="134"/>
      </rPr>
      <t>设计。</t>
    </r>
  </si>
  <si>
    <r>
      <t>2014</t>
    </r>
    <r>
      <rPr>
        <b/>
        <sz val="10"/>
        <rFont val="宋体"/>
        <family val="3"/>
        <charset val="134"/>
      </rPr>
      <t>实际</t>
    </r>
    <phoneticPr fontId="12" type="noConversion"/>
  </si>
  <si>
    <r>
      <t>Sogou</t>
    </r>
    <r>
      <rPr>
        <sz val="10"/>
        <rFont val="宋体"/>
        <family val="3"/>
        <charset val="134"/>
      </rPr>
      <t>公司单独与两大大招聘网站签约，所产生的费用。由于</t>
    </r>
    <r>
      <rPr>
        <sz val="10"/>
        <rFont val="Arial"/>
        <family val="2"/>
      </rPr>
      <t>2015</t>
    </r>
    <r>
      <rPr>
        <sz val="10"/>
        <rFont val="宋体"/>
        <family val="3"/>
        <charset val="134"/>
      </rPr>
      <t>年招聘采用项目制，职位发布时，职位名称会进一步细化到项目，会增加一定发布职位数，使得总体预算有一定上调</t>
    </r>
  </si>
  <si>
    <t>-</t>
  </si>
  <si>
    <r>
      <rPr>
        <b/>
        <sz val="10"/>
        <rFont val="宋体"/>
        <family val="3"/>
        <charset val="134"/>
      </rPr>
      <t>残障金</t>
    </r>
  </si>
  <si>
    <r>
      <rPr>
        <sz val="10"/>
        <rFont val="宋体"/>
        <family val="3"/>
        <charset val="134"/>
      </rPr>
      <t>政府征收的残疾人保障金</t>
    </r>
  </si>
  <si>
    <r>
      <t>(</t>
    </r>
    <r>
      <rPr>
        <sz val="10"/>
        <rFont val="宋体"/>
        <family val="3"/>
        <charset val="134"/>
      </rPr>
      <t>单位上年度在职职工总数</t>
    </r>
    <r>
      <rPr>
        <sz val="10"/>
        <rFont val="Arial"/>
        <family val="2"/>
      </rPr>
      <t>×1.7%-</t>
    </r>
    <r>
      <rPr>
        <sz val="10"/>
        <rFont val="宋体"/>
        <family val="3"/>
        <charset val="134"/>
      </rPr>
      <t>已安排残疾职工人数</t>
    </r>
    <r>
      <rPr>
        <sz val="10"/>
        <rFont val="Arial"/>
        <family val="2"/>
      </rPr>
      <t>)×</t>
    </r>
    <r>
      <rPr>
        <sz val="10"/>
        <rFont val="宋体"/>
        <family val="3"/>
        <charset val="134"/>
      </rPr>
      <t>本地区上年度职工年平均工资</t>
    </r>
    <r>
      <rPr>
        <sz val="10"/>
        <rFont val="Arial"/>
        <family val="2"/>
      </rPr>
      <t>*60%</t>
    </r>
  </si>
  <si>
    <r>
      <rPr>
        <b/>
        <sz val="10"/>
        <rFont val="宋体"/>
        <family val="3"/>
        <charset val="134"/>
      </rPr>
      <t>搜狗合计（</t>
    </r>
    <r>
      <rPr>
        <b/>
        <sz val="10"/>
        <rFont val="Arial"/>
        <family val="2"/>
      </rPr>
      <t>RMB</t>
    </r>
    <r>
      <rPr>
        <b/>
        <sz val="10"/>
        <rFont val="宋体"/>
        <family val="3"/>
        <charset val="134"/>
      </rPr>
      <t>）</t>
    </r>
    <phoneticPr fontId="45" type="noConversion"/>
  </si>
  <si>
    <r>
      <rPr>
        <b/>
        <sz val="10"/>
        <rFont val="宋体"/>
        <family val="3"/>
        <charset val="134"/>
      </rPr>
      <t>搜狗合计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</si>
  <si>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b/>
        <sz val="10"/>
        <rFont val="宋体"/>
        <family val="3"/>
        <charset val="134"/>
      </rPr>
      <t>调研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工具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系统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顾问等</t>
    </r>
    <phoneticPr fontId="45" type="noConversion"/>
  </si>
  <si>
    <r>
      <t>ERH</t>
    </r>
    <r>
      <rPr>
        <b/>
        <sz val="10"/>
        <rFont val="宋体"/>
        <family val="3"/>
        <charset val="134"/>
      </rPr>
      <t>小计</t>
    </r>
    <phoneticPr fontId="12" type="noConversion"/>
  </si>
  <si>
    <r>
      <rPr>
        <b/>
        <sz val="10"/>
        <rFont val="宋体"/>
        <family val="3"/>
        <charset val="134"/>
      </rPr>
      <t>视频合计</t>
    </r>
    <r>
      <rPr>
        <b/>
        <sz val="10"/>
        <rFont val="Arial"/>
        <family val="2"/>
      </rPr>
      <t>(RMB)</t>
    </r>
    <phoneticPr fontId="45" type="noConversion"/>
  </si>
  <si>
    <r>
      <rPr>
        <sz val="9"/>
        <rFont val="宋体"/>
        <family val="3"/>
        <charset val="134"/>
      </rPr>
      <t>前程无忧</t>
    </r>
  </si>
  <si>
    <r>
      <rPr>
        <sz val="9"/>
        <rFont val="宋体"/>
        <family val="3"/>
        <charset val="134"/>
      </rPr>
      <t>天津泰达人才网</t>
    </r>
  </si>
  <si>
    <t>RPO</t>
  </si>
  <si>
    <r>
      <rPr>
        <sz val="9"/>
        <rFont val="宋体"/>
        <family val="3"/>
        <charset val="134"/>
      </rPr>
      <t>网络渠道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拉勾网</t>
    </r>
  </si>
  <si>
    <r>
      <rPr>
        <sz val="9"/>
        <rFont val="宋体"/>
        <family val="3"/>
        <charset val="134"/>
      </rPr>
      <t>网络渠道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猎聘网</t>
    </r>
  </si>
  <si>
    <t>Fesco on site</t>
  </si>
  <si>
    <r>
      <rPr>
        <sz val="9"/>
        <rFont val="宋体"/>
        <family val="3"/>
        <charset val="134"/>
      </rPr>
      <t>智联招聘</t>
    </r>
  </si>
  <si>
    <r>
      <rPr>
        <sz val="9"/>
        <rFont val="宋体"/>
        <family val="3"/>
        <charset val="134"/>
      </rPr>
      <t>垂直渠道</t>
    </r>
  </si>
  <si>
    <r>
      <rPr>
        <sz val="9"/>
        <rFont val="宋体"/>
        <family val="3"/>
        <charset val="134"/>
      </rPr>
      <t>社交媒体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招聘会</t>
    </r>
  </si>
  <si>
    <t>Staffing</t>
    <phoneticPr fontId="12" type="noConversion"/>
  </si>
  <si>
    <t>Culture&amp;ER</t>
    <phoneticPr fontId="12" type="noConversion"/>
  </si>
  <si>
    <t>L&amp;D</t>
    <phoneticPr fontId="12" type="noConversion"/>
  </si>
  <si>
    <r>
      <rPr>
        <sz val="10"/>
        <rFont val="宋体"/>
        <family val="3"/>
        <charset val="134"/>
      </rPr>
      <t>含外聘老师的费用。计划北、上、广、营销策略分别进行，</t>
    </r>
    <r>
      <rPr>
        <sz val="10"/>
        <rFont val="Arial"/>
        <family val="2"/>
      </rPr>
      <t>Q2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Q3</t>
    </r>
    <r>
      <rPr>
        <sz val="10"/>
        <rFont val="宋体"/>
        <family val="3"/>
        <charset val="134"/>
      </rPr>
      <t>举行，每场</t>
    </r>
    <r>
      <rPr>
        <sz val="10"/>
        <rFont val="Arial"/>
        <family val="2"/>
      </rPr>
      <t>30-40</t>
    </r>
    <r>
      <rPr>
        <sz val="10"/>
        <rFont val="宋体"/>
        <family val="3"/>
        <charset val="134"/>
      </rPr>
      <t>人</t>
    </r>
    <phoneticPr fontId="12" type="noConversion"/>
  </si>
  <si>
    <r>
      <rPr>
        <b/>
        <sz val="10"/>
        <rFont val="宋体"/>
        <family val="3"/>
        <charset val="134"/>
      </rPr>
      <t>焦点合计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</si>
  <si>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b/>
        <sz val="10"/>
        <rFont val="宋体"/>
        <family val="3"/>
        <charset val="134"/>
      </rPr>
      <t>汽车合计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</si>
  <si>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u val="double"/>
        <sz val="14"/>
        <color rgb="FF0070C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</si>
  <si>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集团总部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媒体总计（</t>
    </r>
    <r>
      <rPr>
        <b/>
        <sz val="10"/>
        <rFont val="Arial"/>
        <family val="2"/>
      </rPr>
      <t>RMB</t>
    </r>
    <r>
      <rPr>
        <b/>
        <sz val="10"/>
        <rFont val="宋体"/>
        <family val="3"/>
        <charset val="134"/>
      </rPr>
      <t>）</t>
    </r>
    <phoneticPr fontId="45" type="noConversion"/>
  </si>
  <si>
    <r>
      <rPr>
        <b/>
        <sz val="10"/>
        <rFont val="宋体"/>
        <family val="3"/>
        <charset val="134"/>
      </rPr>
      <t>集团总部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媒体</t>
    </r>
    <r>
      <rPr>
        <b/>
        <sz val="10"/>
        <rFont val="Arial"/>
        <family val="2"/>
      </rPr>
      <t>(RMB)</t>
    </r>
    <phoneticPr fontId="12" type="noConversion"/>
  </si>
  <si>
    <r>
      <rPr>
        <b/>
        <sz val="10"/>
        <rFont val="宋体"/>
        <family val="3"/>
        <charset val="134"/>
      </rPr>
      <t>全集团合计</t>
    </r>
    <r>
      <rPr>
        <b/>
        <sz val="10"/>
        <rFont val="Arial"/>
        <family val="2"/>
      </rPr>
      <t xml:space="preserve"> (RMB)</t>
    </r>
    <phoneticPr fontId="12" type="noConversion"/>
  </si>
  <si>
    <r>
      <t>2015 HR BUDGET</t>
    </r>
    <r>
      <rPr>
        <b/>
        <sz val="14"/>
        <rFont val="宋体"/>
        <family val="3"/>
        <charset val="134"/>
      </rPr>
      <t/>
    </r>
    <phoneticPr fontId="12" type="noConversion"/>
  </si>
  <si>
    <r>
      <rPr>
        <b/>
        <sz val="10"/>
        <rFont val="宋体"/>
        <family val="3"/>
        <charset val="134"/>
      </rPr>
      <t>类别</t>
    </r>
    <phoneticPr fontId="12" type="noConversion"/>
  </si>
  <si>
    <r>
      <rPr>
        <sz val="10"/>
        <rFont val="宋体"/>
        <family val="3"/>
        <charset val="134"/>
      </rPr>
      <t>培训项目</t>
    </r>
  </si>
  <si>
    <r>
      <rPr>
        <sz val="10"/>
        <rFont val="宋体"/>
        <family val="3"/>
        <charset val="134"/>
      </rPr>
      <t>第三方外包人员</t>
    </r>
  </si>
  <si>
    <r>
      <t>LC</t>
    </r>
    <r>
      <rPr>
        <sz val="10"/>
        <rFont val="宋体"/>
        <family val="3"/>
        <charset val="134"/>
      </rPr>
      <t>员工体检</t>
    </r>
  </si>
  <si>
    <r>
      <rPr>
        <sz val="10"/>
        <rFont val="宋体"/>
        <family val="3"/>
        <charset val="134"/>
      </rPr>
      <t>医务室</t>
    </r>
    <phoneticPr fontId="12" type="noConversion"/>
  </si>
  <si>
    <r>
      <t>Note2</t>
    </r>
    <r>
      <rPr>
        <sz val="10"/>
        <rFont val="宋体"/>
        <family val="3"/>
        <charset val="134"/>
      </rPr>
      <t>：</t>
    </r>
  </si>
  <si>
    <r>
      <rPr>
        <b/>
        <sz val="10"/>
        <rFont val="宋体"/>
        <family val="3"/>
        <charset val="134"/>
      </rPr>
      <t>户口解决费用</t>
    </r>
  </si>
  <si>
    <r>
      <rPr>
        <b/>
        <sz val="10"/>
        <rFont val="宋体"/>
        <family val="3"/>
        <charset val="134"/>
      </rPr>
      <t>期权管理系统</t>
    </r>
  </si>
  <si>
    <r>
      <rPr>
        <b/>
        <sz val="10"/>
        <rFont val="宋体"/>
        <family val="3"/>
        <charset val="134"/>
      </rPr>
      <t>薪酬调研</t>
    </r>
  </si>
  <si>
    <r>
      <rPr>
        <b/>
        <sz val="10"/>
        <rFont val="宋体"/>
        <family val="3"/>
        <charset val="134"/>
      </rPr>
      <t>项目</t>
    </r>
    <phoneticPr fontId="12" type="noConversion"/>
  </si>
  <si>
    <r>
      <rPr>
        <b/>
        <sz val="10"/>
        <rFont val="宋体"/>
        <family val="3"/>
        <charset val="134"/>
      </rPr>
      <t>合计</t>
    </r>
    <phoneticPr fontId="12" type="noConversion"/>
  </si>
  <si>
    <r>
      <rPr>
        <b/>
        <sz val="10"/>
        <rFont val="宋体"/>
        <family val="3"/>
        <charset val="134"/>
      </rPr>
      <t>增长比例</t>
    </r>
    <phoneticPr fontId="12" type="noConversion"/>
  </si>
  <si>
    <r>
      <rPr>
        <b/>
        <sz val="10"/>
        <rFont val="宋体"/>
        <family val="3"/>
        <charset val="134"/>
      </rPr>
      <t>费用变化原因备注</t>
    </r>
    <phoneticPr fontId="49" type="noConversion"/>
  </si>
  <si>
    <r>
      <rPr>
        <b/>
        <u val="double"/>
        <sz val="14"/>
        <color indexed="12"/>
        <rFont val="宋体"/>
        <family val="3"/>
        <charset val="134"/>
      </rPr>
      <t>集团（不含搜狗）</t>
    </r>
    <phoneticPr fontId="45" type="noConversion"/>
  </si>
  <si>
    <r>
      <rPr>
        <sz val="10"/>
        <rFont val="宋体"/>
        <family val="3"/>
        <charset val="134"/>
      </rPr>
      <t>年度薪酬调研</t>
    </r>
    <phoneticPr fontId="12" type="noConversion"/>
  </si>
  <si>
    <r>
      <rPr>
        <sz val="10"/>
        <rFont val="宋体"/>
        <family val="3"/>
        <charset val="134"/>
      </rPr>
      <t>高管福利</t>
    </r>
    <phoneticPr fontId="12" type="noConversion"/>
  </si>
  <si>
    <r>
      <rPr>
        <b/>
        <sz val="10"/>
        <rFont val="宋体"/>
        <family val="3"/>
        <charset val="134"/>
      </rPr>
      <t>搜狐薪酬相关支出小计</t>
    </r>
    <phoneticPr fontId="12" type="noConversion"/>
  </si>
  <si>
    <r>
      <rPr>
        <sz val="10"/>
        <rFont val="宋体"/>
        <family val="3"/>
        <charset val="134"/>
      </rPr>
      <t>招聘系统运维服务费</t>
    </r>
    <phoneticPr fontId="12" type="noConversion"/>
  </si>
  <si>
    <r>
      <rPr>
        <sz val="10"/>
        <rFont val="宋体"/>
        <family val="3"/>
        <charset val="134"/>
      </rPr>
      <t>兼职员工体检</t>
    </r>
  </si>
  <si>
    <r>
      <rPr>
        <sz val="10"/>
        <rFont val="宋体"/>
        <family val="3"/>
        <charset val="134"/>
      </rPr>
      <t>按摩室</t>
    </r>
  </si>
  <si>
    <r>
      <rPr>
        <sz val="10"/>
        <rFont val="宋体"/>
        <family val="3"/>
        <charset val="134"/>
      </rPr>
      <t>端午节礼物（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</si>
  <si>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中秋节礼物（</t>
    </r>
    <r>
      <rPr>
        <sz val="10"/>
        <rFont val="Arial"/>
        <family val="2"/>
      </rPr>
      <t>108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</si>
  <si>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生日礼物（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</si>
  <si>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结婚礼物（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</si>
  <si>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生育礼物（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</si>
  <si>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丧葬慰问金（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</si>
  <si>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妇女节礼物（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</si>
  <si>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男人节礼物（</t>
    </r>
    <r>
      <rPr>
        <sz val="10"/>
        <rFont val="Arial"/>
        <family val="2"/>
      </rPr>
      <t>80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</si>
  <si>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sz val="10"/>
        <rFont val="宋体"/>
        <family val="3"/>
        <charset val="134"/>
      </rPr>
      <t>儿童节礼物（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12" type="noConversion"/>
  </si>
  <si>
    <r>
      <rPr>
        <b/>
        <sz val="10"/>
        <rFont val="宋体"/>
        <family val="3"/>
        <charset val="134"/>
      </rPr>
      <t>搜狐福利小计</t>
    </r>
    <phoneticPr fontId="12" type="noConversion"/>
  </si>
  <si>
    <r>
      <rPr>
        <b/>
        <sz val="10"/>
        <rFont val="宋体"/>
        <family val="3"/>
        <charset val="134"/>
      </rPr>
      <t>集团（不含搜狗）合计</t>
    </r>
    <r>
      <rPr>
        <b/>
        <sz val="10"/>
        <rFont val="Arial"/>
        <family val="2"/>
      </rPr>
      <t>(RMB)</t>
    </r>
    <phoneticPr fontId="12" type="noConversion"/>
  </si>
  <si>
    <r>
      <t>Note7</t>
    </r>
    <r>
      <rPr>
        <sz val="10"/>
        <rFont val="宋体"/>
        <family val="3"/>
        <charset val="134"/>
      </rPr>
      <t>：</t>
    </r>
  </si>
  <si>
    <r>
      <rPr>
        <b/>
        <u val="double"/>
        <sz val="14"/>
        <color indexed="12"/>
        <rFont val="宋体"/>
        <family val="3"/>
        <charset val="134"/>
      </rPr>
      <t>搜狗</t>
    </r>
    <phoneticPr fontId="45" type="noConversion"/>
  </si>
  <si>
    <r>
      <rPr>
        <b/>
        <sz val="14"/>
        <rFont val="宋体"/>
        <family val="3"/>
        <charset val="134"/>
      </rPr>
      <t>搜狗预算</t>
    </r>
    <phoneticPr fontId="12" type="noConversion"/>
  </si>
  <si>
    <r>
      <rPr>
        <b/>
        <sz val="10"/>
        <rFont val="宋体"/>
        <family val="3"/>
        <charset val="134"/>
      </rPr>
      <t>搜狗合计</t>
    </r>
    <r>
      <rPr>
        <b/>
        <sz val="10"/>
        <rFont val="Arial"/>
        <family val="2"/>
      </rPr>
      <t>(RMB)</t>
    </r>
    <phoneticPr fontId="12" type="noConversion"/>
  </si>
  <si>
    <r>
      <rPr>
        <u val="double"/>
        <sz val="14"/>
        <color rgb="FF0070C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</si>
  <si>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全集团合计</t>
    </r>
    <r>
      <rPr>
        <b/>
        <sz val="10"/>
        <rFont val="Arial"/>
        <family val="2"/>
      </rPr>
      <t xml:space="preserve"> (RMB)</t>
    </r>
    <phoneticPr fontId="12" type="noConversion"/>
  </si>
  <si>
    <r>
      <t>*</t>
    </r>
    <r>
      <rPr>
        <b/>
        <sz val="10"/>
        <color rgb="FFFF0000"/>
        <rFont val="宋体"/>
        <family val="3"/>
        <charset val="134"/>
      </rPr>
      <t>红色字体为新增项目</t>
    </r>
    <phoneticPr fontId="12" type="noConversion"/>
  </si>
  <si>
    <r>
      <rPr>
        <b/>
        <sz val="10"/>
        <rFont val="宋体"/>
        <family val="3"/>
        <charset val="134"/>
      </rPr>
      <t>类别</t>
    </r>
    <phoneticPr fontId="49" type="noConversion"/>
  </si>
  <si>
    <r>
      <rPr>
        <b/>
        <sz val="10"/>
        <rFont val="宋体"/>
        <family val="3"/>
        <charset val="134"/>
      </rPr>
      <t>项目</t>
    </r>
    <phoneticPr fontId="49" type="noConversion"/>
  </si>
  <si>
    <r>
      <rPr>
        <b/>
        <sz val="10"/>
        <rFont val="宋体"/>
        <family val="3"/>
        <charset val="134"/>
      </rPr>
      <t>合计</t>
    </r>
    <phoneticPr fontId="49" type="noConversion"/>
  </si>
  <si>
    <r>
      <rPr>
        <b/>
        <sz val="10"/>
        <rFont val="宋体"/>
        <family val="3"/>
        <charset val="134"/>
      </rPr>
      <t>增长</t>
    </r>
    <phoneticPr fontId="49" type="noConversion"/>
  </si>
  <si>
    <r>
      <t>2014</t>
    </r>
    <r>
      <rPr>
        <b/>
        <sz val="10"/>
        <rFont val="宋体"/>
        <family val="3"/>
        <charset val="134"/>
      </rPr>
      <t>预算</t>
    </r>
    <phoneticPr fontId="49" type="noConversion"/>
  </si>
  <si>
    <r>
      <rPr>
        <b/>
        <sz val="10"/>
        <rFont val="宋体"/>
        <family val="3"/>
        <charset val="134"/>
      </rPr>
      <t>胜任力模型搭建</t>
    </r>
    <phoneticPr fontId="42" type="noConversion"/>
  </si>
  <si>
    <r>
      <rPr>
        <sz val="10"/>
        <color rgb="FFFF0000"/>
        <rFont val="宋体"/>
        <family val="3"/>
        <charset val="134"/>
      </rPr>
      <t>通用素质模型建设</t>
    </r>
    <phoneticPr fontId="42" type="noConversion"/>
  </si>
  <si>
    <r>
      <rPr>
        <sz val="10"/>
        <color rgb="FFFF0000"/>
        <rFont val="宋体"/>
        <family val="3"/>
        <charset val="134"/>
      </rPr>
      <t>增加基于搜狐企业文化搭建适用于全员的通用素质模型</t>
    </r>
    <phoneticPr fontId="42" type="noConversion"/>
  </si>
  <si>
    <r>
      <rPr>
        <b/>
        <sz val="10"/>
        <rFont val="宋体"/>
        <family val="3"/>
        <charset val="134"/>
      </rPr>
      <t>能力模型小计</t>
    </r>
    <phoneticPr fontId="45" type="noConversion"/>
  </si>
  <si>
    <r>
      <rPr>
        <b/>
        <sz val="10"/>
        <rFont val="宋体"/>
        <family val="3"/>
        <charset val="134"/>
      </rPr>
      <t>测评工具开发与应用</t>
    </r>
    <phoneticPr fontId="12" type="noConversion"/>
  </si>
  <si>
    <r>
      <rPr>
        <sz val="10"/>
        <color rgb="FFFF0000"/>
        <rFont val="宋体"/>
        <family val="3"/>
        <charset val="134"/>
      </rPr>
      <t>北森测评平台</t>
    </r>
    <phoneticPr fontId="45" type="noConversion"/>
  </si>
  <si>
    <r>
      <rPr>
        <sz val="10"/>
        <color rgb="FFFF0000"/>
        <rFont val="宋体"/>
        <family val="3"/>
        <charset val="134"/>
      </rPr>
      <t>领导力测评</t>
    </r>
    <phoneticPr fontId="42" type="noConversion"/>
  </si>
  <si>
    <r>
      <rPr>
        <sz val="10"/>
        <color rgb="FFFF0000"/>
        <rFont val="宋体"/>
        <family val="3"/>
        <charset val="134"/>
      </rPr>
      <t>认知能力测评工具开发</t>
    </r>
    <phoneticPr fontId="45" type="noConversion"/>
  </si>
  <si>
    <r>
      <rPr>
        <sz val="10"/>
        <color rgb="FFFF0000"/>
        <rFont val="宋体"/>
        <family val="3"/>
        <charset val="134"/>
      </rPr>
      <t>文化适配测评工具开发</t>
    </r>
    <phoneticPr fontId="45" type="noConversion"/>
  </si>
  <si>
    <r>
      <rPr>
        <sz val="10"/>
        <color rgb="FFFF0000"/>
        <rFont val="宋体"/>
        <family val="3"/>
        <charset val="134"/>
      </rPr>
      <t>领导力评估工具开发</t>
    </r>
    <phoneticPr fontId="12" type="noConversion"/>
  </si>
  <si>
    <r>
      <rPr>
        <sz val="10"/>
        <color rgb="FFFF0000"/>
        <rFont val="宋体"/>
        <family val="3"/>
        <charset val="134"/>
      </rPr>
      <t>增加动机、价值观等补充测评，完善领导力评估体系</t>
    </r>
    <phoneticPr fontId="12" type="noConversion"/>
  </si>
  <si>
    <r>
      <rPr>
        <b/>
        <sz val="10"/>
        <rFont val="宋体"/>
        <family val="3"/>
        <charset val="134"/>
      </rPr>
      <t>测评工具小计</t>
    </r>
    <phoneticPr fontId="12" type="noConversion"/>
  </si>
  <si>
    <r>
      <rPr>
        <b/>
        <sz val="10"/>
        <rFont val="宋体"/>
        <family val="3"/>
        <charset val="134"/>
      </rPr>
      <t>入职培训</t>
    </r>
  </si>
  <si>
    <r>
      <rPr>
        <sz val="10"/>
        <rFont val="宋体"/>
        <family val="3"/>
        <charset val="134"/>
      </rPr>
      <t>通用技能、演讲表达、创新思维、问题解决</t>
    </r>
  </si>
  <si>
    <r>
      <rPr>
        <b/>
        <sz val="10"/>
        <rFont val="宋体"/>
        <family val="3"/>
        <charset val="134"/>
      </rPr>
      <t>管理培训</t>
    </r>
  </si>
  <si>
    <r>
      <rPr>
        <sz val="10"/>
        <rFont val="宋体"/>
        <family val="3"/>
        <charset val="134"/>
      </rPr>
      <t>核心管理人员、新任主管及管理公开、选修课</t>
    </r>
  </si>
  <si>
    <r>
      <rPr>
        <b/>
        <sz val="10"/>
        <rFont val="宋体"/>
        <family val="3"/>
        <charset val="134"/>
      </rPr>
      <t>内部讲师培养</t>
    </r>
  </si>
  <si>
    <r>
      <rPr>
        <sz val="10"/>
        <rFont val="宋体"/>
        <family val="3"/>
        <charset val="134"/>
      </rPr>
      <t>内部讲师培养与课程开发辅导</t>
    </r>
  </si>
  <si>
    <r>
      <t>TDC</t>
    </r>
    <r>
      <rPr>
        <sz val="10"/>
        <rFont val="宋体"/>
        <family val="3"/>
        <charset val="134"/>
      </rPr>
      <t>课程开发与评价费用</t>
    </r>
  </si>
  <si>
    <r>
      <rPr>
        <b/>
        <sz val="10"/>
        <rFont val="宋体"/>
        <family val="3"/>
        <charset val="134"/>
      </rPr>
      <t>专业培训</t>
    </r>
  </si>
  <si>
    <r>
      <rPr>
        <sz val="10"/>
        <rFont val="宋体"/>
        <family val="3"/>
        <charset val="134"/>
      </rPr>
      <t>销售、网络编辑</t>
    </r>
  </si>
  <si>
    <r>
      <rPr>
        <b/>
        <sz val="10"/>
        <rFont val="宋体"/>
        <family val="3"/>
        <charset val="134"/>
      </rPr>
      <t>学习资源共享</t>
    </r>
  </si>
  <si>
    <r>
      <rPr>
        <sz val="10"/>
        <rFont val="宋体"/>
        <family val="3"/>
        <charset val="134"/>
      </rPr>
      <t>创新思享汇、搜狐拆书帮</t>
    </r>
  </si>
  <si>
    <r>
      <rPr>
        <sz val="10"/>
        <rFont val="宋体"/>
        <family val="3"/>
        <charset val="134"/>
      </rPr>
      <t>课程制作和开发奖励</t>
    </r>
  </si>
  <si>
    <r>
      <rPr>
        <b/>
        <sz val="10"/>
        <rFont val="宋体"/>
        <family val="3"/>
        <charset val="134"/>
      </rPr>
      <t>高管交流及其他</t>
    </r>
  </si>
  <si>
    <r>
      <rPr>
        <sz val="10"/>
        <rFont val="宋体"/>
        <family val="3"/>
        <charset val="134"/>
      </rPr>
      <t>总经理交流会、培训联盟、其他支持</t>
    </r>
  </si>
  <si>
    <r>
      <rPr>
        <sz val="10"/>
        <rFont val="宋体"/>
        <family val="3"/>
        <charset val="134"/>
      </rPr>
      <t>历史大部分使用奖金池，且覆盖范围较广</t>
    </r>
  </si>
  <si>
    <r>
      <rPr>
        <b/>
        <sz val="10"/>
        <rFont val="宋体"/>
        <family val="3"/>
        <charset val="134"/>
      </rPr>
      <t>新员工培训</t>
    </r>
  </si>
  <si>
    <r>
      <rPr>
        <sz val="10"/>
        <rFont val="宋体"/>
        <family val="3"/>
        <charset val="134"/>
      </rPr>
      <t>普通新员工培训</t>
    </r>
  </si>
  <si>
    <r>
      <rPr>
        <sz val="10"/>
        <rFont val="宋体"/>
        <family val="3"/>
        <charset val="134"/>
      </rPr>
      <t>应届毕业生训练营</t>
    </r>
  </si>
  <si>
    <r>
      <rPr>
        <b/>
        <sz val="10"/>
        <rFont val="宋体"/>
        <family val="3"/>
        <charset val="134"/>
      </rPr>
      <t>通用技能培训</t>
    </r>
  </si>
  <si>
    <r>
      <rPr>
        <sz val="10"/>
        <rFont val="宋体"/>
        <family val="3"/>
        <charset val="134"/>
      </rPr>
      <t>职业力培训</t>
    </r>
  </si>
  <si>
    <r>
      <rPr>
        <b/>
        <sz val="10"/>
        <rFont val="宋体"/>
        <family val="3"/>
        <charset val="134"/>
      </rPr>
      <t>专业技能培训</t>
    </r>
  </si>
  <si>
    <r>
      <rPr>
        <sz val="10"/>
        <rFont val="宋体"/>
        <family val="3"/>
        <charset val="134"/>
      </rPr>
      <t>专业类课程的开发</t>
    </r>
  </si>
  <si>
    <r>
      <rPr>
        <sz val="10"/>
        <rFont val="宋体"/>
        <family val="3"/>
        <charset val="134"/>
      </rPr>
      <t>技术产品分享论坛</t>
    </r>
  </si>
  <si>
    <r>
      <rPr>
        <sz val="10"/>
        <rFont val="宋体"/>
        <family val="3"/>
        <charset val="134"/>
      </rPr>
      <t>基层管理</t>
    </r>
  </si>
  <si>
    <r>
      <rPr>
        <sz val="10"/>
        <rFont val="宋体"/>
        <family val="3"/>
        <charset val="134"/>
      </rPr>
      <t>中层管理培训</t>
    </r>
  </si>
  <si>
    <r>
      <rPr>
        <sz val="10"/>
        <color rgb="FFFF0000"/>
        <rFont val="宋体"/>
        <family val="3"/>
        <charset val="134"/>
      </rPr>
      <t>高层管理者人才培养</t>
    </r>
  </si>
  <si>
    <r>
      <rPr>
        <b/>
        <sz val="10"/>
        <rFont val="宋体"/>
        <family val="3"/>
        <charset val="134"/>
      </rPr>
      <t>其他项目</t>
    </r>
  </si>
  <si>
    <r>
      <rPr>
        <sz val="10"/>
        <color rgb="FFFF0000"/>
        <rFont val="宋体"/>
        <family val="3"/>
        <charset val="134"/>
      </rPr>
      <t>讲师体系建设</t>
    </r>
  </si>
  <si>
    <r>
      <rPr>
        <b/>
        <u val="double"/>
        <sz val="14"/>
        <color indexed="12"/>
        <rFont val="宋体"/>
        <family val="3"/>
        <charset val="134"/>
      </rPr>
      <t>视频</t>
    </r>
    <phoneticPr fontId="45" type="noConversion"/>
  </si>
  <si>
    <r>
      <rPr>
        <sz val="10"/>
        <rFont val="宋体"/>
        <family val="3"/>
        <charset val="134"/>
      </rPr>
      <t>视频企业文化、视频内部政策</t>
    </r>
  </si>
  <si>
    <r>
      <rPr>
        <sz val="10"/>
        <rFont val="宋体"/>
        <family val="3"/>
        <charset val="134"/>
      </rPr>
      <t>办公软件、时间管理、变革、沟通</t>
    </r>
  </si>
  <si>
    <r>
      <rPr>
        <b/>
        <sz val="10"/>
        <rFont val="宋体"/>
        <family val="3"/>
        <charset val="134"/>
      </rPr>
      <t>总监级培训</t>
    </r>
  </si>
  <si>
    <r>
      <rPr>
        <sz val="10"/>
        <rFont val="宋体"/>
        <family val="3"/>
        <charset val="134"/>
      </rPr>
      <t>跨界交流、教授研讨</t>
    </r>
  </si>
  <si>
    <r>
      <rPr>
        <b/>
        <sz val="10"/>
        <rFont val="宋体"/>
        <family val="3"/>
        <charset val="134"/>
      </rPr>
      <t>中层管理培训</t>
    </r>
  </si>
  <si>
    <r>
      <rPr>
        <sz val="10"/>
        <rFont val="宋体"/>
        <family val="3"/>
        <charset val="134"/>
      </rPr>
      <t>解决业务问题、交流经验</t>
    </r>
  </si>
  <si>
    <r>
      <rPr>
        <b/>
        <sz val="10"/>
        <rFont val="宋体"/>
        <family val="3"/>
        <charset val="134"/>
      </rPr>
      <t>初级管理培训</t>
    </r>
  </si>
  <si>
    <r>
      <rPr>
        <sz val="10"/>
        <rFont val="宋体"/>
        <family val="3"/>
        <charset val="134"/>
      </rPr>
      <t>管理者角色转换、基本管理技巧</t>
    </r>
  </si>
  <si>
    <r>
      <rPr>
        <b/>
        <sz val="10"/>
        <rFont val="宋体"/>
        <family val="3"/>
        <charset val="134"/>
      </rPr>
      <t>销售外训</t>
    </r>
  </si>
  <si>
    <r>
      <rPr>
        <sz val="10"/>
        <rFont val="宋体"/>
        <family val="3"/>
        <charset val="134"/>
      </rPr>
      <t>销售技巧和营销策略培训</t>
    </r>
  </si>
  <si>
    <r>
      <rPr>
        <sz val="10"/>
        <rFont val="宋体"/>
        <family val="3"/>
        <charset val="134"/>
      </rPr>
      <t>各中心专业培训的需求</t>
    </r>
  </si>
  <si>
    <r>
      <rPr>
        <b/>
        <sz val="10"/>
        <rFont val="宋体"/>
        <family val="3"/>
        <charset val="134"/>
      </rPr>
      <t>新员工培训（全国）</t>
    </r>
  </si>
  <si>
    <r>
      <rPr>
        <sz val="10"/>
        <rFont val="宋体"/>
        <family val="3"/>
        <charset val="134"/>
      </rPr>
      <t>新员工培训</t>
    </r>
  </si>
  <si>
    <r>
      <rPr>
        <sz val="10"/>
        <rFont val="宋体"/>
        <family val="3"/>
        <charset val="134"/>
      </rPr>
      <t>全国首代</t>
    </r>
  </si>
  <si>
    <r>
      <rPr>
        <sz val="10"/>
        <rFont val="宋体"/>
        <family val="3"/>
        <charset val="134"/>
      </rPr>
      <t>全国主编培训</t>
    </r>
  </si>
  <si>
    <r>
      <rPr>
        <b/>
        <sz val="10"/>
        <rFont val="宋体"/>
        <family val="3"/>
        <charset val="134"/>
      </rPr>
      <t>中层经理管理培训</t>
    </r>
  </si>
  <si>
    <r>
      <t>T&amp;P</t>
    </r>
    <r>
      <rPr>
        <sz val="10"/>
        <rFont val="宋体"/>
        <family val="3"/>
        <charset val="134"/>
      </rPr>
      <t>干部管理研修班（产品技术中心、总编室）</t>
    </r>
  </si>
  <si>
    <r>
      <t>S&amp;M</t>
    </r>
    <r>
      <rPr>
        <sz val="10"/>
        <rFont val="宋体"/>
        <family val="3"/>
        <charset val="134"/>
      </rPr>
      <t>干部管理研修班（北京房产、家居、营销中心）</t>
    </r>
  </si>
  <si>
    <r>
      <rPr>
        <b/>
        <sz val="10"/>
        <rFont val="宋体"/>
        <family val="3"/>
        <charset val="134"/>
      </rPr>
      <t>内部课程开发</t>
    </r>
  </si>
  <si>
    <r>
      <rPr>
        <sz val="10"/>
        <rFont val="宋体"/>
        <family val="3"/>
        <charset val="134"/>
      </rPr>
      <t>课程开发（招聘实战，问题员工管理）</t>
    </r>
  </si>
  <si>
    <r>
      <t>HR</t>
    </r>
    <r>
      <rPr>
        <b/>
        <sz val="10"/>
        <rFont val="宋体"/>
        <family val="3"/>
        <charset val="134"/>
      </rPr>
      <t>学习与发展</t>
    </r>
  </si>
  <si>
    <r>
      <t>HR</t>
    </r>
    <r>
      <rPr>
        <sz val="10"/>
        <rFont val="宋体"/>
        <family val="3"/>
        <charset val="134"/>
      </rPr>
      <t>学习与发展</t>
    </r>
  </si>
  <si>
    <r>
      <rPr>
        <b/>
        <sz val="10"/>
        <rFont val="宋体"/>
        <family val="3"/>
        <charset val="134"/>
      </rPr>
      <t>业务线定制</t>
    </r>
  </si>
  <si>
    <r>
      <rPr>
        <sz val="10"/>
        <rFont val="宋体"/>
        <family val="3"/>
        <charset val="134"/>
      </rPr>
      <t>加盟站培训的讲师课时费</t>
    </r>
  </si>
  <si>
    <r>
      <rPr>
        <sz val="10"/>
        <rFont val="宋体"/>
        <family val="3"/>
        <charset val="134"/>
      </rPr>
      <t>营销中心及其他</t>
    </r>
  </si>
  <si>
    <r>
      <rPr>
        <b/>
        <sz val="10"/>
        <rFont val="宋体"/>
        <family val="3"/>
        <charset val="134"/>
      </rPr>
      <t>销售总监培训</t>
    </r>
  </si>
  <si>
    <r>
      <t>MT</t>
    </r>
    <r>
      <rPr>
        <b/>
        <sz val="10"/>
        <rFont val="宋体"/>
        <family val="3"/>
        <charset val="134"/>
      </rPr>
      <t>精英培养计划</t>
    </r>
  </si>
  <si>
    <r>
      <rPr>
        <b/>
        <sz val="10"/>
        <rFont val="宋体"/>
        <family val="3"/>
        <charset val="134"/>
      </rPr>
      <t>新员工</t>
    </r>
  </si>
  <si>
    <r>
      <rPr>
        <sz val="10"/>
        <rFont val="宋体"/>
        <family val="3"/>
        <charset val="134"/>
      </rPr>
      <t>把所有新人培养为成熟的汽车人，对汽车价值观认同、并基本能上手</t>
    </r>
  </si>
  <si>
    <r>
      <rPr>
        <b/>
        <sz val="10"/>
        <rFont val="宋体"/>
        <family val="3"/>
        <charset val="134"/>
      </rPr>
      <t>团队拓展</t>
    </r>
  </si>
  <si>
    <r>
      <rPr>
        <sz val="10"/>
        <rFont val="宋体"/>
        <family val="3"/>
        <charset val="134"/>
      </rPr>
      <t>内部团队建设及拓展</t>
    </r>
  </si>
  <si>
    <r>
      <rPr>
        <b/>
        <sz val="10"/>
        <rFont val="宋体"/>
        <family val="3"/>
        <charset val="134"/>
      </rPr>
      <t>通用技能</t>
    </r>
  </si>
  <si>
    <r>
      <rPr>
        <sz val="10"/>
        <rFont val="宋体"/>
        <family val="3"/>
        <charset val="134"/>
      </rPr>
      <t>沟通、项目管理、时间管理等基础素质和职业能力普及</t>
    </r>
  </si>
  <si>
    <r>
      <rPr>
        <b/>
        <sz val="10"/>
        <rFont val="宋体"/>
        <family val="3"/>
        <charset val="134"/>
      </rPr>
      <t>专业技能进阶</t>
    </r>
  </si>
  <si>
    <r>
      <rPr>
        <sz val="10"/>
        <rFont val="宋体"/>
        <family val="3"/>
        <charset val="134"/>
      </rPr>
      <t>使销售岗位员工得到技能提升</t>
    </r>
  </si>
  <si>
    <r>
      <rPr>
        <sz val="10"/>
        <rFont val="宋体"/>
        <family val="3"/>
        <charset val="134"/>
      </rPr>
      <t>使编辑、产品、运营岗位员工得到技能提升</t>
    </r>
  </si>
  <si>
    <r>
      <rPr>
        <sz val="10"/>
        <rFont val="宋体"/>
        <family val="3"/>
        <charset val="134"/>
      </rPr>
      <t>使技术岗位员工得到技能提升</t>
    </r>
  </si>
  <si>
    <r>
      <rPr>
        <b/>
        <sz val="10"/>
        <rFont val="宋体"/>
        <family val="3"/>
        <charset val="134"/>
      </rPr>
      <t>管理与领导力</t>
    </r>
  </si>
  <si>
    <r>
      <rPr>
        <sz val="10"/>
        <rFont val="宋体"/>
        <family val="3"/>
        <charset val="134"/>
      </rPr>
      <t>基层管理：具备基础管理技巧；
中层管理：以管理提升部门绩效的能力</t>
    </r>
  </si>
  <si>
    <r>
      <rPr>
        <b/>
        <u val="double"/>
        <sz val="14"/>
        <color indexed="12"/>
        <rFont val="宋体"/>
        <family val="3"/>
        <charset val="134"/>
      </rPr>
      <t>集团总部</t>
    </r>
    <r>
      <rPr>
        <b/>
        <u val="double"/>
        <sz val="14"/>
        <color indexed="12"/>
        <rFont val="Arial"/>
        <family val="2"/>
      </rPr>
      <t>+</t>
    </r>
    <r>
      <rPr>
        <b/>
        <u val="double"/>
        <sz val="14"/>
        <color indexed="12"/>
        <rFont val="宋体"/>
        <family val="3"/>
        <charset val="134"/>
      </rPr>
      <t>媒体</t>
    </r>
    <phoneticPr fontId="45" type="noConversion"/>
  </si>
  <si>
    <r>
      <rPr>
        <b/>
        <sz val="10"/>
        <rFont val="宋体"/>
        <family val="3"/>
        <charset val="134"/>
      </rPr>
      <t>搜狐媒体</t>
    </r>
    <r>
      <rPr>
        <b/>
        <sz val="10"/>
        <rFont val="Arial"/>
        <family val="2"/>
      </rPr>
      <t>TDC</t>
    </r>
    <r>
      <rPr>
        <b/>
        <sz val="10"/>
        <rFont val="宋体"/>
        <family val="3"/>
        <charset val="134"/>
      </rPr>
      <t>项目</t>
    </r>
  </si>
  <si>
    <r>
      <rPr>
        <b/>
        <sz val="10"/>
        <rFont val="宋体"/>
        <family val="3"/>
        <charset val="134"/>
      </rPr>
      <t>培训课程小计</t>
    </r>
    <phoneticPr fontId="12" type="noConversion"/>
  </si>
  <si>
    <r>
      <rPr>
        <b/>
        <u val="double"/>
        <sz val="14"/>
        <color indexed="12"/>
        <rFont val="宋体"/>
        <family val="3"/>
        <charset val="134"/>
      </rPr>
      <t>搜狗</t>
    </r>
    <phoneticPr fontId="45" type="noConversion"/>
  </si>
  <si>
    <r>
      <rPr>
        <sz val="10"/>
        <rFont val="宋体"/>
        <family val="3"/>
        <charset val="134"/>
      </rPr>
      <t>课程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拓展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回归日</t>
    </r>
  </si>
  <si>
    <r>
      <rPr>
        <sz val="10"/>
        <color rgb="FFFF0000"/>
        <rFont val="宋体"/>
        <family val="3"/>
        <charset val="134"/>
      </rPr>
      <t>高管</t>
    </r>
    <r>
      <rPr>
        <sz val="10"/>
        <color rgb="FFFF0000"/>
        <rFont val="Arial"/>
        <family val="2"/>
      </rPr>
      <t>EMBA</t>
    </r>
  </si>
  <si>
    <r>
      <rPr>
        <b/>
        <u val="double"/>
        <sz val="14"/>
        <color indexed="12"/>
        <rFont val="宋体"/>
        <family val="3"/>
        <charset val="134"/>
      </rPr>
      <t>视频</t>
    </r>
    <phoneticPr fontId="45" type="noConversion"/>
  </si>
  <si>
    <r>
      <rPr>
        <b/>
        <sz val="10"/>
        <rFont val="宋体"/>
        <family val="3"/>
        <charset val="134"/>
      </rPr>
      <t>人才盘点</t>
    </r>
    <phoneticPr fontId="12" type="noConversion"/>
  </si>
  <si>
    <r>
      <rPr>
        <b/>
        <sz val="10"/>
        <rFont val="宋体"/>
        <family val="3"/>
        <charset val="134"/>
      </rPr>
      <t>视频合计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</si>
  <si>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b/>
        <u val="double"/>
        <sz val="14"/>
        <color indexed="12"/>
        <rFont val="宋体"/>
        <family val="3"/>
        <charset val="134"/>
      </rPr>
      <t>焦点</t>
    </r>
    <phoneticPr fontId="45" type="noConversion"/>
  </si>
  <si>
    <r>
      <rPr>
        <b/>
        <sz val="10"/>
        <rFont val="宋体"/>
        <family val="3"/>
        <charset val="134"/>
      </rPr>
      <t>首代培训（首代学习俱乐部）</t>
    </r>
    <phoneticPr fontId="12" type="noConversion"/>
  </si>
  <si>
    <r>
      <rPr>
        <b/>
        <sz val="10"/>
        <rFont val="宋体"/>
        <family val="3"/>
        <charset val="134"/>
      </rPr>
      <t>主编培训（编学编享训练营）</t>
    </r>
    <phoneticPr fontId="12" type="noConversion"/>
  </si>
  <si>
    <r>
      <rPr>
        <sz val="10"/>
        <rFont val="宋体"/>
        <family val="3"/>
        <charset val="134"/>
      </rPr>
      <t>增加了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项目性奖励部分</t>
    </r>
    <phoneticPr fontId="12" type="noConversion"/>
  </si>
  <si>
    <r>
      <rPr>
        <sz val="10"/>
        <rFont val="宋体"/>
        <family val="3"/>
        <charset val="134"/>
      </rPr>
      <t>产品技术中心（内训师培养</t>
    </r>
    <r>
      <rPr>
        <sz val="10"/>
        <rFont val="Arial"/>
        <family val="2"/>
      </rPr>
      <t>TTT</t>
    </r>
    <r>
      <rPr>
        <sz val="10"/>
        <rFont val="宋体"/>
        <family val="3"/>
        <charset val="134"/>
      </rPr>
      <t>培训、</t>
    </r>
    <r>
      <rPr>
        <sz val="10"/>
        <rFont val="Arial"/>
        <family val="2"/>
      </rPr>
      <t>T&amp;P</t>
    </r>
    <r>
      <rPr>
        <sz val="10"/>
        <rFont val="宋体"/>
        <family val="3"/>
        <charset val="134"/>
      </rPr>
      <t>实习生计划）</t>
    </r>
  </si>
  <si>
    <r>
      <rPr>
        <b/>
        <u val="double"/>
        <sz val="14"/>
        <color indexed="12"/>
        <rFont val="宋体"/>
        <family val="3"/>
        <charset val="134"/>
      </rPr>
      <t>汽车</t>
    </r>
    <phoneticPr fontId="45" type="noConversion"/>
  </si>
  <si>
    <r>
      <rPr>
        <sz val="10"/>
        <rFont val="宋体"/>
        <family val="3"/>
        <charset val="134"/>
      </rPr>
      <t>个性化课程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门，一年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次，每次课程</t>
    </r>
    <r>
      <rPr>
        <sz val="10"/>
        <rFont val="Arial"/>
        <family val="2"/>
      </rPr>
      <t>30,000</t>
    </r>
    <r>
      <rPr>
        <sz val="10"/>
        <rFont val="宋体"/>
        <family val="3"/>
        <charset val="134"/>
      </rPr>
      <t>元。</t>
    </r>
  </si>
  <si>
    <r>
      <rPr>
        <b/>
        <sz val="10"/>
        <rFont val="宋体"/>
        <family val="3"/>
        <charset val="134"/>
      </rPr>
      <t>项目</t>
    </r>
    <phoneticPr fontId="45" type="noConversion"/>
  </si>
  <si>
    <r>
      <rPr>
        <b/>
        <sz val="10"/>
        <rFont val="宋体"/>
        <family val="3"/>
        <charset val="134"/>
      </rPr>
      <t>单价</t>
    </r>
    <phoneticPr fontId="45" type="noConversion"/>
  </si>
  <si>
    <r>
      <rPr>
        <b/>
        <sz val="1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</si>
  <si>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增长</t>
    </r>
    <phoneticPr fontId="45" type="noConversion"/>
  </si>
  <si>
    <r>
      <rPr>
        <b/>
        <sz val="10"/>
        <rFont val="宋体"/>
        <family val="3"/>
        <charset val="134"/>
      </rPr>
      <t>全员活动</t>
    </r>
    <phoneticPr fontId="45" type="noConversion"/>
  </si>
  <si>
    <r>
      <rPr>
        <sz val="10"/>
        <rFont val="宋体"/>
        <family val="3"/>
        <charset val="134"/>
      </rPr>
      <t>搜狐运动会</t>
    </r>
    <phoneticPr fontId="42" type="noConversion"/>
  </si>
  <si>
    <r>
      <rPr>
        <b/>
        <sz val="10"/>
        <rFont val="宋体"/>
        <family val="3"/>
        <charset val="134"/>
      </rPr>
      <t>团队建设</t>
    </r>
  </si>
  <si>
    <r>
      <rPr>
        <sz val="9"/>
        <rFont val="宋体"/>
        <family val="3"/>
        <charset val="134"/>
      </rPr>
      <t>人数增加</t>
    </r>
  </si>
  <si>
    <r>
      <rPr>
        <sz val="10"/>
        <rFont val="宋体"/>
        <family val="3"/>
        <charset val="134"/>
      </rPr>
      <t>搜狐家庭日</t>
    </r>
    <phoneticPr fontId="42" type="noConversion"/>
  </si>
  <si>
    <r>
      <rPr>
        <sz val="10"/>
        <color rgb="FFFF0000"/>
        <rFont val="宋体"/>
        <family val="3"/>
        <charset val="134"/>
      </rPr>
      <t>搜狐创新嘉年华</t>
    </r>
    <phoneticPr fontId="45" type="noConversion"/>
  </si>
  <si>
    <r>
      <rPr>
        <sz val="10"/>
        <rFont val="宋体"/>
        <family val="3"/>
        <charset val="134"/>
      </rPr>
      <t>攀岩比赛</t>
    </r>
    <phoneticPr fontId="42" type="noConversion"/>
  </si>
  <si>
    <r>
      <rPr>
        <sz val="10"/>
        <color rgb="FFFF0000"/>
        <rFont val="宋体"/>
        <family val="3"/>
        <charset val="134"/>
      </rPr>
      <t>搜狐艺术节</t>
    </r>
    <phoneticPr fontId="45" type="noConversion"/>
  </si>
  <si>
    <r>
      <rPr>
        <sz val="10"/>
        <color rgb="FFFF0000"/>
        <rFont val="宋体"/>
        <family val="3"/>
        <charset val="134"/>
      </rPr>
      <t>举办艺术节，包含微电影拍摄、才艺展示等</t>
    </r>
    <phoneticPr fontId="45" type="noConversion"/>
  </si>
  <si>
    <r>
      <rPr>
        <sz val="10"/>
        <color rgb="FFFF0000"/>
        <rFont val="宋体"/>
        <family val="3"/>
        <charset val="134"/>
      </rPr>
      <t>跳蚤市场</t>
    </r>
    <phoneticPr fontId="45" type="noConversion"/>
  </si>
  <si>
    <r>
      <rPr>
        <sz val="10"/>
        <rFont val="宋体"/>
        <family val="3"/>
        <charset val="134"/>
      </rPr>
      <t>分公司节日活动支持（春节、中秋国庆、元旦圣诞）</t>
    </r>
    <phoneticPr fontId="12" type="noConversion"/>
  </si>
  <si>
    <r>
      <rPr>
        <b/>
        <sz val="10"/>
        <rFont val="宋体"/>
        <family val="3"/>
        <charset val="134"/>
      </rPr>
      <t>全员活动小计</t>
    </r>
    <phoneticPr fontId="45" type="noConversion"/>
  </si>
  <si>
    <r>
      <rPr>
        <b/>
        <sz val="10"/>
        <rFont val="宋体"/>
        <family val="3"/>
        <charset val="134"/>
      </rPr>
      <t>企业文化建设推广</t>
    </r>
    <phoneticPr fontId="45" type="noConversion"/>
  </si>
  <si>
    <r>
      <rPr>
        <sz val="10"/>
        <color rgb="FFFF0000"/>
        <rFont val="宋体"/>
        <family val="3"/>
        <charset val="134"/>
      </rPr>
      <t>全年内刊稿费、推广费用及精编版印刷费用</t>
    </r>
    <phoneticPr fontId="45" type="noConversion"/>
  </si>
  <si>
    <r>
      <rPr>
        <sz val="10"/>
        <rFont val="宋体"/>
        <family val="3"/>
        <charset val="134"/>
      </rPr>
      <t>雇主品牌推广</t>
    </r>
  </si>
  <si>
    <r>
      <rPr>
        <sz val="10"/>
        <rFont val="宋体"/>
        <family val="3"/>
        <charset val="134"/>
      </rPr>
      <t>员工手册</t>
    </r>
    <phoneticPr fontId="42" type="noConversion"/>
  </si>
  <si>
    <r>
      <rPr>
        <sz val="10"/>
        <rFont val="宋体"/>
        <family val="3"/>
        <charset val="134"/>
      </rPr>
      <t>最佳雇主评选</t>
    </r>
  </si>
  <si>
    <r>
      <rPr>
        <b/>
        <sz val="10"/>
        <rFont val="宋体"/>
        <family val="3"/>
        <charset val="134"/>
      </rPr>
      <t>员工沟通与奖励</t>
    </r>
    <phoneticPr fontId="45" type="noConversion"/>
  </si>
  <si>
    <r>
      <t>404</t>
    </r>
    <r>
      <rPr>
        <sz val="10"/>
        <rFont val="宋体"/>
        <family val="3"/>
        <charset val="134"/>
      </rPr>
      <t>调查</t>
    </r>
    <phoneticPr fontId="42" type="noConversion"/>
  </si>
  <si>
    <r>
      <rPr>
        <sz val="10"/>
        <color rgb="FFFF0000"/>
        <rFont val="宋体"/>
        <family val="3"/>
        <charset val="134"/>
      </rPr>
      <t>离职员工交流</t>
    </r>
    <phoneticPr fontId="42" type="noConversion"/>
  </si>
  <si>
    <r>
      <rPr>
        <sz val="10"/>
        <rFont val="宋体"/>
        <family val="3"/>
        <charset val="134"/>
      </rPr>
      <t>日常奖励（支持突出业绩）</t>
    </r>
  </si>
  <si>
    <r>
      <rPr>
        <sz val="10"/>
        <rFont val="宋体"/>
        <family val="3"/>
        <charset val="134"/>
      </rPr>
      <t>专利奖励</t>
    </r>
  </si>
  <si>
    <r>
      <rPr>
        <b/>
        <sz val="10"/>
        <rFont val="宋体"/>
        <family val="3"/>
        <charset val="134"/>
      </rPr>
      <t>员工俱乐部</t>
    </r>
    <phoneticPr fontId="45" type="noConversion"/>
  </si>
  <si>
    <r>
      <rPr>
        <sz val="10"/>
        <rFont val="宋体"/>
        <family val="3"/>
        <charset val="134"/>
      </rPr>
      <t>俱乐部日常活动</t>
    </r>
    <phoneticPr fontId="42" type="noConversion"/>
  </si>
  <si>
    <r>
      <rPr>
        <sz val="10"/>
        <rFont val="宋体"/>
        <family val="3"/>
        <charset val="134"/>
      </rPr>
      <t>俱乐部比赛</t>
    </r>
    <phoneticPr fontId="42" type="noConversion"/>
  </si>
  <si>
    <r>
      <rPr>
        <sz val="10"/>
        <rFont val="宋体"/>
        <family val="3"/>
        <charset val="134"/>
      </rPr>
      <t>日常攀岩活动</t>
    </r>
    <phoneticPr fontId="42" type="noConversion"/>
  </si>
  <si>
    <r>
      <rPr>
        <b/>
        <sz val="10"/>
        <rFont val="宋体"/>
        <family val="3"/>
        <charset val="134"/>
      </rPr>
      <t>登山</t>
    </r>
  </si>
  <si>
    <r>
      <rPr>
        <sz val="10"/>
        <rFont val="宋体"/>
        <family val="3"/>
        <charset val="134"/>
      </rPr>
      <t>登山俱乐部</t>
    </r>
    <phoneticPr fontId="42" type="noConversion"/>
  </si>
  <si>
    <r>
      <rPr>
        <sz val="10"/>
        <rFont val="宋体"/>
        <family val="3"/>
        <charset val="134"/>
      </rPr>
      <t>核心团队登山</t>
    </r>
  </si>
  <si>
    <r>
      <rPr>
        <b/>
        <sz val="10"/>
        <rFont val="宋体"/>
        <family val="3"/>
        <charset val="134"/>
      </rPr>
      <t>人才评价</t>
    </r>
    <phoneticPr fontId="12" type="noConversion"/>
  </si>
  <si>
    <r>
      <rPr>
        <sz val="10"/>
        <rFont val="宋体"/>
        <family val="3"/>
        <charset val="134"/>
      </rPr>
      <t>领导力素质模型及盘点</t>
    </r>
    <phoneticPr fontId="42" type="noConversion"/>
  </si>
  <si>
    <r>
      <rPr>
        <b/>
        <sz val="10"/>
        <rFont val="宋体"/>
        <family val="3"/>
        <charset val="134"/>
      </rPr>
      <t>人才评价小计</t>
    </r>
    <phoneticPr fontId="45" type="noConversion"/>
  </si>
  <si>
    <r>
      <rPr>
        <b/>
        <sz val="10"/>
        <rFont val="宋体"/>
        <family val="3"/>
        <charset val="134"/>
      </rPr>
      <t>奖励</t>
    </r>
  </si>
  <si>
    <r>
      <rPr>
        <b/>
        <sz val="9"/>
        <rFont val="宋体"/>
        <family val="3"/>
        <charset val="134"/>
      </rPr>
      <t>焦点全国年会</t>
    </r>
  </si>
  <si>
    <r>
      <rPr>
        <b/>
        <sz val="9"/>
        <rFont val="宋体"/>
        <family val="3"/>
        <charset val="134"/>
      </rPr>
      <t>新年开工红包</t>
    </r>
  </si>
  <si>
    <r>
      <rPr>
        <b/>
        <sz val="9"/>
        <rFont val="宋体"/>
        <family val="3"/>
        <charset val="134"/>
      </rPr>
      <t>羽毛球俱乐部</t>
    </r>
  </si>
  <si>
    <r>
      <rPr>
        <b/>
        <sz val="9"/>
        <rFont val="宋体"/>
        <family val="3"/>
        <charset val="134"/>
      </rPr>
      <t>篮球俱乐部</t>
    </r>
  </si>
  <si>
    <r>
      <rPr>
        <b/>
        <sz val="9"/>
        <rFont val="宋体"/>
        <family val="3"/>
        <charset val="134"/>
      </rPr>
      <t>足球娱乐部</t>
    </r>
  </si>
  <si>
    <r>
      <rPr>
        <b/>
        <sz val="9"/>
        <rFont val="宋体"/>
        <family val="3"/>
        <charset val="134"/>
      </rPr>
      <t>日常员工活动</t>
    </r>
  </si>
  <si>
    <r>
      <rPr>
        <sz val="10"/>
        <color rgb="FFFF0000"/>
        <rFont val="宋体"/>
        <family val="3"/>
        <charset val="134"/>
      </rPr>
      <t>配合新版企业文化，举行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创新</t>
    </r>
    <r>
      <rPr>
        <sz val="10"/>
        <color rgb="FFFF0000"/>
        <rFont val="Arial"/>
        <family val="2"/>
      </rPr>
      <t>”</t>
    </r>
    <r>
      <rPr>
        <sz val="10"/>
        <color rgb="FFFF0000"/>
        <rFont val="宋体"/>
        <family val="3"/>
        <charset val="134"/>
      </rPr>
      <t>主题活动</t>
    </r>
    <phoneticPr fontId="45" type="noConversion"/>
  </si>
  <si>
    <r>
      <rPr>
        <sz val="10"/>
        <color rgb="FFFF0000"/>
        <rFont val="宋体"/>
        <family val="3"/>
        <charset val="134"/>
      </rPr>
      <t>策划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老搜狐</t>
    </r>
    <r>
      <rPr>
        <sz val="10"/>
        <color rgb="FFFF0000"/>
        <rFont val="Arial"/>
        <family val="2"/>
      </rPr>
      <t>”</t>
    </r>
    <r>
      <rPr>
        <sz val="10"/>
        <color rgb="FFFF0000"/>
        <rFont val="宋体"/>
        <family val="3"/>
        <charset val="134"/>
      </rPr>
      <t>访谈系列</t>
    </r>
    <phoneticPr fontId="42" type="noConversion"/>
  </si>
  <si>
    <r>
      <rPr>
        <sz val="10"/>
        <rFont val="宋体"/>
        <family val="3"/>
        <charset val="134"/>
      </rPr>
      <t>节日礼品费（有</t>
    </r>
    <r>
      <rPr>
        <sz val="10"/>
        <rFont val="Arial"/>
        <family val="2"/>
      </rPr>
      <t>Offer</t>
    </r>
    <r>
      <rPr>
        <sz val="10"/>
        <rFont val="宋体"/>
        <family val="3"/>
        <charset val="134"/>
      </rPr>
      <t>实习生）</t>
    </r>
  </si>
  <si>
    <r>
      <rPr>
        <sz val="10"/>
        <rFont val="宋体"/>
        <family val="3"/>
        <charset val="134"/>
      </rPr>
      <t>项目奖励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员工奖励</t>
    </r>
  </si>
  <si>
    <r>
      <rPr>
        <sz val="10"/>
        <rFont val="宋体"/>
        <family val="3"/>
        <charset val="134"/>
      </rPr>
      <t>团建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拓展</t>
    </r>
  </si>
  <si>
    <r>
      <rPr>
        <b/>
        <sz val="10"/>
        <rFont val="宋体"/>
        <family val="3"/>
        <charset val="134"/>
      </rPr>
      <t>焦点合计</t>
    </r>
    <r>
      <rPr>
        <b/>
        <sz val="10"/>
        <rFont val="Arial"/>
        <family val="2"/>
      </rPr>
      <t xml:space="preserve"> (RMB)</t>
    </r>
    <phoneticPr fontId="45" type="noConversion"/>
  </si>
  <si>
    <r>
      <rPr>
        <b/>
        <sz val="10"/>
        <rFont val="宋体"/>
        <family val="3"/>
        <charset val="134"/>
      </rPr>
      <t>汽车合计</t>
    </r>
    <r>
      <rPr>
        <b/>
        <sz val="10"/>
        <rFont val="Arial"/>
        <family val="2"/>
      </rPr>
      <t>(RMB)</t>
    </r>
    <phoneticPr fontId="45" type="noConversion"/>
  </si>
  <si>
    <r>
      <rPr>
        <b/>
        <sz val="10"/>
        <rFont val="宋体"/>
        <family val="3"/>
        <charset val="134"/>
      </rPr>
      <t>招聘广告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简历下载</t>
    </r>
  </si>
  <si>
    <r>
      <rPr>
        <sz val="10"/>
        <rFont val="宋体"/>
        <family val="3"/>
        <charset val="134"/>
      </rPr>
      <t>依据效果评估减少采购</t>
    </r>
    <phoneticPr fontId="49" type="noConversion"/>
  </si>
  <si>
    <r>
      <rPr>
        <sz val="10"/>
        <rFont val="宋体"/>
        <family val="3"/>
        <charset val="134"/>
      </rPr>
      <t>集团总部</t>
    </r>
  </si>
  <si>
    <r>
      <rPr>
        <sz val="10"/>
        <rFont val="宋体"/>
        <family val="3"/>
        <charset val="134"/>
      </rPr>
      <t>搜狐媒体</t>
    </r>
    <phoneticPr fontId="49" type="noConversion"/>
  </si>
  <si>
    <r>
      <t>58</t>
    </r>
    <r>
      <rPr>
        <sz val="10"/>
        <color rgb="FFFF0000"/>
        <rFont val="宋体"/>
        <family val="3"/>
        <charset val="134"/>
      </rPr>
      <t>同城</t>
    </r>
  </si>
  <si>
    <r>
      <rPr>
        <sz val="10"/>
        <color rgb="FFFF0000"/>
        <rFont val="宋体"/>
        <family val="3"/>
        <charset val="134"/>
      </rPr>
      <t>针对焦点地方站及职能中低端职位尝试新渠道</t>
    </r>
    <phoneticPr fontId="49" type="noConversion"/>
  </si>
  <si>
    <r>
      <rPr>
        <sz val="10"/>
        <color rgb="FFFF0000"/>
        <rFont val="宋体"/>
        <family val="3"/>
        <charset val="134"/>
      </rPr>
      <t>集团总部</t>
    </r>
  </si>
  <si>
    <r>
      <rPr>
        <sz val="10"/>
        <color rgb="FFFF0000"/>
        <rFont val="宋体"/>
        <family val="3"/>
        <charset val="134"/>
      </rPr>
      <t>搜狐媒体</t>
    </r>
    <phoneticPr fontId="49" type="noConversion"/>
  </si>
  <si>
    <r>
      <rPr>
        <sz val="10"/>
        <color rgb="FFFF0000"/>
        <rFont val="宋体"/>
        <family val="3"/>
        <charset val="134"/>
      </rPr>
      <t>猎聘网</t>
    </r>
  </si>
  <si>
    <r>
      <rPr>
        <sz val="10"/>
        <color rgb="FFFF0000"/>
        <rFont val="宋体"/>
        <family val="3"/>
        <charset val="134"/>
      </rPr>
      <t>新加中级职位渠道</t>
    </r>
    <phoneticPr fontId="49" type="noConversion"/>
  </si>
  <si>
    <r>
      <rPr>
        <b/>
        <sz val="10"/>
        <rFont val="宋体"/>
        <family val="3"/>
        <charset val="134"/>
      </rPr>
      <t>集团总部</t>
    </r>
  </si>
  <si>
    <r>
      <rPr>
        <b/>
        <sz val="10"/>
        <rFont val="宋体"/>
        <family val="3"/>
        <charset val="134"/>
      </rPr>
      <t>搜狐媒体</t>
    </r>
    <phoneticPr fontId="49" type="noConversion"/>
  </si>
  <si>
    <r>
      <rPr>
        <b/>
        <sz val="10"/>
        <rFont val="宋体"/>
        <family val="3"/>
        <charset val="134"/>
      </rPr>
      <t>其他付费渠道</t>
    </r>
    <phoneticPr fontId="45" type="noConversion"/>
  </si>
  <si>
    <r>
      <rPr>
        <sz val="10"/>
        <rFont val="宋体"/>
        <family val="3"/>
        <charset val="134"/>
      </rPr>
      <t>猎头费用</t>
    </r>
  </si>
  <si>
    <r>
      <rPr>
        <sz val="10"/>
        <rFont val="宋体"/>
        <family val="3"/>
        <charset val="134"/>
      </rPr>
      <t>内部推荐奖励</t>
    </r>
  </si>
  <si>
    <r>
      <rPr>
        <sz val="10"/>
        <rFont val="宋体"/>
        <family val="3"/>
        <charset val="134"/>
      </rPr>
      <t>搜狐媒体拟增加内推力度，集团预估降低</t>
    </r>
    <phoneticPr fontId="49" type="noConversion"/>
  </si>
  <si>
    <r>
      <rPr>
        <sz val="10"/>
        <rFont val="宋体"/>
        <family val="3"/>
        <charset val="134"/>
      </rPr>
      <t>招聘业务量减少预估费用降低</t>
    </r>
    <phoneticPr fontId="49" type="noConversion"/>
  </si>
  <si>
    <r>
      <rPr>
        <b/>
        <sz val="10"/>
        <rFont val="宋体"/>
        <family val="3"/>
        <charset val="134"/>
      </rPr>
      <t>其他付费渠道小计</t>
    </r>
    <phoneticPr fontId="45" type="noConversion"/>
  </si>
  <si>
    <r>
      <rPr>
        <sz val="10"/>
        <rFont val="宋体"/>
        <family val="3"/>
        <charset val="134"/>
      </rPr>
      <t>竞争对手调查</t>
    </r>
  </si>
  <si>
    <r>
      <rPr>
        <sz val="10"/>
        <rFont val="宋体"/>
        <family val="3"/>
        <charset val="134"/>
      </rPr>
      <t>顾问费及培训交流</t>
    </r>
  </si>
  <si>
    <r>
      <rPr>
        <sz val="10"/>
        <rFont val="宋体"/>
        <family val="3"/>
        <charset val="134"/>
      </rPr>
      <t>招聘系统</t>
    </r>
  </si>
  <si>
    <r>
      <rPr>
        <b/>
        <sz val="10"/>
        <rFont val="宋体"/>
        <family val="3"/>
        <charset val="134"/>
      </rPr>
      <t>调研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工具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系统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顾问等小计</t>
    </r>
    <phoneticPr fontId="45" type="noConversion"/>
  </si>
  <si>
    <r>
      <rPr>
        <b/>
        <sz val="10"/>
        <rFont val="宋体"/>
        <family val="3"/>
        <charset val="134"/>
      </rPr>
      <t>广告及简历下载</t>
    </r>
    <phoneticPr fontId="45" type="noConversion"/>
  </si>
  <si>
    <r>
      <rPr>
        <sz val="10"/>
        <rFont val="宋体"/>
        <family val="3"/>
        <charset val="134"/>
      </rPr>
      <t>智联招聘</t>
    </r>
    <phoneticPr fontId="45" type="noConversion"/>
  </si>
  <si>
    <r>
      <rPr>
        <sz val="10"/>
        <rFont val="宋体"/>
        <family val="3"/>
        <charset val="134"/>
      </rPr>
      <t>前程无忧</t>
    </r>
    <phoneticPr fontId="45" type="noConversion"/>
  </si>
  <si>
    <r>
      <rPr>
        <sz val="10"/>
        <rFont val="宋体"/>
        <family val="3"/>
        <charset val="134"/>
      </rPr>
      <t>猎聘网</t>
    </r>
    <phoneticPr fontId="45" type="noConversion"/>
  </si>
  <si>
    <r>
      <rPr>
        <sz val="10"/>
        <rFont val="宋体"/>
        <family val="3"/>
        <charset val="134"/>
      </rPr>
      <t>拉钩网</t>
    </r>
    <phoneticPr fontId="45" type="noConversion"/>
  </si>
  <si>
    <t>LinkedIn</t>
    <phoneticPr fontId="45" type="noConversion"/>
  </si>
  <si>
    <r>
      <rPr>
        <b/>
        <sz val="10"/>
        <rFont val="宋体"/>
        <family val="3"/>
        <charset val="134"/>
      </rPr>
      <t>其他付费渠道</t>
    </r>
    <phoneticPr fontId="45" type="noConversion"/>
  </si>
  <si>
    <r>
      <rPr>
        <sz val="10"/>
        <rFont val="宋体"/>
        <family val="3"/>
        <charset val="134"/>
      </rPr>
      <t>其他媒体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招聘会</t>
    </r>
    <phoneticPr fontId="45" type="noConversion"/>
  </si>
  <si>
    <r>
      <rPr>
        <sz val="10"/>
        <rFont val="宋体"/>
        <family val="3"/>
        <charset val="134"/>
      </rPr>
      <t>猎头</t>
    </r>
    <phoneticPr fontId="45" type="noConversion"/>
  </si>
  <si>
    <r>
      <rPr>
        <b/>
        <sz val="10"/>
        <rFont val="宋体"/>
        <family val="3"/>
        <charset val="134"/>
      </rPr>
      <t>调研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工具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系统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顾问等</t>
    </r>
  </si>
  <si>
    <r>
      <rPr>
        <sz val="10"/>
        <rFont val="宋体"/>
        <family val="3"/>
        <charset val="134"/>
      </rPr>
      <t>招聘系统</t>
    </r>
    <phoneticPr fontId="45" type="noConversion"/>
  </si>
  <si>
    <r>
      <rPr>
        <sz val="10"/>
        <rFont val="宋体"/>
        <family val="3"/>
        <charset val="134"/>
      </rPr>
      <t>内推奖金</t>
    </r>
    <phoneticPr fontId="45" type="noConversion"/>
  </si>
  <si>
    <r>
      <rPr>
        <sz val="10"/>
        <color rgb="FFFF0000"/>
        <rFont val="宋体"/>
        <family val="3"/>
        <charset val="134"/>
      </rPr>
      <t>竞争对手调查</t>
    </r>
    <phoneticPr fontId="45" type="noConversion"/>
  </si>
  <si>
    <r>
      <rPr>
        <sz val="10"/>
        <rFont val="宋体"/>
        <family val="3"/>
        <charset val="134"/>
      </rPr>
      <t>左老师咨询费</t>
    </r>
    <phoneticPr fontId="45" type="noConversion"/>
  </si>
  <si>
    <r>
      <rPr>
        <sz val="10"/>
        <color rgb="FFFF0000"/>
        <rFont val="宋体"/>
        <family val="3"/>
        <charset val="134"/>
      </rPr>
      <t>招聘沙龙</t>
    </r>
    <phoneticPr fontId="45" type="noConversion"/>
  </si>
  <si>
    <r>
      <rPr>
        <sz val="10"/>
        <color rgb="FFFF0000"/>
        <rFont val="宋体"/>
        <family val="3"/>
        <charset val="134"/>
      </rPr>
      <t>新增，以招聘高端人才为目标，组织线下专场技术沙龙和技术交流会</t>
    </r>
  </si>
  <si>
    <r>
      <rPr>
        <b/>
        <sz val="10"/>
        <rFont val="宋体"/>
        <family val="3"/>
        <charset val="134"/>
      </rPr>
      <t>搜狗总计</t>
    </r>
    <r>
      <rPr>
        <b/>
        <sz val="10"/>
        <rFont val="Arial"/>
        <family val="2"/>
      </rPr>
      <t xml:space="preserve"> (RMB)</t>
    </r>
    <phoneticPr fontId="49" type="noConversion"/>
  </si>
  <si>
    <r>
      <rPr>
        <b/>
        <sz val="9"/>
        <rFont val="宋体"/>
        <family val="3"/>
        <charset val="134"/>
      </rPr>
      <t>招聘广告</t>
    </r>
  </si>
  <si>
    <r>
      <rPr>
        <b/>
        <sz val="9"/>
        <rFont val="宋体"/>
        <family val="3"/>
        <charset val="134"/>
      </rPr>
      <t>特殊渠道</t>
    </r>
  </si>
  <si>
    <r>
      <rPr>
        <sz val="9"/>
        <rFont val="宋体"/>
        <family val="3"/>
        <charset val="134"/>
      </rPr>
      <t>猎头费用（含</t>
    </r>
    <r>
      <rPr>
        <sz val="9"/>
        <rFont val="Arial"/>
        <family val="2"/>
      </rPr>
      <t>PRO</t>
    </r>
    <r>
      <rPr>
        <sz val="9"/>
        <rFont val="宋体"/>
        <family val="3"/>
        <charset val="134"/>
      </rPr>
      <t>猎头）</t>
    </r>
  </si>
  <si>
    <r>
      <rPr>
        <sz val="9"/>
        <rFont val="宋体"/>
        <family val="3"/>
        <charset val="134"/>
      </rPr>
      <t>内部推荐奖励</t>
    </r>
  </si>
  <si>
    <r>
      <rPr>
        <b/>
        <sz val="9"/>
        <rFont val="宋体"/>
        <family val="3"/>
        <charset val="134"/>
      </rPr>
      <t>项目</t>
    </r>
  </si>
  <si>
    <r>
      <rPr>
        <sz val="9"/>
        <rFont val="宋体"/>
        <family val="3"/>
        <charset val="134"/>
      </rPr>
      <t>竞争对手组织结构</t>
    </r>
  </si>
  <si>
    <r>
      <rPr>
        <b/>
        <sz val="10"/>
        <rFont val="宋体"/>
        <family val="3"/>
        <charset val="134"/>
      </rPr>
      <t>视频总计</t>
    </r>
    <r>
      <rPr>
        <b/>
        <sz val="10"/>
        <rFont val="Arial"/>
        <family val="2"/>
      </rPr>
      <t xml:space="preserve"> (RMB)</t>
    </r>
    <phoneticPr fontId="49" type="noConversion"/>
  </si>
  <si>
    <r>
      <rPr>
        <b/>
        <u val="double"/>
        <sz val="14"/>
        <color indexed="12"/>
        <rFont val="宋体"/>
        <family val="3"/>
        <charset val="134"/>
      </rPr>
      <t>焦点</t>
    </r>
    <phoneticPr fontId="45" type="noConversion"/>
  </si>
  <si>
    <r>
      <rPr>
        <b/>
        <sz val="10"/>
        <rFont val="宋体"/>
        <family val="3"/>
        <charset val="134"/>
      </rPr>
      <t>招聘广告</t>
    </r>
    <phoneticPr fontId="45" type="noConversion"/>
  </si>
  <si>
    <r>
      <rPr>
        <sz val="10"/>
        <rFont val="宋体"/>
        <family val="3"/>
        <charset val="134"/>
      </rPr>
      <t>智联招聘</t>
    </r>
  </si>
  <si>
    <r>
      <rPr>
        <sz val="10"/>
        <rFont val="宋体"/>
        <family val="3"/>
        <charset val="134"/>
      </rPr>
      <t>前程无忧</t>
    </r>
  </si>
  <si>
    <r>
      <rPr>
        <sz val="10"/>
        <rFont val="宋体"/>
        <family val="3"/>
        <charset val="134"/>
      </rPr>
      <t>垂直渠道</t>
    </r>
  </si>
  <si>
    <r>
      <rPr>
        <sz val="10"/>
        <rFont val="宋体"/>
        <family val="3"/>
        <charset val="134"/>
      </rPr>
      <t>猎聘网</t>
    </r>
  </si>
  <si>
    <r>
      <rPr>
        <b/>
        <sz val="10"/>
        <rFont val="宋体"/>
        <family val="3"/>
        <charset val="134"/>
      </rPr>
      <t>特殊渠道</t>
    </r>
    <phoneticPr fontId="45" type="noConversion"/>
  </si>
  <si>
    <t xml:space="preserve">RPO                                    </t>
    <phoneticPr fontId="45" type="noConversion"/>
  </si>
  <si>
    <r>
      <rPr>
        <sz val="10"/>
        <rFont val="宋体"/>
        <family val="3"/>
        <charset val="134"/>
      </rPr>
      <t>取消</t>
    </r>
    <phoneticPr fontId="49" type="noConversion"/>
  </si>
  <si>
    <r>
      <rPr>
        <b/>
        <sz val="10"/>
        <rFont val="宋体"/>
        <family val="3"/>
        <charset val="134"/>
      </rPr>
      <t>焦点合计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</si>
  <si>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b/>
        <u val="double"/>
        <sz val="14"/>
        <color indexed="12"/>
        <rFont val="宋体"/>
        <family val="3"/>
        <charset val="134"/>
      </rPr>
      <t>汽车</t>
    </r>
    <phoneticPr fontId="45" type="noConversion"/>
  </si>
  <si>
    <r>
      <rPr>
        <sz val="10"/>
        <rFont val="宋体"/>
        <family val="3"/>
        <charset val="134"/>
      </rPr>
      <t>取消当地报纸招聘费用</t>
    </r>
  </si>
  <si>
    <r>
      <rPr>
        <sz val="9"/>
        <rFont val="宋体"/>
        <family val="3"/>
        <charset val="134"/>
      </rPr>
      <t>猎头费用</t>
    </r>
  </si>
  <si>
    <r>
      <rPr>
        <b/>
        <sz val="10"/>
        <rFont val="宋体"/>
        <family val="3"/>
        <charset val="134"/>
      </rPr>
      <t>汽车合计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</si>
  <si>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u val="double"/>
        <sz val="14"/>
        <color rgb="FF0070C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</si>
  <si>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全集团合计</t>
    </r>
    <r>
      <rPr>
        <b/>
        <sz val="10"/>
        <rFont val="Arial"/>
        <family val="2"/>
      </rPr>
      <t xml:space="preserve"> (RMB)</t>
    </r>
    <phoneticPr fontId="12" type="noConversion"/>
  </si>
  <si>
    <r>
      <t>*</t>
    </r>
    <r>
      <rPr>
        <b/>
        <sz val="10"/>
        <color rgb="FFFF0000"/>
        <rFont val="宋体"/>
        <family val="3"/>
        <charset val="134"/>
      </rPr>
      <t>红色字体为新增项目</t>
    </r>
  </si>
  <si>
    <r>
      <rPr>
        <b/>
        <sz val="10"/>
        <rFont val="宋体"/>
        <family val="3"/>
        <charset val="134"/>
      </rPr>
      <t>类别</t>
    </r>
    <phoneticPr fontId="45" type="noConversion"/>
  </si>
  <si>
    <r>
      <rPr>
        <b/>
        <sz val="10"/>
        <rFont val="宋体"/>
        <family val="3"/>
        <charset val="134"/>
      </rPr>
      <t>项目</t>
    </r>
    <phoneticPr fontId="45" type="noConversion"/>
  </si>
  <si>
    <r>
      <rPr>
        <b/>
        <sz val="1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</si>
  <si>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增长</t>
    </r>
    <phoneticPr fontId="45" type="noConversion"/>
  </si>
  <si>
    <r>
      <t>14</t>
    </r>
    <r>
      <rPr>
        <b/>
        <sz val="10"/>
        <rFont val="宋体"/>
        <family val="3"/>
        <charset val="134"/>
      </rPr>
      <t>年预算</t>
    </r>
    <phoneticPr fontId="42" type="noConversion"/>
  </si>
  <si>
    <r>
      <rPr>
        <b/>
        <sz val="10"/>
        <rFont val="宋体"/>
        <family val="3"/>
        <charset val="134"/>
      </rPr>
      <t>费用变化原因备注</t>
    </r>
    <phoneticPr fontId="45" type="noConversion"/>
  </si>
  <si>
    <r>
      <rPr>
        <b/>
        <u val="double"/>
        <sz val="14"/>
        <color indexed="12"/>
        <rFont val="宋体"/>
        <family val="3"/>
        <charset val="134"/>
      </rPr>
      <t>集团（不含搜狗）</t>
    </r>
    <phoneticPr fontId="45" type="noConversion"/>
  </si>
  <si>
    <r>
      <rPr>
        <b/>
        <sz val="10"/>
        <rFont val="宋体"/>
        <family val="3"/>
        <charset val="134"/>
      </rPr>
      <t>搜狐奖学金</t>
    </r>
    <phoneticPr fontId="42" type="noConversion"/>
  </si>
  <si>
    <r>
      <t>“</t>
    </r>
    <r>
      <rPr>
        <sz val="10"/>
        <rFont val="宋体"/>
        <family val="3"/>
        <charset val="134"/>
      </rPr>
      <t>清华之友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42" type="noConversion"/>
  </si>
  <si>
    <r>
      <rPr>
        <sz val="10"/>
        <rFont val="宋体"/>
        <family val="3"/>
        <charset val="134"/>
      </rPr>
      <t>继续提供奖学金赞助，奖学金额度不变</t>
    </r>
    <phoneticPr fontId="42" type="noConversion"/>
  </si>
  <si>
    <r>
      <t>“</t>
    </r>
    <r>
      <rPr>
        <sz val="10"/>
        <rFont val="宋体"/>
        <family val="3"/>
        <charset val="134"/>
      </rPr>
      <t>北大天网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奖学金</t>
    </r>
    <phoneticPr fontId="42" type="noConversion"/>
  </si>
  <si>
    <r>
      <t>"</t>
    </r>
    <r>
      <rPr>
        <sz val="10"/>
        <rFont val="宋体"/>
        <family val="3"/>
        <charset val="134"/>
      </rPr>
      <t>华科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45" type="noConversion"/>
  </si>
  <si>
    <r>
      <rPr>
        <sz val="10"/>
        <rFont val="宋体"/>
        <family val="3"/>
        <charset val="134"/>
      </rPr>
      <t>武汉地区业务乏力，学生质量明显低于北京、浙江等地区，建议暂停奖学金赞助</t>
    </r>
    <phoneticPr fontId="42" type="noConversion"/>
  </si>
  <si>
    <r>
      <rPr>
        <b/>
        <sz val="10"/>
        <rFont val="宋体"/>
        <family val="3"/>
        <charset val="134"/>
      </rPr>
      <t>奖学金小计</t>
    </r>
    <phoneticPr fontId="45" type="noConversion"/>
  </si>
  <si>
    <r>
      <rPr>
        <b/>
        <sz val="10"/>
        <rFont val="宋体"/>
        <family val="3"/>
        <charset val="134"/>
      </rPr>
      <t>校园雇主品牌活动</t>
    </r>
    <phoneticPr fontId="42" type="noConversion"/>
  </si>
  <si>
    <r>
      <rPr>
        <sz val="10"/>
        <rFont val="宋体"/>
        <family val="3"/>
        <charset val="134"/>
      </rPr>
      <t>清华大学辩论赛</t>
    </r>
    <phoneticPr fontId="42" type="noConversion"/>
  </si>
  <si>
    <r>
      <rPr>
        <sz val="10"/>
        <rFont val="宋体"/>
        <family val="3"/>
        <charset val="134"/>
      </rPr>
      <t>已连续赞助三年，成为清华校内品牌活动</t>
    </r>
    <phoneticPr fontId="42" type="noConversion"/>
  </si>
  <si>
    <r>
      <rPr>
        <sz val="10"/>
        <rFont val="宋体"/>
        <family val="3"/>
        <charset val="134"/>
      </rPr>
      <t>华科搜狐俱乐部</t>
    </r>
    <phoneticPr fontId="42" type="noConversion"/>
  </si>
  <si>
    <r>
      <rPr>
        <sz val="10"/>
        <rFont val="宋体"/>
        <family val="3"/>
        <charset val="134"/>
      </rPr>
      <t>武汉研发中心和华科计算机学院支持力度一般，建议暂停俱乐部赞助，武汉地区活动由搜狐校园基金支持</t>
    </r>
    <phoneticPr fontId="42" type="noConversion"/>
  </si>
  <si>
    <r>
      <rPr>
        <sz val="10"/>
        <rFont val="宋体"/>
        <family val="3"/>
        <charset val="134"/>
      </rPr>
      <t>搜狐校园基金</t>
    </r>
    <phoneticPr fontId="42" type="noConversion"/>
  </si>
  <si>
    <r>
      <rPr>
        <sz val="10"/>
        <rFont val="宋体"/>
        <family val="3"/>
        <charset val="134"/>
      </rPr>
      <t>搜狐校园开放日</t>
    </r>
    <phoneticPr fontId="45" type="noConversion"/>
  </si>
  <si>
    <r>
      <rPr>
        <sz val="10"/>
        <color rgb="FFFF0000"/>
        <rFont val="宋体"/>
        <family val="3"/>
        <charset val="134"/>
      </rPr>
      <t>搜狐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比武招新</t>
    </r>
    <r>
      <rPr>
        <sz val="10"/>
        <color rgb="FFFF0000"/>
        <rFont val="Arial"/>
        <family val="2"/>
      </rPr>
      <t>”</t>
    </r>
    <phoneticPr fontId="45" type="noConversion"/>
  </si>
  <si>
    <r>
      <rPr>
        <sz val="10"/>
        <color rgb="FFFF0000"/>
        <rFont val="宋体"/>
        <family val="3"/>
        <charset val="134"/>
      </rPr>
      <t>实习生关系维护</t>
    </r>
    <phoneticPr fontId="45" type="noConversion"/>
  </si>
  <si>
    <r>
      <rPr>
        <sz val="10"/>
        <rFont val="宋体"/>
        <family val="3"/>
        <charset val="134"/>
      </rPr>
      <t>雇主品牌运营</t>
    </r>
    <phoneticPr fontId="45" type="noConversion"/>
  </si>
  <si>
    <r>
      <rPr>
        <b/>
        <sz val="10"/>
        <rFont val="宋体"/>
        <family val="3"/>
        <charset val="134"/>
      </rPr>
      <t>校园雇主品牌活动小计</t>
    </r>
    <phoneticPr fontId="45" type="noConversion"/>
  </si>
  <si>
    <r>
      <rPr>
        <b/>
        <sz val="10"/>
        <rFont val="宋体"/>
        <family val="3"/>
        <charset val="134"/>
      </rPr>
      <t>校园招聘</t>
    </r>
    <phoneticPr fontId="42" type="noConversion"/>
  </si>
  <si>
    <r>
      <rPr>
        <sz val="10"/>
        <rFont val="宋体"/>
        <family val="3"/>
        <charset val="134"/>
      </rPr>
      <t>秋季校园招聘</t>
    </r>
    <phoneticPr fontId="45" type="noConversion"/>
  </si>
  <si>
    <r>
      <rPr>
        <sz val="10"/>
        <rFont val="宋体"/>
        <family val="3"/>
        <charset val="134"/>
      </rPr>
      <t>营销训练营</t>
    </r>
    <phoneticPr fontId="45" type="noConversion"/>
  </si>
  <si>
    <r>
      <rPr>
        <sz val="10"/>
        <rFont val="宋体"/>
        <family val="3"/>
        <charset val="134"/>
      </rPr>
      <t>暑期实习招聘</t>
    </r>
    <phoneticPr fontId="45" type="noConversion"/>
  </si>
  <si>
    <r>
      <rPr>
        <sz val="10"/>
        <rFont val="宋体"/>
        <family val="3"/>
        <charset val="134"/>
      </rPr>
      <t>准员工关怀</t>
    </r>
    <phoneticPr fontId="45" type="noConversion"/>
  </si>
  <si>
    <r>
      <rPr>
        <b/>
        <sz val="10"/>
        <rFont val="宋体"/>
        <family val="3"/>
        <charset val="134"/>
      </rPr>
      <t>校园招聘小计</t>
    </r>
    <phoneticPr fontId="45" type="noConversion"/>
  </si>
  <si>
    <r>
      <rPr>
        <b/>
        <sz val="10"/>
        <rFont val="宋体"/>
        <family val="3"/>
        <charset val="134"/>
      </rPr>
      <t>搜狐校园与雇主品牌合计</t>
    </r>
    <r>
      <rPr>
        <b/>
        <sz val="10"/>
        <rFont val="Arial"/>
        <family val="2"/>
      </rPr>
      <t xml:space="preserve"> (RMB)</t>
    </r>
    <phoneticPr fontId="45" type="noConversion"/>
  </si>
  <si>
    <r>
      <rPr>
        <b/>
        <u val="double"/>
        <sz val="14"/>
        <color indexed="12"/>
        <rFont val="宋体"/>
        <family val="3"/>
        <charset val="134"/>
      </rPr>
      <t>搜狗</t>
    </r>
    <phoneticPr fontId="45" type="noConversion"/>
  </si>
  <si>
    <r>
      <rPr>
        <b/>
        <sz val="10"/>
        <rFont val="宋体"/>
        <family val="3"/>
        <charset val="134"/>
      </rPr>
      <t>校园招聘活动</t>
    </r>
  </si>
  <si>
    <r>
      <rPr>
        <sz val="10"/>
        <rFont val="宋体"/>
        <family val="3"/>
        <charset val="134"/>
      </rPr>
      <t>校园招聘（春季）</t>
    </r>
  </si>
  <si>
    <r>
      <rPr>
        <sz val="10"/>
        <rFont val="宋体"/>
        <family val="3"/>
        <charset val="134"/>
      </rPr>
      <t>校园招聘（秋季）</t>
    </r>
  </si>
  <si>
    <r>
      <rPr>
        <b/>
        <sz val="10"/>
        <rFont val="宋体"/>
        <family val="3"/>
        <charset val="134"/>
      </rPr>
      <t>雇主品牌活动</t>
    </r>
  </si>
  <si>
    <r>
      <rPr>
        <sz val="10"/>
        <rFont val="宋体"/>
        <family val="3"/>
        <charset val="134"/>
      </rPr>
      <t>清华计算机系智能体大赛赞助</t>
    </r>
  </si>
  <si>
    <r>
      <rPr>
        <sz val="10"/>
        <rFont val="宋体"/>
        <family val="3"/>
        <charset val="134"/>
      </rPr>
      <t>清华计算机系运动会赞助</t>
    </r>
  </si>
  <si>
    <r>
      <rPr>
        <sz val="10"/>
        <rFont val="宋体"/>
        <family val="3"/>
        <charset val="134"/>
      </rPr>
      <t>清华计算机系学生节赞助</t>
    </r>
  </si>
  <si>
    <r>
      <rPr>
        <sz val="10"/>
        <rFont val="宋体"/>
        <family val="3"/>
        <charset val="134"/>
      </rPr>
      <t>哈尔滨工业大学创新平台赞助</t>
    </r>
  </si>
  <si>
    <r>
      <rPr>
        <sz val="10"/>
        <rFont val="宋体"/>
        <family val="3"/>
        <charset val="134"/>
      </rPr>
      <t>浙江大学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就业活动月赞助</t>
    </r>
  </si>
  <si>
    <r>
      <rPr>
        <sz val="10"/>
        <rFont val="宋体"/>
        <family val="3"/>
        <charset val="134"/>
      </rPr>
      <t>北京知名高校的雇主品牌活动</t>
    </r>
  </si>
  <si>
    <r>
      <rPr>
        <b/>
        <sz val="10"/>
        <rFont val="宋体"/>
        <family val="3"/>
        <charset val="134"/>
      </rPr>
      <t>搜狗校园与雇主品牌合计（</t>
    </r>
    <r>
      <rPr>
        <b/>
        <sz val="10"/>
        <rFont val="Arial"/>
        <family val="2"/>
      </rPr>
      <t>RMB</t>
    </r>
    <r>
      <rPr>
        <b/>
        <sz val="10"/>
        <rFont val="宋体"/>
        <family val="3"/>
        <charset val="134"/>
      </rPr>
      <t>）</t>
    </r>
    <phoneticPr fontId="45" type="noConversion"/>
  </si>
  <si>
    <r>
      <rPr>
        <u val="double"/>
        <sz val="14"/>
        <color rgb="FF0070C0"/>
        <rFont val="宋体"/>
        <family val="3"/>
        <charset val="134"/>
      </rPr>
      <t>合计</t>
    </r>
    <phoneticPr fontId="45" type="noConversion"/>
  </si>
  <si>
    <r>
      <rPr>
        <b/>
        <sz val="10"/>
        <rFont val="宋体"/>
        <family val="3"/>
        <charset val="134"/>
      </rPr>
      <t>全集团合计</t>
    </r>
    <r>
      <rPr>
        <b/>
        <sz val="10"/>
        <rFont val="Arial"/>
        <family val="2"/>
      </rPr>
      <t xml:space="preserve"> (RMB)</t>
    </r>
    <phoneticPr fontId="12" type="noConversion"/>
  </si>
  <si>
    <r>
      <rPr>
        <b/>
        <sz val="10"/>
        <rFont val="宋体"/>
        <family val="3"/>
        <charset val="134"/>
      </rPr>
      <t>类别</t>
    </r>
    <phoneticPr fontId="45" type="noConversion"/>
  </si>
  <si>
    <t>Campus&amp;Branding</t>
    <phoneticPr fontId="12" type="noConversion"/>
  </si>
  <si>
    <t>Employee Relations</t>
    <phoneticPr fontId="12" type="noConversion"/>
  </si>
  <si>
    <t>Campus Events</t>
    <phoneticPr fontId="45" type="noConversion"/>
  </si>
  <si>
    <r>
      <rPr>
        <b/>
        <sz val="10"/>
        <rFont val="宋体"/>
        <family val="3"/>
        <charset val="134"/>
      </rPr>
      <t>费用变化原因备注</t>
    </r>
    <phoneticPr fontId="45" type="noConversion"/>
  </si>
  <si>
    <r>
      <rPr>
        <sz val="10"/>
        <rFont val="宋体"/>
        <family val="3"/>
        <charset val="134"/>
      </rPr>
      <t>增加暑期招聘，在雇主品牌运营方面增加投入</t>
    </r>
    <phoneticPr fontId="12" type="noConversion"/>
  </si>
  <si>
    <r>
      <rPr>
        <sz val="10"/>
        <rFont val="宋体"/>
        <family val="3"/>
        <charset val="134"/>
      </rPr>
      <t>减少</t>
    </r>
    <r>
      <rPr>
        <sz val="10"/>
        <rFont val="Arial"/>
        <family val="2"/>
      </rPr>
      <t>51</t>
    </r>
    <r>
      <rPr>
        <sz val="10"/>
        <rFont val="宋体"/>
        <family val="3"/>
        <charset val="134"/>
      </rPr>
      <t>、智联投入及招聘系统开发费用，增加</t>
    </r>
    <r>
      <rPr>
        <sz val="10"/>
        <rFont val="Arial"/>
        <family val="2"/>
      </rPr>
      <t>58</t>
    </r>
    <r>
      <rPr>
        <sz val="10"/>
        <rFont val="宋体"/>
        <family val="3"/>
        <charset val="134"/>
      </rPr>
      <t>、猎聘等新渠道</t>
    </r>
    <phoneticPr fontId="12" type="noConversion"/>
  </si>
  <si>
    <r>
      <rPr>
        <sz val="10"/>
        <rFont val="宋体"/>
        <family val="3"/>
        <charset val="134"/>
      </rPr>
      <t>全员活动及十年员工人数增长导致费用增加，增加对企业文化推广的投入及离职员工维护项目，移除原有领导力项目预算</t>
    </r>
    <phoneticPr fontId="12" type="noConversion"/>
  </si>
  <si>
    <r>
      <t>Remark</t>
    </r>
    <r>
      <rPr>
        <b/>
        <u/>
        <sz val="10"/>
        <rFont val="宋体"/>
        <family val="3"/>
        <charset val="134"/>
      </rPr>
      <t>：</t>
    </r>
  </si>
  <si>
    <r>
      <rPr>
        <sz val="10"/>
        <rFont val="宋体"/>
        <family val="3"/>
        <charset val="134"/>
      </rPr>
      <t>搜狐预算中包含如下非日常费用：</t>
    </r>
  </si>
  <si>
    <r>
      <t>*</t>
    </r>
    <r>
      <rPr>
        <sz val="10"/>
        <rFont val="宋体"/>
        <family val="3"/>
        <charset val="134"/>
      </rPr>
      <t>视频员工的战略会、年会奖励、拓展费用。拓展费从</t>
    </r>
    <r>
      <rPr>
        <sz val="10"/>
        <rFont val="Arial"/>
        <family val="2"/>
      </rPr>
      <t>2014</t>
    </r>
    <r>
      <rPr>
        <sz val="10"/>
        <rFont val="宋体"/>
        <family val="3"/>
        <charset val="134"/>
      </rPr>
      <t>年开始从各部门预算收归</t>
    </r>
    <r>
      <rPr>
        <sz val="10"/>
        <rFont val="Arial"/>
        <family val="2"/>
      </rPr>
      <t>HR</t>
    </r>
    <r>
      <rPr>
        <sz val="10"/>
        <rFont val="宋体"/>
        <family val="3"/>
        <charset val="134"/>
      </rPr>
      <t>统一管理，金额与员工人数相关</t>
    </r>
    <phoneticPr fontId="12" type="noConversion"/>
  </si>
  <si>
    <r>
      <rPr>
        <b/>
        <sz val="10"/>
        <rFont val="宋体"/>
        <family val="3"/>
        <charset val="134"/>
      </rPr>
      <t>增长</t>
    </r>
    <phoneticPr fontId="12" type="noConversion"/>
  </si>
  <si>
    <r>
      <t>2014</t>
    </r>
    <r>
      <rPr>
        <b/>
        <sz val="10"/>
        <rFont val="宋体"/>
        <family val="3"/>
        <charset val="134"/>
      </rPr>
      <t>预算</t>
    </r>
    <phoneticPr fontId="12" type="noConversion"/>
  </si>
  <si>
    <r>
      <rPr>
        <b/>
        <sz val="10"/>
        <rFont val="宋体"/>
        <family val="3"/>
        <charset val="134"/>
      </rPr>
      <t>增长（</t>
    </r>
    <r>
      <rPr>
        <b/>
        <sz val="10"/>
        <rFont val="Arial"/>
        <family val="2"/>
      </rPr>
      <t>VS</t>
    </r>
    <r>
      <rPr>
        <b/>
        <sz val="10"/>
        <rFont val="宋体"/>
        <family val="3"/>
        <charset val="134"/>
      </rPr>
      <t>实际）</t>
    </r>
    <phoneticPr fontId="12" type="noConversion"/>
  </si>
  <si>
    <t>资料印刷费</t>
    <phoneticPr fontId="12" type="noConversion"/>
  </si>
  <si>
    <t>媒体业务优化，人员更迭增加</t>
    <phoneticPr fontId="49" type="noConversion"/>
  </si>
  <si>
    <t>核心团队登山减少</t>
    <phoneticPr fontId="12" type="noConversion"/>
  </si>
  <si>
    <t>文化建设小计</t>
    <phoneticPr fontId="45" type="noConversion"/>
  </si>
  <si>
    <t>沟通奖励小计</t>
    <phoneticPr fontId="45" type="noConversion"/>
  </si>
  <si>
    <t>跨部门交流</t>
    <phoneticPr fontId="42" type="noConversion"/>
  </si>
  <si>
    <t>十年员工奖励</t>
    <phoneticPr fontId="45" type="noConversion"/>
  </si>
  <si>
    <t>企业文化推广</t>
    <phoneticPr fontId="45" type="noConversion"/>
  </si>
  <si>
    <t>员工俱乐部小计</t>
    <phoneticPr fontId="45" type="noConversion"/>
  </si>
  <si>
    <t>登山活动小计</t>
    <phoneticPr fontId="45" type="noConversion"/>
  </si>
  <si>
    <t>残保金</t>
    <phoneticPr fontId="12" type="noConversion"/>
  </si>
  <si>
    <t>高端保险</t>
    <phoneticPr fontId="12" type="noConversion"/>
  </si>
  <si>
    <t>2015 Campus&amp;Branding Plan</t>
    <phoneticPr fontId="42" type="noConversion"/>
  </si>
  <si>
    <t>2015 STAFFING PLAN</t>
    <phoneticPr fontId="42" type="noConversion"/>
  </si>
  <si>
    <t>2015 Learning&amp;Development Plan</t>
    <phoneticPr fontId="42" type="noConversion"/>
  </si>
  <si>
    <t>2015 COMPENSATION &amp; INFORMATION SYSTEM BUDGET</t>
    <phoneticPr fontId="12" type="noConversion"/>
  </si>
  <si>
    <r>
      <t xml:space="preserve">     1</t>
    </r>
    <r>
      <rPr>
        <sz val="10"/>
        <rFont val="宋体"/>
        <family val="3"/>
        <charset val="134"/>
      </rPr>
      <t>）高管教育自助费用</t>
    </r>
    <r>
      <rPr>
        <sz val="10"/>
        <rFont val="Arial"/>
        <family val="2"/>
      </rPr>
      <t/>
    </r>
    <phoneticPr fontId="12" type="noConversion"/>
  </si>
  <si>
    <r>
      <t xml:space="preserve">     2</t>
    </r>
    <r>
      <rPr>
        <sz val="10"/>
        <rFont val="宋体"/>
        <family val="3"/>
        <charset val="134"/>
      </rPr>
      <t>）登山俱乐部及高管登山</t>
    </r>
    <r>
      <rPr>
        <sz val="10"/>
        <rFont val="Arial"/>
        <family val="2"/>
      </rPr>
      <t/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</si>
</sst>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_ ;_ @_ "/>
    <numFmt numFmtId="178" formatCode="#,##0;[Red]#,##0"/>
    <numFmt numFmtId="179" formatCode="_(* #,##0.00_);_(* \(#,##0.00\);_(* &quot;-&quot;??_);_(@_)"/>
    <numFmt numFmtId="180" formatCode="0.00_ "/>
  </numFmts>
  <fonts count="9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0"/>
      <name val="宋体"/>
      <family val="3"/>
      <charset val="134"/>
    </font>
    <font>
      <sz val="10"/>
      <color indexed="12"/>
      <name val="Arial"/>
      <family val="2"/>
    </font>
    <font>
      <b/>
      <u val="singleAccounting"/>
      <sz val="10"/>
      <name val="Arial"/>
      <family val="2"/>
    </font>
    <font>
      <b/>
      <sz val="10"/>
      <name val="宋体"/>
      <family val="3"/>
      <charset val="134"/>
    </font>
    <font>
      <sz val="11"/>
      <name val="Arial"/>
      <family val="2"/>
    </font>
    <font>
      <sz val="10"/>
      <name val="Helv"/>
      <family val="2"/>
    </font>
    <font>
      <sz val="10"/>
      <color indexed="23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1F497D"/>
      <name val="Calibri"/>
      <family val="2"/>
    </font>
    <font>
      <sz val="10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Arial"/>
      <family val="2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Arial"/>
      <family val="2"/>
    </font>
    <font>
      <u/>
      <sz val="12"/>
      <color indexed="12"/>
      <name val="宋体"/>
      <family val="3"/>
      <charset val="13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48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i/>
      <sz val="10"/>
      <name val="Arial"/>
      <family val="2"/>
    </font>
    <font>
      <sz val="14"/>
      <name val="AngsanaUPC"/>
      <family val="1"/>
    </font>
    <font>
      <sz val="10"/>
      <color indexed="8"/>
      <name val="Arial"/>
      <family val="2"/>
    </font>
    <font>
      <b/>
      <sz val="14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u val="double"/>
      <sz val="14"/>
      <color indexed="12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indexed="12"/>
      <name val="Arial"/>
      <family val="2"/>
    </font>
    <font>
      <b/>
      <sz val="9"/>
      <color rgb="FFFF0000"/>
      <name val="Arial"/>
      <family val="2"/>
    </font>
    <font>
      <u val="double"/>
      <sz val="14"/>
      <color rgb="FF0070C0"/>
      <name val="宋体"/>
      <family val="3"/>
      <charset val="134"/>
    </font>
    <font>
      <b/>
      <u val="double"/>
      <sz val="14"/>
      <color indexed="12"/>
      <name val="Arial"/>
      <family val="2"/>
    </font>
    <font>
      <b/>
      <u val="double"/>
      <sz val="14"/>
      <color rgb="FF0070C0"/>
      <name val="Arial"/>
      <family val="2"/>
    </font>
    <font>
      <b/>
      <u/>
      <sz val="10"/>
      <name val="宋体"/>
      <family val="3"/>
      <charset val="134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0.5"/>
      <color theme="1"/>
      <name val="Arial"/>
      <family val="2"/>
    </font>
    <font>
      <sz val="10"/>
      <color theme="9" tint="-0.249977111117893"/>
      <name val="Arial"/>
      <family val="2"/>
    </font>
    <font>
      <u/>
      <sz val="10"/>
      <color indexed="12"/>
      <name val="Arial"/>
      <family val="2"/>
    </font>
    <font>
      <sz val="10"/>
      <color theme="1"/>
      <name val="微软雅黑"/>
      <family val="2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2">
    <xf numFmtId="0" fontId="0" fillId="0" borderId="0"/>
    <xf numFmtId="43" fontId="27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7" fillId="0" borderId="0"/>
    <xf numFmtId="0" fontId="36" fillId="0" borderId="0"/>
    <xf numFmtId="0" fontId="27" fillId="0" borderId="0">
      <alignment vertical="center"/>
    </xf>
    <xf numFmtId="0" fontId="27" fillId="0" borderId="0">
      <alignment vertical="center"/>
    </xf>
    <xf numFmtId="0" fontId="23" fillId="0" borderId="0"/>
    <xf numFmtId="0" fontId="11" fillId="0" borderId="0"/>
    <xf numFmtId="0" fontId="10" fillId="0" borderId="0">
      <alignment vertical="center"/>
    </xf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11" fillId="0" borderId="0"/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46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8" fillId="0" borderId="0">
      <alignment vertical="center"/>
    </xf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9" fillId="0" borderId="0"/>
    <xf numFmtId="0" fontId="6" fillId="0" borderId="0">
      <alignment vertical="center"/>
    </xf>
    <xf numFmtId="43" fontId="11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63" fillId="0" borderId="14" applyNumberFormat="0" applyFill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6" fillId="0" borderId="20" applyNumberFormat="0" applyFill="0" applyAlignment="0" applyProtection="0">
      <alignment vertical="center"/>
    </xf>
    <xf numFmtId="0" fontId="5" fillId="0" borderId="0">
      <alignment vertical="center"/>
    </xf>
    <xf numFmtId="0" fontId="78" fillId="11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8" fillId="17" borderId="0" applyNumberFormat="0" applyBorder="0" applyAlignment="0" applyProtection="0">
      <alignment vertical="center"/>
    </xf>
    <xf numFmtId="0" fontId="71" fillId="26" borderId="12" applyNumberFormat="0" applyAlignment="0" applyProtection="0">
      <alignment vertical="center"/>
    </xf>
    <xf numFmtId="0" fontId="5" fillId="0" borderId="0">
      <alignment vertical="center"/>
    </xf>
    <xf numFmtId="0" fontId="78" fillId="12" borderId="0" applyNumberFormat="0" applyBorder="0" applyAlignment="0" applyProtection="0">
      <alignment vertical="center"/>
    </xf>
    <xf numFmtId="0" fontId="73" fillId="27" borderId="13" applyNumberForma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78" fillId="1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0" fillId="26" borderId="19" applyNumberFormat="0" applyAlignment="0" applyProtection="0">
      <alignment vertical="center"/>
    </xf>
    <xf numFmtId="0" fontId="69" fillId="13" borderId="12" applyNumberFormat="0" applyAlignment="0" applyProtection="0">
      <alignment vertical="center"/>
    </xf>
    <xf numFmtId="0" fontId="11" fillId="29" borderId="18" applyNumberFormat="0" applyFont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94" fillId="0" borderId="0" applyFont="0" applyFill="0" applyBorder="0" applyAlignment="0" applyProtection="0">
      <alignment vertical="center"/>
    </xf>
    <xf numFmtId="0" fontId="13" fillId="0" borderId="0"/>
    <xf numFmtId="0" fontId="46" fillId="0" borderId="0">
      <alignment vertical="center"/>
    </xf>
  </cellStyleXfs>
  <cellXfs count="356">
    <xf numFmtId="0" fontId="0" fillId="0" borderId="0" xfId="0"/>
    <xf numFmtId="0" fontId="27" fillId="0" borderId="0" xfId="3"/>
    <xf numFmtId="0" fontId="28" fillId="0" borderId="0" xfId="3" applyFont="1" applyAlignment="1">
      <alignment horizontal="justify"/>
    </xf>
    <xf numFmtId="0" fontId="38" fillId="0" borderId="0" xfId="3" applyFont="1" applyAlignment="1">
      <alignment horizontal="justify"/>
    </xf>
    <xf numFmtId="0" fontId="30" fillId="0" borderId="1" xfId="3" applyFont="1" applyBorder="1" applyAlignment="1">
      <alignment wrapText="1"/>
    </xf>
    <xf numFmtId="0" fontId="30" fillId="0" borderId="1" xfId="3" applyFont="1" applyFill="1" applyBorder="1" applyAlignment="1">
      <alignment horizontal="center"/>
    </xf>
    <xf numFmtId="14" fontId="30" fillId="0" borderId="1" xfId="3" applyNumberFormat="1" applyFont="1" applyBorder="1" applyAlignment="1">
      <alignment horizontal="center"/>
    </xf>
    <xf numFmtId="0" fontId="39" fillId="0" borderId="1" xfId="3" applyFont="1" applyBorder="1" applyAlignment="1">
      <alignment horizontal="justify"/>
    </xf>
    <xf numFmtId="0" fontId="30" fillId="0" borderId="1" xfId="3" applyFont="1" applyBorder="1" applyAlignment="1">
      <alignment horizontal="center"/>
    </xf>
    <xf numFmtId="0" fontId="30" fillId="0" borderId="1" xfId="3" applyFont="1" applyBorder="1"/>
    <xf numFmtId="0" fontId="30" fillId="0" borderId="1" xfId="3" applyFont="1" applyBorder="1" applyAlignment="1">
      <alignment horizontal="justify"/>
    </xf>
    <xf numFmtId="0" fontId="30" fillId="0" borderId="0" xfId="3" applyFont="1"/>
    <xf numFmtId="0" fontId="27" fillId="0" borderId="0" xfId="5">
      <alignment vertical="center"/>
    </xf>
    <xf numFmtId="44" fontId="26" fillId="3" borderId="1" xfId="5" applyNumberFormat="1" applyFont="1" applyFill="1" applyBorder="1">
      <alignment vertical="center"/>
    </xf>
    <xf numFmtId="0" fontId="31" fillId="3" borderId="1" xfId="5" applyFont="1" applyFill="1" applyBorder="1" applyAlignment="1">
      <alignment horizontal="right" vertical="center"/>
    </xf>
    <xf numFmtId="0" fontId="32" fillId="2" borderId="2" xfId="6" applyFont="1" applyFill="1" applyBorder="1" applyAlignment="1">
      <alignment horizontal="center" vertical="center" wrapText="1" readingOrder="1"/>
    </xf>
    <xf numFmtId="0" fontId="28" fillId="2" borderId="1" xfId="5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8" fillId="2" borderId="1" xfId="6" applyFont="1" applyFill="1" applyBorder="1" applyAlignment="1">
      <alignment horizontal="center" vertical="center" wrapText="1" readingOrder="1"/>
    </xf>
    <xf numFmtId="0" fontId="28" fillId="0" borderId="1" xfId="5" applyFont="1" applyFill="1" applyBorder="1" applyAlignment="1">
      <alignment horizontal="center"/>
    </xf>
    <xf numFmtId="0" fontId="32" fillId="2" borderId="1" xfId="6" applyFont="1" applyFill="1" applyBorder="1" applyAlignment="1">
      <alignment horizontal="center" vertical="center" wrapText="1" readingOrder="1"/>
    </xf>
    <xf numFmtId="0" fontId="28" fillId="0" borderId="1" xfId="5" applyFont="1" applyBorder="1" applyAlignment="1">
      <alignment horizontal="center"/>
    </xf>
    <xf numFmtId="0" fontId="28" fillId="0" borderId="0" xfId="5" applyFont="1" applyAlignment="1">
      <alignment horizontal="center" vertical="center"/>
    </xf>
    <xf numFmtId="177" fontId="27" fillId="0" borderId="0" xfId="5" applyNumberFormat="1">
      <alignment vertical="center"/>
    </xf>
    <xf numFmtId="177" fontId="28" fillId="0" borderId="1" xfId="1" applyNumberFormat="1" applyFont="1" applyBorder="1" applyAlignment="1">
      <alignment horizontal="center" vertical="center"/>
    </xf>
    <xf numFmtId="0" fontId="31" fillId="0" borderId="0" xfId="5" applyFont="1">
      <alignment vertical="center"/>
    </xf>
    <xf numFmtId="0" fontId="14" fillId="0" borderId="0" xfId="10" applyFont="1" applyBorder="1" applyAlignment="1">
      <alignment horizontal="center"/>
    </xf>
    <xf numFmtId="0" fontId="14" fillId="0" borderId="0" xfId="10" applyFont="1" applyFill="1" applyBorder="1" applyAlignment="1">
      <alignment horizontal="center" wrapText="1"/>
    </xf>
    <xf numFmtId="0" fontId="14" fillId="0" borderId="0" xfId="10" applyFont="1" applyBorder="1" applyAlignment="1" applyProtection="1">
      <alignment horizontal="left"/>
      <protection locked="0"/>
    </xf>
    <xf numFmtId="176" fontId="20" fillId="5" borderId="0" xfId="10" applyNumberFormat="1" applyFont="1" applyFill="1" applyBorder="1"/>
    <xf numFmtId="176" fontId="13" fillId="0" borderId="0" xfId="10" applyNumberFormat="1" applyFont="1" applyBorder="1" applyAlignment="1">
      <alignment horizontal="right"/>
    </xf>
    <xf numFmtId="0" fontId="13" fillId="0" borderId="0" xfId="10" applyFont="1" applyFill="1" applyBorder="1" applyAlignment="1">
      <alignment horizontal="left"/>
    </xf>
    <xf numFmtId="0" fontId="13" fillId="0" borderId="0" xfId="10" applyFont="1" applyBorder="1" applyAlignment="1">
      <alignment horizontal="left" vertical="center"/>
    </xf>
    <xf numFmtId="0" fontId="14" fillId="0" borderId="0" xfId="10" applyFont="1" applyBorder="1" applyAlignment="1">
      <alignment horizontal="right" vertical="center"/>
    </xf>
    <xf numFmtId="178" fontId="13" fillId="0" borderId="0" xfId="10" applyNumberFormat="1" applyFont="1" applyAlignment="1">
      <alignment vertical="center"/>
    </xf>
    <xf numFmtId="0" fontId="22" fillId="0" borderId="0" xfId="10" applyFont="1" applyBorder="1" applyAlignment="1">
      <alignment horizontal="left" vertical="center"/>
    </xf>
    <xf numFmtId="0" fontId="15" fillId="0" borderId="0" xfId="10" applyFont="1" applyFill="1" applyBorder="1" applyAlignment="1">
      <alignment horizontal="right" vertical="center" wrapText="1"/>
    </xf>
    <xf numFmtId="176" fontId="44" fillId="0" borderId="0" xfId="12" applyNumberFormat="1" applyFont="1" applyAlignment="1">
      <alignment vertical="center"/>
    </xf>
    <xf numFmtId="176" fontId="24" fillId="0" borderId="0" xfId="12" applyNumberFormat="1" applyFont="1" applyFill="1" applyAlignment="1">
      <alignment vertical="center"/>
    </xf>
    <xf numFmtId="0" fontId="22" fillId="0" borderId="0" xfId="10" applyFont="1" applyFill="1" applyBorder="1" applyAlignment="1">
      <alignment horizontal="left" vertical="center" wrapText="1"/>
    </xf>
    <xf numFmtId="0" fontId="41" fillId="0" borderId="0" xfId="10" applyFont="1" applyAlignment="1">
      <alignment vertical="center"/>
    </xf>
    <xf numFmtId="176" fontId="13" fillId="0" borderId="0" xfId="15" applyNumberFormat="1" applyFont="1" applyAlignment="1">
      <alignment vertical="center"/>
    </xf>
    <xf numFmtId="176" fontId="40" fillId="0" borderId="0" xfId="15" applyNumberFormat="1" applyFont="1" applyAlignment="1">
      <alignment vertical="center"/>
    </xf>
    <xf numFmtId="176" fontId="14" fillId="0" borderId="0" xfId="15" applyNumberFormat="1" applyFont="1" applyAlignment="1">
      <alignment vertical="center"/>
    </xf>
    <xf numFmtId="176" fontId="13" fillId="0" borderId="0" xfId="12" applyNumberFormat="1" applyFont="1" applyFill="1" applyBorder="1"/>
    <xf numFmtId="176" fontId="40" fillId="0" borderId="0" xfId="12" applyNumberFormat="1" applyFont="1" applyBorder="1" applyAlignment="1" applyProtection="1">
      <alignment horizontal="left"/>
      <protection locked="0"/>
    </xf>
    <xf numFmtId="176" fontId="40" fillId="0" borderId="0" xfId="10" applyNumberFormat="1" applyFont="1" applyFill="1" applyBorder="1"/>
    <xf numFmtId="176" fontId="40" fillId="0" borderId="0" xfId="12" applyNumberFormat="1" applyFont="1" applyBorder="1"/>
    <xf numFmtId="0" fontId="40" fillId="0" borderId="0" xfId="10" applyFont="1" applyBorder="1"/>
    <xf numFmtId="176" fontId="40" fillId="0" borderId="0" xfId="12" applyNumberFormat="1" applyFont="1" applyBorder="1" applyAlignment="1">
      <alignment horizontal="left"/>
    </xf>
    <xf numFmtId="0" fontId="17" fillId="0" borderId="0" xfId="10" applyFont="1" applyBorder="1"/>
    <xf numFmtId="0" fontId="13" fillId="0" borderId="0" xfId="10" applyFont="1" applyAlignment="1">
      <alignment horizontal="right" vertical="center"/>
    </xf>
    <xf numFmtId="176" fontId="14" fillId="0" borderId="0" xfId="10" applyNumberFormat="1" applyFont="1" applyAlignment="1">
      <alignment horizontal="right" vertical="center"/>
    </xf>
    <xf numFmtId="0" fontId="14" fillId="0" borderId="0" xfId="10" applyFont="1" applyAlignment="1">
      <alignment horizontal="right" vertical="center"/>
    </xf>
    <xf numFmtId="0" fontId="16" fillId="0" borderId="0" xfId="10" applyFont="1" applyFill="1" applyBorder="1" applyAlignment="1">
      <alignment horizontal="center" vertical="center" wrapText="1"/>
    </xf>
    <xf numFmtId="176" fontId="13" fillId="0" borderId="0" xfId="12" applyNumberFormat="1" applyFont="1" applyBorder="1" applyAlignment="1" applyProtection="1">
      <alignment horizontal="left"/>
      <protection locked="0"/>
    </xf>
    <xf numFmtId="176" fontId="13" fillId="0" borderId="0" xfId="12" applyNumberFormat="1" applyFont="1" applyFill="1" applyBorder="1" applyAlignment="1" applyProtection="1">
      <alignment horizontal="left"/>
      <protection locked="0"/>
    </xf>
    <xf numFmtId="0" fontId="47" fillId="0" borderId="0" xfId="10" applyFont="1" applyBorder="1"/>
    <xf numFmtId="0" fontId="41" fillId="0" borderId="0" xfId="10" applyFont="1" applyBorder="1" applyAlignment="1" applyProtection="1">
      <alignment horizontal="left"/>
      <protection locked="0"/>
    </xf>
    <xf numFmtId="0" fontId="41" fillId="0" borderId="0" xfId="10" applyFont="1" applyBorder="1"/>
    <xf numFmtId="0" fontId="40" fillId="0" borderId="0" xfId="10" applyFont="1" applyBorder="1" applyAlignment="1" applyProtection="1">
      <alignment horizontal="left"/>
      <protection locked="0"/>
    </xf>
    <xf numFmtId="0" fontId="41" fillId="0" borderId="0" xfId="10" applyFont="1" applyBorder="1" applyAlignment="1">
      <alignment wrapText="1"/>
    </xf>
    <xf numFmtId="41" fontId="13" fillId="0" borderId="0" xfId="0" applyNumberFormat="1" applyFont="1"/>
    <xf numFmtId="176" fontId="20" fillId="6" borderId="0" xfId="12" applyNumberFormat="1" applyFont="1" applyFill="1" applyBorder="1" applyAlignment="1">
      <alignment horizontal="right" vertical="center"/>
    </xf>
    <xf numFmtId="176" fontId="14" fillId="5" borderId="0" xfId="12" applyNumberFormat="1" applyFont="1" applyFill="1" applyBorder="1" applyAlignment="1" applyProtection="1">
      <protection locked="0"/>
    </xf>
    <xf numFmtId="176" fontId="14" fillId="5" borderId="0" xfId="12" applyNumberFormat="1" applyFont="1" applyFill="1" applyBorder="1" applyAlignment="1" applyProtection="1">
      <alignment horizontal="left"/>
      <protection locked="0"/>
    </xf>
    <xf numFmtId="41" fontId="13" fillId="0" borderId="0" xfId="15" applyNumberFormat="1" applyFont="1" applyAlignment="1">
      <alignment vertical="center"/>
    </xf>
    <xf numFmtId="41" fontId="14" fillId="0" borderId="0" xfId="15" applyNumberFormat="1" applyFont="1" applyAlignment="1">
      <alignment vertical="center"/>
    </xf>
    <xf numFmtId="0" fontId="47" fillId="0" borderId="0" xfId="10" applyFont="1" applyBorder="1" applyAlignment="1">
      <alignment horizontal="left" vertical="center"/>
    </xf>
    <xf numFmtId="0" fontId="14" fillId="6" borderId="0" xfId="10" applyFont="1" applyFill="1" applyAlignment="1">
      <alignment horizontal="left" vertical="center"/>
    </xf>
    <xf numFmtId="176" fontId="14" fillId="7" borderId="11" xfId="12" applyNumberFormat="1" applyFont="1" applyFill="1" applyBorder="1" applyAlignment="1">
      <alignment horizontal="right" vertical="center" wrapText="1"/>
    </xf>
    <xf numFmtId="176" fontId="58" fillId="7" borderId="0" xfId="12" applyNumberFormat="1" applyFont="1" applyFill="1" applyBorder="1" applyAlignment="1">
      <alignment horizontal="right" vertical="center" wrapText="1"/>
    </xf>
    <xf numFmtId="176" fontId="13" fillId="7" borderId="11" xfId="12" applyNumberFormat="1" applyFont="1" applyFill="1" applyBorder="1" applyAlignment="1">
      <alignment horizontal="right" vertical="center" wrapText="1"/>
    </xf>
    <xf numFmtId="176" fontId="14" fillId="7" borderId="0" xfId="12" applyNumberFormat="1" applyFont="1" applyFill="1" applyBorder="1" applyAlignment="1">
      <alignment horizontal="center" vertical="center" wrapText="1"/>
    </xf>
    <xf numFmtId="176" fontId="14" fillId="0" borderId="0" xfId="11" applyNumberFormat="1" applyFont="1" applyFill="1" applyBorder="1"/>
    <xf numFmtId="0" fontId="13" fillId="0" borderId="0" xfId="8" applyFont="1" applyBorder="1" applyAlignment="1">
      <alignment horizontal="left" wrapText="1"/>
    </xf>
    <xf numFmtId="0" fontId="14" fillId="0" borderId="0" xfId="8" applyFont="1" applyBorder="1" applyAlignment="1">
      <alignment horizontal="left"/>
    </xf>
    <xf numFmtId="0" fontId="19" fillId="0" borderId="0" xfId="8" applyFont="1" applyBorder="1"/>
    <xf numFmtId="176" fontId="14" fillId="0" borderId="0" xfId="12" applyNumberFormat="1" applyFont="1" applyFill="1" applyBorder="1" applyAlignment="1">
      <alignment horizontal="left" vertical="top" wrapText="1"/>
    </xf>
    <xf numFmtId="176" fontId="41" fillId="7" borderId="0" xfId="12" applyNumberFormat="1" applyFont="1" applyFill="1" applyBorder="1" applyAlignment="1">
      <alignment horizontal="right" vertical="center" wrapText="1"/>
    </xf>
    <xf numFmtId="176" fontId="40" fillId="7" borderId="0" xfId="12" applyNumberFormat="1" applyFont="1" applyFill="1" applyBorder="1" applyAlignment="1">
      <alignment horizontal="left" vertical="center" wrapText="1"/>
    </xf>
    <xf numFmtId="0" fontId="14" fillId="0" borderId="0" xfId="10" applyFont="1" applyFill="1" applyBorder="1" applyAlignment="1">
      <alignment horizontal="center" vertical="center" wrapText="1"/>
    </xf>
    <xf numFmtId="0" fontId="13" fillId="0" borderId="0" xfId="10" applyFont="1" applyFill="1" applyBorder="1" applyAlignment="1">
      <alignment horizontal="center" vertical="center"/>
    </xf>
    <xf numFmtId="0" fontId="13" fillId="0" borderId="0" xfId="10" applyFont="1" applyBorder="1" applyAlignment="1">
      <alignment wrapText="1"/>
    </xf>
    <xf numFmtId="176" fontId="13" fillId="0" borderId="0" xfId="14" applyNumberFormat="1" applyFont="1" applyAlignment="1">
      <alignment vertical="center"/>
    </xf>
    <xf numFmtId="176" fontId="13" fillId="0" borderId="0" xfId="30" applyNumberFormat="1" applyFont="1" applyAlignment="1"/>
    <xf numFmtId="176" fontId="13" fillId="0" borderId="0" xfId="30" applyNumberFormat="1" applyFont="1" applyBorder="1" applyAlignment="1"/>
    <xf numFmtId="176" fontId="13" fillId="0" borderId="0" xfId="30" applyNumberFormat="1" applyFont="1" applyFill="1" applyBorder="1" applyAlignment="1"/>
    <xf numFmtId="176" fontId="40" fillId="0" borderId="0" xfId="30" applyNumberFormat="1" applyFont="1" applyAlignment="1"/>
    <xf numFmtId="176" fontId="14" fillId="0" borderId="0" xfId="30" applyNumberFormat="1" applyFont="1" applyBorder="1" applyAlignment="1"/>
    <xf numFmtId="0" fontId="14" fillId="0" borderId="0" xfId="10" applyFont="1" applyFill="1" applyAlignment="1">
      <alignment horizontal="center"/>
    </xf>
    <xf numFmtId="0" fontId="14" fillId="0" borderId="0" xfId="7" applyFont="1" applyBorder="1"/>
    <xf numFmtId="176" fontId="14" fillId="0" borderId="0" xfId="15" applyNumberFormat="1" applyFont="1" applyFill="1" applyAlignment="1">
      <alignment horizontal="center"/>
    </xf>
    <xf numFmtId="0" fontId="15" fillId="0" borderId="0" xfId="10" applyFont="1" applyAlignment="1">
      <alignment horizontal="right"/>
    </xf>
    <xf numFmtId="176" fontId="14" fillId="0" borderId="0" xfId="10" applyNumberFormat="1" applyFont="1"/>
    <xf numFmtId="176" fontId="13" fillId="0" borderId="0" xfId="10" applyNumberFormat="1" applyFont="1" applyAlignment="1">
      <alignment wrapText="1"/>
    </xf>
    <xf numFmtId="0" fontId="13" fillId="0" borderId="0" xfId="10" applyFont="1" applyAlignment="1">
      <alignment horizontal="center"/>
    </xf>
    <xf numFmtId="0" fontId="15" fillId="0" borderId="0" xfId="10" applyFont="1" applyAlignment="1">
      <alignment horizontal="center"/>
    </xf>
    <xf numFmtId="0" fontId="15" fillId="0" borderId="0" xfId="10" applyFont="1" applyAlignment="1">
      <alignment horizontal="right" vertical="center"/>
    </xf>
    <xf numFmtId="0" fontId="15" fillId="0" borderId="0" xfId="10" applyFont="1" applyAlignment="1">
      <alignment horizontal="center" vertical="center" wrapText="1"/>
    </xf>
    <xf numFmtId="10" fontId="55" fillId="0" borderId="0" xfId="12" applyNumberFormat="1" applyFont="1" applyAlignment="1">
      <alignment vertical="center"/>
    </xf>
    <xf numFmtId="0" fontId="15" fillId="0" borderId="0" xfId="10" applyFont="1"/>
    <xf numFmtId="176" fontId="40" fillId="0" borderId="0" xfId="12" applyNumberFormat="1" applyFont="1" applyAlignment="1">
      <alignment vertical="center"/>
    </xf>
    <xf numFmtId="0" fontId="40" fillId="0" borderId="0" xfId="10" applyFont="1" applyAlignment="1">
      <alignment vertical="center"/>
    </xf>
    <xf numFmtId="176" fontId="40" fillId="0" borderId="0" xfId="12" applyNumberFormat="1" applyFont="1" applyFill="1" applyBorder="1" applyAlignment="1">
      <alignment horizontal="right" vertical="center"/>
    </xf>
    <xf numFmtId="176" fontId="40" fillId="0" borderId="0" xfId="12" applyNumberFormat="1" applyFont="1" applyFill="1" applyAlignment="1">
      <alignment vertical="center"/>
    </xf>
    <xf numFmtId="3" fontId="14" fillId="0" borderId="0" xfId="10" applyNumberFormat="1" applyFont="1"/>
    <xf numFmtId="0" fontId="51" fillId="0" borderId="0" xfId="7" applyFont="1" applyBorder="1"/>
    <xf numFmtId="0" fontId="54" fillId="0" borderId="0" xfId="7" applyFont="1" applyFill="1" applyBorder="1" applyAlignment="1">
      <alignment horizontal="center"/>
    </xf>
    <xf numFmtId="180" fontId="54" fillId="0" borderId="0" xfId="7" applyNumberFormat="1" applyFont="1" applyFill="1" applyBorder="1" applyAlignment="1">
      <alignment horizontal="left"/>
    </xf>
    <xf numFmtId="0" fontId="14" fillId="0" borderId="0" xfId="7" applyFont="1" applyFill="1" applyBorder="1"/>
    <xf numFmtId="0" fontId="13" fillId="0" borderId="0" xfId="7" applyFont="1" applyBorder="1"/>
    <xf numFmtId="0" fontId="14" fillId="0" borderId="0" xfId="21" applyFont="1" applyBorder="1"/>
    <xf numFmtId="0" fontId="14" fillId="0" borderId="0" xfId="10" applyFont="1" applyAlignment="1">
      <alignment horizontal="right"/>
    </xf>
    <xf numFmtId="176" fontId="13" fillId="0" borderId="0" xfId="21" applyNumberFormat="1" applyFont="1" applyBorder="1"/>
    <xf numFmtId="0" fontId="14" fillId="0" borderId="0" xfId="7" applyFont="1" applyBorder="1" applyAlignment="1">
      <alignment vertical="center"/>
    </xf>
    <xf numFmtId="176" fontId="13" fillId="0" borderId="0" xfId="22" applyNumberFormat="1" applyFont="1" applyBorder="1" applyAlignment="1">
      <alignment vertical="center"/>
    </xf>
    <xf numFmtId="9" fontId="13" fillId="0" borderId="0" xfId="23" applyFont="1" applyFill="1" applyBorder="1" applyAlignment="1">
      <alignment vertical="center"/>
    </xf>
    <xf numFmtId="0" fontId="14" fillId="0" borderId="0" xfId="7" applyFont="1" applyFill="1" applyBorder="1" applyAlignment="1">
      <alignment horizontal="left"/>
    </xf>
    <xf numFmtId="0" fontId="13" fillId="0" borderId="0" xfId="21" applyFont="1" applyFill="1" applyBorder="1"/>
    <xf numFmtId="0" fontId="53" fillId="0" borderId="0" xfId="21" applyFont="1" applyBorder="1" applyAlignment="1">
      <alignment vertical="center"/>
    </xf>
    <xf numFmtId="10" fontId="13" fillId="0" borderId="0" xfId="7" applyNumberFormat="1" applyFont="1" applyBorder="1" applyAlignment="1">
      <alignment vertical="center"/>
    </xf>
    <xf numFmtId="176" fontId="13" fillId="0" borderId="0" xfId="21" applyNumberFormat="1" applyFont="1" applyFill="1" applyBorder="1"/>
    <xf numFmtId="176" fontId="53" fillId="0" borderId="0" xfId="21" applyNumberFormat="1" applyFont="1" applyBorder="1" applyAlignment="1">
      <alignment vertical="center"/>
    </xf>
    <xf numFmtId="0" fontId="13" fillId="0" borderId="0" xfId="7" applyFont="1" applyFill="1" applyBorder="1" applyAlignment="1">
      <alignment vertical="center" wrapText="1"/>
    </xf>
    <xf numFmtId="0" fontId="14" fillId="0" borderId="11" xfId="7" applyFont="1" applyFill="1" applyBorder="1" applyAlignment="1">
      <alignment horizontal="center" vertical="center" wrapText="1"/>
    </xf>
    <xf numFmtId="0" fontId="14" fillId="0" borderId="11" xfId="10" applyFont="1" applyFill="1" applyBorder="1" applyAlignment="1">
      <alignment horizontal="center"/>
    </xf>
    <xf numFmtId="176" fontId="14" fillId="0" borderId="11" xfId="15" applyNumberFormat="1" applyFont="1" applyFill="1" applyBorder="1" applyAlignment="1">
      <alignment horizontal="center"/>
    </xf>
    <xf numFmtId="176" fontId="13" fillId="0" borderId="0" xfId="7" applyNumberFormat="1" applyFont="1" applyBorder="1"/>
    <xf numFmtId="0" fontId="14" fillId="0" borderId="0" xfId="7" applyFont="1" applyFill="1" applyBorder="1" applyAlignment="1">
      <alignment vertical="center"/>
    </xf>
    <xf numFmtId="0" fontId="13" fillId="0" borderId="0" xfId="7" applyFont="1" applyBorder="1" applyAlignment="1">
      <alignment vertical="center"/>
    </xf>
    <xf numFmtId="0" fontId="13" fillId="0" borderId="0" xfId="21" applyFont="1" applyBorder="1" applyAlignment="1">
      <alignment vertical="center"/>
    </xf>
    <xf numFmtId="0" fontId="13" fillId="0" borderId="0" xfId="10" applyFont="1"/>
    <xf numFmtId="176" fontId="13" fillId="0" borderId="0" xfId="12" applyNumberFormat="1" applyFont="1" applyFill="1" applyBorder="1" applyAlignment="1">
      <alignment horizontal="right" vertical="center"/>
    </xf>
    <xf numFmtId="176" fontId="13" fillId="0" borderId="0" xfId="12" applyNumberFormat="1" applyFont="1" applyFill="1" applyAlignment="1">
      <alignment vertical="center"/>
    </xf>
    <xf numFmtId="176" fontId="13" fillId="0" borderId="0" xfId="12" applyNumberFormat="1" applyFont="1" applyBorder="1" applyAlignment="1">
      <alignment horizontal="left" wrapText="1"/>
    </xf>
    <xf numFmtId="176" fontId="13" fillId="0" borderId="0" xfId="10" applyNumberFormat="1" applyFont="1" applyFill="1" applyBorder="1"/>
    <xf numFmtId="176" fontId="13" fillId="0" borderId="0" xfId="12" applyNumberFormat="1" applyFont="1" applyBorder="1" applyAlignment="1">
      <alignment horizontal="left"/>
    </xf>
    <xf numFmtId="0" fontId="13" fillId="0" borderId="0" xfId="10" applyFont="1" applyAlignment="1">
      <alignment vertical="center" wrapText="1"/>
    </xf>
    <xf numFmtId="176" fontId="14" fillId="0" borderId="0" xfId="12" applyNumberFormat="1" applyFont="1" applyFill="1" applyBorder="1" applyAlignment="1" applyProtection="1">
      <alignment horizontal="right"/>
      <protection locked="0"/>
    </xf>
    <xf numFmtId="176" fontId="14" fillId="6" borderId="3" xfId="10" applyNumberFormat="1" applyFont="1" applyFill="1" applyBorder="1" applyAlignment="1">
      <alignment horizontal="center" vertical="center"/>
    </xf>
    <xf numFmtId="0" fontId="14" fillId="6" borderId="0" xfId="10" applyFont="1" applyFill="1" applyBorder="1" applyAlignment="1"/>
    <xf numFmtId="176" fontId="14" fillId="7" borderId="0" xfId="12" applyNumberFormat="1" applyFont="1" applyFill="1" applyBorder="1" applyAlignment="1">
      <alignment horizontal="left" vertical="center" wrapText="1"/>
    </xf>
    <xf numFmtId="176" fontId="13" fillId="7" borderId="0" xfId="12" applyNumberFormat="1" applyFont="1" applyFill="1" applyBorder="1" applyAlignment="1">
      <alignment horizontal="center" vertical="center" wrapText="1"/>
    </xf>
    <xf numFmtId="176" fontId="14" fillId="7" borderId="11" xfId="12" applyNumberFormat="1" applyFont="1" applyFill="1" applyBorder="1" applyAlignment="1">
      <alignment horizontal="center" vertical="center" wrapText="1"/>
    </xf>
    <xf numFmtId="0" fontId="18" fillId="0" borderId="0" xfId="7" applyFont="1" applyFill="1" applyBorder="1" applyAlignment="1">
      <alignment horizontal="left" vertical="center"/>
    </xf>
    <xf numFmtId="0" fontId="13" fillId="0" borderId="0" xfId="21" applyFont="1" applyBorder="1"/>
    <xf numFmtId="0" fontId="13" fillId="0" borderId="0" xfId="21" applyFont="1" applyBorder="1" applyAlignment="1">
      <alignment horizontal="right"/>
    </xf>
    <xf numFmtId="0" fontId="13" fillId="0" borderId="0" xfId="7" applyFont="1" applyFill="1" applyBorder="1" applyAlignment="1">
      <alignment vertical="center"/>
    </xf>
    <xf numFmtId="176" fontId="20" fillId="6" borderId="0" xfId="22" applyNumberFormat="1" applyFont="1" applyFill="1" applyBorder="1" applyAlignment="1">
      <alignment vertical="center"/>
    </xf>
    <xf numFmtId="0" fontId="15" fillId="0" borderId="0" xfId="10" applyFont="1" applyFill="1" applyAlignment="1">
      <alignment horizontal="center" vertical="center"/>
    </xf>
    <xf numFmtId="176" fontId="13" fillId="0" borderId="0" xfId="12" applyNumberFormat="1" applyFont="1" applyFill="1" applyBorder="1" applyAlignment="1">
      <alignment horizontal="left" vertical="center"/>
    </xf>
    <xf numFmtId="176" fontId="40" fillId="0" borderId="0" xfId="12" applyNumberFormat="1" applyFont="1" applyFill="1" applyBorder="1" applyAlignment="1">
      <alignment horizontal="left" vertical="center"/>
    </xf>
    <xf numFmtId="176" fontId="19" fillId="0" borderId="0" xfId="12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0" fontId="13" fillId="0" borderId="0" xfId="7" applyFont="1" applyFill="1" applyBorder="1" applyAlignment="1">
      <alignment horizontal="left" vertical="center"/>
    </xf>
    <xf numFmtId="0" fontId="40" fillId="7" borderId="0" xfId="14" applyFont="1" applyFill="1" applyBorder="1" applyAlignment="1">
      <alignment horizontal="left" vertical="center"/>
    </xf>
    <xf numFmtId="176" fontId="13" fillId="0" borderId="0" xfId="22" applyNumberFormat="1" applyFont="1" applyFill="1" applyBorder="1" applyAlignment="1">
      <alignment vertical="center" wrapText="1"/>
    </xf>
    <xf numFmtId="0" fontId="13" fillId="7" borderId="0" xfId="14" applyFont="1" applyFill="1" applyBorder="1" applyAlignment="1">
      <alignment horizontal="left" vertical="center"/>
    </xf>
    <xf numFmtId="176" fontId="40" fillId="7" borderId="0" xfId="12" applyNumberFormat="1" applyFont="1" applyFill="1" applyBorder="1" applyAlignment="1">
      <alignment horizontal="right" vertical="center" wrapText="1"/>
    </xf>
    <xf numFmtId="0" fontId="13" fillId="7" borderId="0" xfId="14" applyFont="1" applyFill="1" applyAlignment="1">
      <alignment vertical="center"/>
    </xf>
    <xf numFmtId="0" fontId="13" fillId="7" borderId="0" xfId="10" applyFont="1" applyFill="1" applyBorder="1" applyAlignment="1">
      <alignment horizontal="center" vertical="center" wrapText="1"/>
    </xf>
    <xf numFmtId="0" fontId="19" fillId="7" borderId="0" xfId="10" applyFont="1" applyFill="1" applyBorder="1" applyAlignment="1">
      <alignment horizontal="center" vertical="center"/>
    </xf>
    <xf numFmtId="176" fontId="13" fillId="7" borderId="0" xfId="10" applyNumberFormat="1" applyFont="1" applyFill="1"/>
    <xf numFmtId="176" fontId="13" fillId="7" borderId="0" xfId="10" applyNumberFormat="1" applyFont="1" applyFill="1" applyAlignment="1">
      <alignment horizontal="left" vertical="center" wrapText="1"/>
    </xf>
    <xf numFmtId="176" fontId="13" fillId="7" borderId="0" xfId="10" applyNumberFormat="1" applyFont="1" applyFill="1" applyAlignment="1">
      <alignment vertical="center" wrapText="1"/>
    </xf>
    <xf numFmtId="176" fontId="13" fillId="0" borderId="0" xfId="12" applyNumberFormat="1" applyFont="1" applyBorder="1"/>
    <xf numFmtId="0" fontId="14" fillId="0" borderId="0" xfId="10" applyFont="1" applyBorder="1" applyAlignment="1">
      <alignment wrapText="1"/>
    </xf>
    <xf numFmtId="0" fontId="13" fillId="0" borderId="0" xfId="10" applyFont="1" applyBorder="1" applyAlignment="1">
      <alignment horizontal="left" wrapText="1"/>
    </xf>
    <xf numFmtId="0" fontId="14" fillId="0" borderId="0" xfId="10" applyFont="1" applyBorder="1" applyAlignment="1">
      <alignment horizontal="left" wrapText="1"/>
    </xf>
    <xf numFmtId="176" fontId="14" fillId="7" borderId="0" xfId="14" applyNumberFormat="1" applyFont="1" applyFill="1" applyAlignment="1">
      <alignment vertical="center"/>
    </xf>
    <xf numFmtId="0" fontId="60" fillId="7" borderId="0" xfId="10" applyFont="1" applyFill="1"/>
    <xf numFmtId="176" fontId="13" fillId="7" borderId="0" xfId="10" applyNumberFormat="1" applyFont="1" applyFill="1" applyAlignment="1">
      <alignment vertical="center"/>
    </xf>
    <xf numFmtId="0" fontId="14" fillId="0" borderId="0" xfId="10" applyFont="1" applyAlignment="1">
      <alignment vertical="center"/>
    </xf>
    <xf numFmtId="176" fontId="41" fillId="7" borderId="0" xfId="14" applyNumberFormat="1" applyFont="1" applyFill="1" applyAlignment="1">
      <alignment vertical="center"/>
    </xf>
    <xf numFmtId="3" fontId="13" fillId="0" borderId="0" xfId="10" applyNumberFormat="1" applyFont="1" applyAlignment="1">
      <alignment vertical="center"/>
    </xf>
    <xf numFmtId="0" fontId="14" fillId="6" borderId="0" xfId="7" applyFont="1" applyFill="1" applyBorder="1" applyAlignment="1">
      <alignment horizontal="left" vertical="center"/>
    </xf>
    <xf numFmtId="0" fontId="14" fillId="0" borderId="0" xfId="10" applyFont="1" applyBorder="1"/>
    <xf numFmtId="176" fontId="20" fillId="0" borderId="0" xfId="10" applyNumberFormat="1" applyFont="1" applyFill="1" applyBorder="1"/>
    <xf numFmtId="176" fontId="19" fillId="0" borderId="0" xfId="12" applyNumberFormat="1" applyFont="1" applyBorder="1" applyAlignment="1">
      <alignment horizontal="left"/>
    </xf>
    <xf numFmtId="0" fontId="13" fillId="0" borderId="0" xfId="10" applyFont="1" applyFill="1" applyBorder="1"/>
    <xf numFmtId="0" fontId="13" fillId="0" borderId="0" xfId="10" applyFont="1" applyFill="1" applyBorder="1" applyAlignment="1">
      <alignment horizontal="left" wrapText="1"/>
    </xf>
    <xf numFmtId="176" fontId="14" fillId="0" borderId="0" xfId="10" applyNumberFormat="1" applyFont="1" applyFill="1" applyBorder="1"/>
    <xf numFmtId="176" fontId="14" fillId="0" borderId="0" xfId="22" applyNumberFormat="1" applyFont="1" applyFill="1" applyBorder="1" applyAlignment="1">
      <alignment vertical="center" wrapText="1"/>
    </xf>
    <xf numFmtId="9" fontId="14" fillId="0" borderId="0" xfId="46" applyFont="1" applyFill="1" applyBorder="1" applyAlignment="1">
      <alignment vertical="center"/>
    </xf>
    <xf numFmtId="176" fontId="40" fillId="0" borderId="0" xfId="10" applyNumberFormat="1" applyFont="1" applyBorder="1"/>
    <xf numFmtId="176" fontId="40" fillId="0" borderId="0" xfId="12" applyNumberFormat="1" applyFont="1" applyBorder="1" applyAlignment="1"/>
    <xf numFmtId="0" fontId="14" fillId="0" borderId="0" xfId="10" applyFont="1" applyBorder="1" applyAlignment="1">
      <alignment horizontal="left"/>
    </xf>
    <xf numFmtId="176" fontId="13" fillId="0" borderId="0" xfId="10" applyNumberFormat="1" applyFont="1" applyBorder="1"/>
    <xf numFmtId="176" fontId="14" fillId="0" borderId="0" xfId="10" applyNumberFormat="1" applyFont="1" applyBorder="1"/>
    <xf numFmtId="176" fontId="13" fillId="0" borderId="0" xfId="12" applyNumberFormat="1" applyFont="1" applyBorder="1" applyAlignment="1"/>
    <xf numFmtId="176" fontId="13" fillId="0" borderId="0" xfId="12" applyNumberFormat="1" applyFont="1" applyBorder="1" applyAlignment="1">
      <alignment horizontal="right"/>
    </xf>
    <xf numFmtId="176" fontId="14" fillId="0" borderId="0" xfId="30" applyNumberFormat="1" applyFont="1" applyAlignment="1"/>
    <xf numFmtId="176" fontId="40" fillId="7" borderId="0" xfId="10" applyNumberFormat="1" applyFont="1" applyFill="1" applyAlignment="1">
      <alignment vertical="center"/>
    </xf>
    <xf numFmtId="0" fontId="14" fillId="6" borderId="3" xfId="10" applyFont="1" applyFill="1" applyBorder="1" applyAlignment="1"/>
    <xf numFmtId="0" fontId="14" fillId="6" borderId="3" xfId="10" applyFont="1" applyFill="1" applyBorder="1" applyAlignment="1">
      <alignment horizontal="left"/>
    </xf>
    <xf numFmtId="0" fontId="14" fillId="6" borderId="3" xfId="7" applyFont="1" applyFill="1" applyBorder="1" applyAlignment="1">
      <alignment horizontal="left" vertical="center"/>
    </xf>
    <xf numFmtId="176" fontId="14" fillId="6" borderId="3" xfId="22" applyNumberFormat="1" applyFont="1" applyFill="1" applyBorder="1" applyAlignment="1">
      <alignment vertical="center"/>
    </xf>
    <xf numFmtId="0" fontId="14" fillId="7" borderId="0" xfId="14" applyFont="1" applyFill="1" applyBorder="1" applyAlignment="1">
      <alignment horizontal="left" vertical="center" wrapText="1"/>
    </xf>
    <xf numFmtId="0" fontId="14" fillId="6" borderId="3" xfId="10" applyFont="1" applyFill="1" applyBorder="1" applyAlignment="1">
      <alignment horizontal="center"/>
    </xf>
    <xf numFmtId="0" fontId="84" fillId="7" borderId="0" xfId="10" applyFont="1" applyFill="1" applyBorder="1" applyAlignment="1">
      <alignment horizontal="center" vertical="center" wrapText="1"/>
    </xf>
    <xf numFmtId="0" fontId="19" fillId="0" borderId="0" xfId="10" applyFont="1" applyBorder="1"/>
    <xf numFmtId="0" fontId="14" fillId="7" borderId="0" xfId="10" applyFont="1" applyFill="1" applyBorder="1" applyAlignment="1">
      <alignment horizontal="left"/>
    </xf>
    <xf numFmtId="0" fontId="14" fillId="7" borderId="0" xfId="10" applyFont="1" applyFill="1" applyBorder="1" applyAlignment="1">
      <alignment vertical="center" wrapText="1"/>
    </xf>
    <xf numFmtId="176" fontId="13" fillId="7" borderId="0" xfId="12" applyNumberFormat="1" applyFont="1" applyFill="1" applyBorder="1" applyAlignment="1">
      <alignment horizontal="left" vertical="center"/>
    </xf>
    <xf numFmtId="176" fontId="14" fillId="7" borderId="0" xfId="10" applyNumberFormat="1" applyFont="1" applyFill="1" applyBorder="1" applyAlignment="1">
      <alignment vertical="center"/>
    </xf>
    <xf numFmtId="0" fontId="80" fillId="7" borderId="0" xfId="116" applyFont="1" applyFill="1" applyBorder="1">
      <alignment vertical="center"/>
    </xf>
    <xf numFmtId="0" fontId="25" fillId="7" borderId="0" xfId="14" applyFont="1" applyFill="1" applyBorder="1" applyAlignment="1">
      <alignment vertical="center" wrapText="1"/>
    </xf>
    <xf numFmtId="0" fontId="81" fillId="7" borderId="0" xfId="116" applyFont="1" applyFill="1" applyBorder="1">
      <alignment vertical="center"/>
    </xf>
    <xf numFmtId="0" fontId="25" fillId="7" borderId="0" xfId="10" applyFont="1" applyFill="1" applyBorder="1" applyAlignment="1">
      <alignment vertical="center"/>
    </xf>
    <xf numFmtId="176" fontId="13" fillId="7" borderId="3" xfId="12" applyNumberFormat="1" applyFont="1" applyFill="1" applyBorder="1" applyAlignment="1">
      <alignment horizontal="left" vertical="center" wrapText="1"/>
    </xf>
    <xf numFmtId="176" fontId="14" fillId="6" borderId="3" xfId="10" applyNumberFormat="1" applyFont="1" applyFill="1" applyBorder="1"/>
    <xf numFmtId="0" fontId="56" fillId="7" borderId="0" xfId="117" applyFont="1" applyFill="1" applyBorder="1" applyAlignment="1">
      <alignment vertical="center"/>
    </xf>
    <xf numFmtId="176" fontId="82" fillId="7" borderId="0" xfId="12" applyNumberFormat="1" applyFont="1" applyFill="1" applyBorder="1" applyAlignment="1">
      <alignment horizontal="right" vertical="center" wrapText="1"/>
    </xf>
    <xf numFmtId="0" fontId="83" fillId="0" borderId="0" xfId="10" applyFont="1" applyBorder="1" applyAlignment="1"/>
    <xf numFmtId="176" fontId="13" fillId="7" borderId="3" xfId="12" applyNumberFormat="1" applyFont="1" applyFill="1" applyBorder="1" applyAlignment="1">
      <alignment horizontal="right" vertical="center" wrapText="1"/>
    </xf>
    <xf numFmtId="0" fontId="51" fillId="0" borderId="0" xfId="10" applyFont="1"/>
    <xf numFmtId="176" fontId="20" fillId="0" borderId="0" xfId="12" applyNumberFormat="1" applyFont="1"/>
    <xf numFmtId="176" fontId="14" fillId="0" borderId="0" xfId="12" applyNumberFormat="1" applyFont="1" applyAlignment="1">
      <alignment vertical="center"/>
    </xf>
    <xf numFmtId="0" fontId="13" fillId="0" borderId="0" xfId="10" applyFont="1" applyBorder="1"/>
    <xf numFmtId="40" fontId="13" fillId="0" borderId="0" xfId="10" applyNumberFormat="1" applyFont="1" applyBorder="1"/>
    <xf numFmtId="0" fontId="14" fillId="0" borderId="0" xfId="10" applyFont="1" applyFill="1" applyBorder="1"/>
    <xf numFmtId="176" fontId="14" fillId="6" borderId="3" xfId="12" applyNumberFormat="1" applyFont="1" applyFill="1" applyBorder="1"/>
    <xf numFmtId="0" fontId="25" fillId="7" borderId="0" xfId="14" applyFont="1" applyFill="1" applyBorder="1" applyAlignment="1">
      <alignment vertical="center"/>
    </xf>
    <xf numFmtId="176" fontId="25" fillId="0" borderId="0" xfId="14" applyNumberFormat="1" applyFont="1" applyBorder="1" applyAlignment="1">
      <alignment horizontal="right" vertical="center"/>
    </xf>
    <xf numFmtId="176" fontId="13" fillId="7" borderId="0" xfId="12" applyNumberFormat="1" applyFont="1" applyFill="1" applyBorder="1" applyAlignment="1">
      <alignment horizontal="left" vertical="center" wrapText="1"/>
    </xf>
    <xf numFmtId="176" fontId="13" fillId="7" borderId="0" xfId="12" applyNumberFormat="1" applyFont="1" applyFill="1" applyBorder="1"/>
    <xf numFmtId="0" fontId="13" fillId="7" borderId="0" xfId="10" applyFont="1" applyFill="1" applyBorder="1" applyAlignment="1">
      <alignment vertical="center"/>
    </xf>
    <xf numFmtId="176" fontId="14" fillId="7" borderId="0" xfId="12" applyNumberFormat="1" applyFont="1" applyFill="1" applyBorder="1"/>
    <xf numFmtId="176" fontId="13" fillId="0" borderId="0" xfId="18" applyNumberFormat="1" applyFont="1" applyAlignment="1">
      <alignment vertical="center"/>
    </xf>
    <xf numFmtId="176" fontId="13" fillId="0" borderId="0" xfId="12" applyNumberFormat="1" applyFont="1" applyBorder="1" applyAlignment="1">
      <alignment horizontal="right" vertical="center" wrapText="1"/>
    </xf>
    <xf numFmtId="176" fontId="13" fillId="7" borderId="0" xfId="12" applyNumberFormat="1" applyFont="1" applyFill="1" applyBorder="1" applyAlignment="1">
      <alignment horizontal="right" vertical="center" wrapText="1"/>
    </xf>
    <xf numFmtId="176" fontId="14" fillId="7" borderId="0" xfId="12" applyNumberFormat="1" applyFont="1" applyFill="1" applyBorder="1" applyAlignment="1">
      <alignment horizontal="right" vertical="center" wrapText="1"/>
    </xf>
    <xf numFmtId="0" fontId="25" fillId="0" borderId="0" xfId="14" applyFont="1" applyFill="1" applyBorder="1" applyAlignment="1">
      <alignment vertical="center"/>
    </xf>
    <xf numFmtId="176" fontId="25" fillId="0" borderId="0" xfId="12" applyNumberFormat="1" applyFont="1" applyBorder="1" applyAlignment="1">
      <alignment horizontal="right" vertical="center" wrapText="1"/>
    </xf>
    <xf numFmtId="176" fontId="25" fillId="0" borderId="0" xfId="12" applyNumberFormat="1" applyFont="1" applyFill="1" applyBorder="1" applyAlignment="1">
      <alignment horizontal="right" vertical="center" wrapText="1"/>
    </xf>
    <xf numFmtId="0" fontId="25" fillId="0" borderId="0" xfId="14" applyFont="1" applyFill="1" applyBorder="1" applyAlignment="1">
      <alignment vertical="center" wrapText="1"/>
    </xf>
    <xf numFmtId="176" fontId="13" fillId="0" borderId="0" xfId="12" applyNumberFormat="1" applyFont="1" applyAlignment="1">
      <alignment vertical="center"/>
    </xf>
    <xf numFmtId="176" fontId="13" fillId="0" borderId="0" xfId="22" applyNumberFormat="1" applyFont="1" applyFill="1" applyBorder="1" applyAlignment="1">
      <alignment vertical="center"/>
    </xf>
    <xf numFmtId="3" fontId="14" fillId="0" borderId="0" xfId="10" applyNumberFormat="1" applyFont="1" applyAlignment="1">
      <alignment vertical="center"/>
    </xf>
    <xf numFmtId="176" fontId="13" fillId="7" borderId="0" xfId="12" applyNumberFormat="1" applyFont="1" applyFill="1" applyBorder="1" applyAlignment="1">
      <alignment vertical="center"/>
    </xf>
    <xf numFmtId="176" fontId="13" fillId="7" borderId="0" xfId="12" applyNumberFormat="1" applyFont="1" applyFill="1" applyBorder="1" applyAlignment="1"/>
    <xf numFmtId="0" fontId="80" fillId="0" borderId="0" xfId="122" applyFont="1">
      <alignment vertical="center"/>
    </xf>
    <xf numFmtId="0" fontId="13" fillId="0" borderId="0" xfId="10" applyFont="1" applyAlignment="1">
      <alignment vertical="center"/>
    </xf>
    <xf numFmtId="176" fontId="20" fillId="6" borderId="0" xfId="10" applyNumberFormat="1" applyFont="1" applyFill="1" applyAlignment="1">
      <alignment vertical="center"/>
    </xf>
    <xf numFmtId="176" fontId="13" fillId="0" borderId="0" xfId="11" applyNumberFormat="1" applyFont="1" applyBorder="1" applyAlignment="1">
      <alignment horizontal="left" wrapText="1"/>
    </xf>
    <xf numFmtId="176" fontId="13" fillId="0" borderId="0" xfId="11" applyNumberFormat="1" applyFont="1" applyBorder="1"/>
    <xf numFmtId="176" fontId="14" fillId="0" borderId="0" xfId="8" applyNumberFormat="1" applyFont="1" applyBorder="1"/>
    <xf numFmtId="176" fontId="13" fillId="0" borderId="0" xfId="8" applyNumberFormat="1" applyFont="1" applyBorder="1"/>
    <xf numFmtId="176" fontId="13" fillId="0" borderId="0" xfId="10" applyNumberFormat="1" applyFont="1" applyAlignment="1">
      <alignment vertical="center"/>
    </xf>
    <xf numFmtId="176" fontId="14" fillId="7" borderId="0" xfId="12" applyNumberFormat="1" applyFont="1" applyFill="1" applyBorder="1" applyAlignment="1">
      <alignment horizontal="left" vertical="top" wrapText="1"/>
    </xf>
    <xf numFmtId="176" fontId="13" fillId="0" borderId="0" xfId="45" applyNumberFormat="1" applyFont="1" applyFill="1" applyBorder="1" applyAlignment="1">
      <alignment vertical="center"/>
    </xf>
    <xf numFmtId="176" fontId="13" fillId="0" borderId="0" xfId="45" applyNumberFormat="1" applyFont="1" applyBorder="1" applyAlignment="1">
      <alignment vertical="center"/>
    </xf>
    <xf numFmtId="0" fontId="13" fillId="0" borderId="0" xfId="7" applyFont="1" applyFill="1" applyBorder="1"/>
    <xf numFmtId="176" fontId="13" fillId="0" borderId="0" xfId="45" applyNumberFormat="1" applyFont="1" applyBorder="1"/>
    <xf numFmtId="9" fontId="13" fillId="0" borderId="0" xfId="23" applyFont="1" applyFill="1" applyBorder="1" applyAlignment="1"/>
    <xf numFmtId="176" fontId="13" fillId="0" borderId="0" xfId="45" applyNumberFormat="1" applyFont="1" applyFill="1" applyBorder="1"/>
    <xf numFmtId="0" fontId="17" fillId="0" borderId="0" xfId="0" applyFont="1"/>
    <xf numFmtId="0" fontId="17" fillId="0" borderId="0" xfId="0" applyFont="1" applyBorder="1" applyAlignment="1">
      <alignment horizontal="center" vertical="center"/>
    </xf>
    <xf numFmtId="0" fontId="86" fillId="0" borderId="0" xfId="10" applyFont="1" applyBorder="1" applyAlignment="1">
      <alignment horizontal="left" vertical="center"/>
    </xf>
    <xf numFmtId="0" fontId="17" fillId="0" borderId="0" xfId="10" applyFont="1"/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87" fillId="0" borderId="0" xfId="10" applyFont="1" applyBorder="1" applyAlignment="1">
      <alignment horizontal="left" vertical="center"/>
    </xf>
    <xf numFmtId="176" fontId="17" fillId="0" borderId="0" xfId="0" applyNumberFormat="1" applyFont="1"/>
    <xf numFmtId="0" fontId="41" fillId="0" borderId="0" xfId="10" applyFont="1" applyBorder="1" applyAlignment="1">
      <alignment horizontal="left" vertical="center"/>
    </xf>
    <xf numFmtId="0" fontId="14" fillId="0" borderId="0" xfId="10" applyFont="1" applyAlignment="1">
      <alignment vertical="center" wrapText="1"/>
    </xf>
    <xf numFmtId="0" fontId="40" fillId="0" borderId="0" xfId="10" applyFont="1" applyFill="1" applyBorder="1" applyAlignment="1">
      <alignment horizontal="left" vertical="center" wrapText="1"/>
    </xf>
    <xf numFmtId="0" fontId="40" fillId="0" borderId="0" xfId="10" applyFont="1" applyAlignment="1">
      <alignment vertical="center" wrapText="1"/>
    </xf>
    <xf numFmtId="0" fontId="14" fillId="6" borderId="0" xfId="10" applyFont="1" applyFill="1" applyBorder="1" applyAlignment="1">
      <alignment horizontal="left" vertical="center" wrapText="1"/>
    </xf>
    <xf numFmtId="0" fontId="13" fillId="0" borderId="0" xfId="8" applyFont="1" applyBorder="1"/>
    <xf numFmtId="0" fontId="14" fillId="0" borderId="0" xfId="8" applyFont="1" applyBorder="1" applyAlignment="1">
      <alignment horizontal="left" wrapText="1"/>
    </xf>
    <xf numFmtId="0" fontId="13" fillId="0" borderId="0" xfId="8" applyFont="1" applyBorder="1" applyAlignment="1">
      <alignment wrapText="1"/>
    </xf>
    <xf numFmtId="0" fontId="40" fillId="0" borderId="0" xfId="10" applyFont="1" applyBorder="1" applyAlignment="1">
      <alignment horizontal="left" wrapText="1"/>
    </xf>
    <xf numFmtId="0" fontId="13" fillId="7" borderId="0" xfId="10" applyFont="1" applyFill="1" applyBorder="1" applyAlignment="1">
      <alignment horizontal="left"/>
    </xf>
    <xf numFmtId="0" fontId="89" fillId="0" borderId="0" xfId="10" applyFont="1" applyBorder="1" applyAlignment="1">
      <alignment horizontal="left" wrapText="1"/>
    </xf>
    <xf numFmtId="0" fontId="14" fillId="7" borderId="0" xfId="10" applyFont="1" applyFill="1" applyBorder="1" applyAlignment="1">
      <alignment horizontal="left" vertical="center"/>
    </xf>
    <xf numFmtId="0" fontId="13" fillId="0" borderId="0" xfId="10" applyFont="1" applyBorder="1" applyAlignment="1">
      <alignment horizontal="left"/>
    </xf>
    <xf numFmtId="176" fontId="14" fillId="0" borderId="0" xfId="30" applyNumberFormat="1" applyFont="1" applyFill="1" applyBorder="1" applyAlignment="1">
      <alignment horizontal="center" vertical="center" wrapText="1"/>
    </xf>
    <xf numFmtId="0" fontId="13" fillId="0" borderId="0" xfId="10" applyFont="1" applyFill="1" applyBorder="1" applyAlignment="1" applyProtection="1">
      <alignment horizontal="left"/>
      <protection locked="0"/>
    </xf>
    <xf numFmtId="0" fontId="40" fillId="0" borderId="0" xfId="10" applyFont="1" applyFill="1" applyBorder="1" applyAlignment="1" applyProtection="1">
      <alignment horizontal="left"/>
      <protection locked="0"/>
    </xf>
    <xf numFmtId="0" fontId="40" fillId="0" borderId="0" xfId="10" applyFont="1" applyFill="1" applyBorder="1"/>
    <xf numFmtId="0" fontId="13" fillId="0" borderId="0" xfId="10" applyFont="1" applyFill="1" applyBorder="1" applyAlignment="1" applyProtection="1">
      <alignment horizontal="left" wrapText="1"/>
      <protection locked="0"/>
    </xf>
    <xf numFmtId="0" fontId="40" fillId="0" borderId="0" xfId="10" applyFont="1" applyFill="1" applyBorder="1" applyAlignment="1">
      <alignment horizontal="left"/>
    </xf>
    <xf numFmtId="0" fontId="13" fillId="7" borderId="0" xfId="10" applyFont="1" applyFill="1" applyBorder="1" applyAlignment="1">
      <alignment horizontal="left" vertical="center"/>
    </xf>
    <xf numFmtId="176" fontId="13" fillId="7" borderId="0" xfId="12" applyNumberFormat="1" applyFont="1" applyFill="1" applyAlignment="1">
      <alignment horizontal="left" vertical="center"/>
    </xf>
    <xf numFmtId="176" fontId="25" fillId="7" borderId="0" xfId="10" applyNumberFormat="1" applyFont="1" applyFill="1" applyBorder="1" applyAlignment="1">
      <alignment horizontal="left" vertical="center" wrapText="1"/>
    </xf>
    <xf numFmtId="0" fontId="25" fillId="7" borderId="0" xfId="10" applyFont="1" applyFill="1" applyBorder="1"/>
    <xf numFmtId="176" fontId="25" fillId="7" borderId="0" xfId="10" applyNumberFormat="1" applyFont="1" applyFill="1" applyBorder="1" applyAlignment="1">
      <alignment vertical="center" wrapText="1"/>
    </xf>
    <xf numFmtId="0" fontId="90" fillId="0" borderId="0" xfId="10" applyFont="1"/>
    <xf numFmtId="0" fontId="14" fillId="7" borderId="0" xfId="14" applyFont="1" applyFill="1" applyBorder="1" applyAlignment="1">
      <alignment horizontal="left" vertical="center"/>
    </xf>
    <xf numFmtId="176" fontId="40" fillId="7" borderId="0" xfId="10" applyNumberFormat="1" applyFont="1" applyFill="1" applyAlignment="1">
      <alignment horizontal="left" vertical="center" wrapText="1"/>
    </xf>
    <xf numFmtId="0" fontId="14" fillId="7" borderId="0" xfId="14" applyFont="1" applyFill="1" applyAlignment="1">
      <alignment vertical="center"/>
    </xf>
    <xf numFmtId="0" fontId="13" fillId="7" borderId="0" xfId="14" applyFont="1" applyFill="1" applyBorder="1" applyAlignment="1">
      <alignment horizontal="left" vertical="center" wrapText="1"/>
    </xf>
    <xf numFmtId="0" fontId="40" fillId="7" borderId="0" xfId="10" applyFont="1" applyFill="1" applyBorder="1" applyAlignment="1">
      <alignment horizontal="left" vertical="center"/>
    </xf>
    <xf numFmtId="0" fontId="40" fillId="7" borderId="0" xfId="10" applyFont="1" applyFill="1"/>
    <xf numFmtId="0" fontId="56" fillId="7" borderId="0" xfId="10" applyFont="1" applyFill="1" applyBorder="1" applyAlignment="1">
      <alignment horizontal="left" vertical="center" wrapText="1"/>
    </xf>
    <xf numFmtId="0" fontId="25" fillId="7" borderId="0" xfId="10" applyFont="1" applyFill="1" applyBorder="1" applyAlignment="1">
      <alignment horizontal="left" vertical="center"/>
    </xf>
    <xf numFmtId="0" fontId="91" fillId="0" borderId="0" xfId="10" applyFont="1" applyAlignment="1">
      <alignment vertical="center"/>
    </xf>
    <xf numFmtId="0" fontId="13" fillId="0" borderId="0" xfId="10" applyFont="1" applyFill="1" applyBorder="1" applyAlignment="1">
      <alignment horizontal="left" vertical="center" wrapText="1"/>
    </xf>
    <xf numFmtId="0" fontId="13" fillId="0" borderId="0" xfId="10" applyFont="1" applyFill="1" applyBorder="1" applyAlignment="1">
      <alignment horizontal="left" vertical="center"/>
    </xf>
    <xf numFmtId="3" fontId="53" fillId="0" borderId="0" xfId="10" applyNumberFormat="1" applyFont="1" applyAlignment="1">
      <alignment vertical="center"/>
    </xf>
    <xf numFmtId="0" fontId="92" fillId="0" borderId="0" xfId="10" applyFont="1"/>
    <xf numFmtId="0" fontId="14" fillId="0" borderId="11" xfId="10" applyFont="1" applyFill="1" applyBorder="1" applyAlignment="1">
      <alignment horizontal="center" wrapText="1"/>
    </xf>
    <xf numFmtId="0" fontId="93" fillId="0" borderId="0" xfId="31" applyFont="1" applyAlignment="1" applyProtection="1">
      <alignment horizontal="center" vertical="center"/>
    </xf>
    <xf numFmtId="0" fontId="13" fillId="0" borderId="0" xfId="10" applyFont="1" applyAlignment="1">
      <alignment horizontal="left" vertical="center" wrapText="1"/>
    </xf>
    <xf numFmtId="0" fontId="13" fillId="0" borderId="0" xfId="7" applyFont="1" applyBorder="1" applyAlignment="1">
      <alignment wrapText="1"/>
    </xf>
    <xf numFmtId="176" fontId="20" fillId="0" borderId="0" xfId="22" applyNumberFormat="1" applyFont="1" applyFill="1" applyBorder="1" applyAlignment="1">
      <alignment vertical="center" wrapText="1"/>
    </xf>
    <xf numFmtId="0" fontId="14" fillId="0" borderId="0" xfId="7" applyFont="1" applyFill="1" applyBorder="1" applyAlignment="1">
      <alignment wrapText="1"/>
    </xf>
    <xf numFmtId="0" fontId="17" fillId="0" borderId="0" xfId="10" applyFont="1" applyAlignment="1">
      <alignment wrapText="1"/>
    </xf>
    <xf numFmtId="0" fontId="14" fillId="0" borderId="0" xfId="7" applyFont="1" applyBorder="1" applyAlignment="1">
      <alignment wrapText="1"/>
    </xf>
    <xf numFmtId="0" fontId="17" fillId="0" borderId="0" xfId="0" applyFont="1" applyAlignment="1">
      <alignment wrapText="1"/>
    </xf>
    <xf numFmtId="0" fontId="11" fillId="0" borderId="0" xfId="10"/>
    <xf numFmtId="0" fontId="14" fillId="0" borderId="0" xfId="7" applyFont="1" applyBorder="1"/>
    <xf numFmtId="0" fontId="14" fillId="0" borderId="0" xfId="7" applyFont="1" applyFill="1" applyBorder="1"/>
    <xf numFmtId="0" fontId="13" fillId="0" borderId="0" xfId="7" applyFont="1" applyBorder="1"/>
    <xf numFmtId="176" fontId="14" fillId="0" borderId="0" xfId="10" applyNumberFormat="1" applyFont="1" applyFill="1" applyBorder="1"/>
    <xf numFmtId="0" fontId="13" fillId="0" borderId="0" xfId="7" applyFont="1" applyBorder="1" applyAlignment="1">
      <alignment vertical="center" wrapText="1"/>
    </xf>
    <xf numFmtId="176" fontId="13" fillId="0" borderId="0" xfId="22" applyNumberFormat="1" applyFont="1" applyBorder="1" applyAlignment="1">
      <alignment vertical="center"/>
    </xf>
    <xf numFmtId="176" fontId="13" fillId="0" borderId="0" xfId="22" applyNumberFormat="1" applyFont="1" applyFill="1" applyBorder="1" applyAlignment="1">
      <alignment vertical="center"/>
    </xf>
    <xf numFmtId="9" fontId="13" fillId="0" borderId="0" xfId="23" applyFont="1" applyFill="1" applyBorder="1" applyAlignment="1">
      <alignment vertical="center"/>
    </xf>
    <xf numFmtId="0" fontId="13" fillId="0" borderId="0" xfId="21" applyFont="1" applyBorder="1" applyAlignment="1">
      <alignment vertical="center"/>
    </xf>
    <xf numFmtId="0" fontId="53" fillId="0" borderId="0" xfId="21" applyFont="1" applyBorder="1" applyAlignment="1">
      <alignment vertical="center"/>
    </xf>
    <xf numFmtId="176" fontId="53" fillId="0" borderId="0" xfId="21" applyNumberFormat="1" applyFont="1" applyBorder="1" applyAlignment="1">
      <alignment vertical="center"/>
    </xf>
    <xf numFmtId="0" fontId="18" fillId="0" borderId="0" xfId="7" applyFont="1" applyBorder="1" applyAlignment="1">
      <alignment vertical="center" wrapText="1"/>
    </xf>
    <xf numFmtId="10" fontId="13" fillId="0" borderId="0" xfId="7" applyNumberFormat="1" applyFont="1" applyBorder="1" applyAlignment="1">
      <alignment vertical="center"/>
    </xf>
    <xf numFmtId="176" fontId="14" fillId="6" borderId="3" xfId="22" applyNumberFormat="1" applyFont="1" applyFill="1" applyBorder="1"/>
    <xf numFmtId="176" fontId="13" fillId="0" borderId="0" xfId="21" applyNumberFormat="1" applyFont="1" applyBorder="1"/>
    <xf numFmtId="176" fontId="13" fillId="0" borderId="0" xfId="21" applyNumberFormat="1" applyFont="1" applyFill="1" applyBorder="1"/>
    <xf numFmtId="180" fontId="13" fillId="0" borderId="0" xfId="10" applyNumberFormat="1" applyFont="1" applyAlignment="1">
      <alignment wrapText="1"/>
    </xf>
    <xf numFmtId="0" fontId="13" fillId="0" borderId="0" xfId="10" applyFont="1" applyAlignment="1">
      <alignment vertical="center" wrapText="1"/>
    </xf>
    <xf numFmtId="176" fontId="18" fillId="7" borderId="0" xfId="12" applyNumberFormat="1" applyFont="1" applyFill="1" applyBorder="1" applyAlignment="1">
      <alignment horizontal="left" vertical="center" wrapText="1"/>
    </xf>
    <xf numFmtId="0" fontId="18" fillId="0" borderId="0" xfId="10" applyFont="1" applyBorder="1"/>
    <xf numFmtId="176" fontId="14" fillId="30" borderId="3" xfId="12" applyNumberFormat="1" applyFont="1" applyFill="1" applyBorder="1"/>
    <xf numFmtId="176" fontId="20" fillId="30" borderId="0" xfId="10" applyNumberFormat="1" applyFont="1" applyFill="1" applyAlignment="1">
      <alignment vertical="center"/>
    </xf>
    <xf numFmtId="176" fontId="20" fillId="30" borderId="0" xfId="22" applyNumberFormat="1" applyFont="1" applyFill="1" applyBorder="1" applyAlignment="1">
      <alignment vertical="center"/>
    </xf>
    <xf numFmtId="176" fontId="13" fillId="31" borderId="0" xfId="22" applyNumberFormat="1" applyFont="1" applyFill="1" applyBorder="1" applyAlignment="1">
      <alignment vertical="center"/>
    </xf>
    <xf numFmtId="176" fontId="21" fillId="5" borderId="0" xfId="12" applyNumberFormat="1" applyFont="1" applyFill="1" applyBorder="1" applyAlignment="1" applyProtection="1">
      <alignment horizontal="left"/>
      <protection locked="0"/>
    </xf>
    <xf numFmtId="176" fontId="21" fillId="5" borderId="0" xfId="12" applyNumberFormat="1" applyFont="1" applyFill="1" applyBorder="1" applyAlignment="1" applyProtection="1">
      <protection locked="0"/>
    </xf>
    <xf numFmtId="0" fontId="18" fillId="0" borderId="0" xfId="10" applyFont="1" applyFill="1" applyBorder="1" applyAlignment="1">
      <alignment wrapText="1"/>
    </xf>
    <xf numFmtId="0" fontId="18" fillId="0" borderId="0" xfId="10" applyFont="1" applyFill="1" applyBorder="1" applyAlignment="1">
      <alignment horizontal="left"/>
    </xf>
    <xf numFmtId="0" fontId="18" fillId="0" borderId="0" xfId="10" applyFont="1" applyBorder="1" applyAlignment="1">
      <alignment horizontal="left" wrapText="1"/>
    </xf>
    <xf numFmtId="0" fontId="29" fillId="4" borderId="6" xfId="5" applyFont="1" applyFill="1" applyBorder="1" applyAlignment="1">
      <alignment horizontal="left" vertical="center"/>
    </xf>
    <xf numFmtId="0" fontId="29" fillId="4" borderId="7" xfId="5" applyFont="1" applyFill="1" applyBorder="1" applyAlignment="1">
      <alignment horizontal="left" vertical="center"/>
    </xf>
    <xf numFmtId="0" fontId="29" fillId="4" borderId="8" xfId="5" applyFont="1" applyFill="1" applyBorder="1" applyAlignment="1">
      <alignment horizontal="left" vertical="center"/>
    </xf>
    <xf numFmtId="0" fontId="29" fillId="4" borderId="9" xfId="5" applyFont="1" applyFill="1" applyBorder="1" applyAlignment="1">
      <alignment horizontal="left" vertical="center"/>
    </xf>
    <xf numFmtId="177" fontId="28" fillId="2" borderId="2" xfId="1" applyNumberFormat="1" applyFont="1" applyFill="1" applyBorder="1" applyAlignment="1">
      <alignment horizontal="center" vertical="center"/>
    </xf>
    <xf numFmtId="177" fontId="28" fillId="2" borderId="5" xfId="1" applyNumberFormat="1" applyFont="1" applyFill="1" applyBorder="1" applyAlignment="1">
      <alignment horizontal="center" vertical="center"/>
    </xf>
    <xf numFmtId="177" fontId="28" fillId="2" borderId="4" xfId="1" applyNumberFormat="1" applyFont="1" applyFill="1" applyBorder="1" applyAlignment="1">
      <alignment horizontal="center" vertical="center"/>
    </xf>
    <xf numFmtId="177" fontId="28" fillId="2" borderId="10" xfId="1" applyNumberFormat="1" applyFont="1" applyFill="1" applyBorder="1" applyAlignment="1">
      <alignment horizontal="center" vertical="center"/>
    </xf>
    <xf numFmtId="0" fontId="14" fillId="0" borderId="0" xfId="10" applyFont="1" applyAlignment="1">
      <alignment horizontal="left" vertical="center"/>
    </xf>
    <xf numFmtId="176" fontId="14" fillId="7" borderId="0" xfId="12" applyNumberFormat="1" applyFont="1" applyFill="1" applyBorder="1" applyAlignment="1">
      <alignment horizontal="left" vertical="top" wrapText="1"/>
    </xf>
    <xf numFmtId="0" fontId="56" fillId="7" borderId="0" xfId="14" applyFont="1" applyFill="1" applyBorder="1" applyAlignment="1">
      <alignment horizontal="left" vertical="center"/>
    </xf>
    <xf numFmtId="0" fontId="84" fillId="7" borderId="0" xfId="116" applyFont="1" applyFill="1" applyAlignment="1">
      <alignment horizontal="left" vertical="center"/>
    </xf>
    <xf numFmtId="0" fontId="14" fillId="0" borderId="0" xfId="10" applyFont="1" applyBorder="1" applyAlignment="1">
      <alignment horizontal="left" vertical="center" wrapText="1"/>
    </xf>
  </cellXfs>
  <cellStyles count="282">
    <cellStyle name="20% - 强调文字颜色 1 2" xfId="96"/>
    <cellStyle name="20% - 强调文字颜色 2 2" xfId="97"/>
    <cellStyle name="20% - 强调文字颜色 3 2" xfId="47"/>
    <cellStyle name="20% - 强调文字颜色 4 2" xfId="56"/>
    <cellStyle name="20% - 强调文字颜色 5 2" xfId="64"/>
    <cellStyle name="20% - 强调文字颜色 6 2" xfId="70"/>
    <cellStyle name="40% - 强调文字颜色 1 2" xfId="93"/>
    <cellStyle name="40% - 强调文字颜色 2 2" xfId="67"/>
    <cellStyle name="40% - 强调文字颜色 3 2" xfId="51"/>
    <cellStyle name="40% - 强调文字颜色 4 2" xfId="68"/>
    <cellStyle name="40% - 强调文字颜色 5 2" xfId="53"/>
    <cellStyle name="40% - 强调文字颜色 6 2" xfId="61"/>
    <cellStyle name="60% - 强调文字颜色 1 2" xfId="78"/>
    <cellStyle name="60% - 强调文字颜色 2 2" xfId="79"/>
    <cellStyle name="60% - 强调文字颜色 3 2" xfId="49"/>
    <cellStyle name="60% - 强调文字颜色 4 2" xfId="52"/>
    <cellStyle name="60% - 强调文字颜色 5 2" xfId="50"/>
    <cellStyle name="60% - 强调文字颜色 6 2" xfId="91"/>
    <cellStyle name="Normal_sohu.configure.v1.0910" xfId="280"/>
    <cellStyle name="百分比" xfId="46" builtinId="5"/>
    <cellStyle name="百分比 2" xfId="23"/>
    <cellStyle name="标题 1 2" xfId="48"/>
    <cellStyle name="标题 2 2" xfId="66"/>
    <cellStyle name="标题 3 2" xfId="95"/>
    <cellStyle name="标题 4 2" xfId="99"/>
    <cellStyle name="标题 5" xfId="98"/>
    <cellStyle name="差 2" xfId="69"/>
    <cellStyle name="常规" xfId="0" builtinId="0"/>
    <cellStyle name="常规 2" xfId="3"/>
    <cellStyle name="常规 2 2" xfId="10"/>
    <cellStyle name="常规 3" xfId="4"/>
    <cellStyle name="常规 3 2" xfId="21"/>
    <cellStyle name="常规 33" xfId="281"/>
    <cellStyle name="常规 4" xfId="8"/>
    <cellStyle name="常规 5" xfId="9"/>
    <cellStyle name="常规 5 2" xfId="20"/>
    <cellStyle name="常规 5 2 2" xfId="27"/>
    <cellStyle name="常规 5 2 2 2" xfId="40"/>
    <cellStyle name="常规 5 2 2 2 2" xfId="88"/>
    <cellStyle name="常规 5 2 2 2 2 2" xfId="160"/>
    <cellStyle name="常规 5 2 2 2 2 2 2" xfId="264"/>
    <cellStyle name="常规 5 2 2 2 2 3" xfId="212"/>
    <cellStyle name="常规 5 2 2 2 3" xfId="137"/>
    <cellStyle name="常规 5 2 2 2 3 2" xfId="241"/>
    <cellStyle name="常规 5 2 2 2 4" xfId="189"/>
    <cellStyle name="常规 5 2 2 3" xfId="75"/>
    <cellStyle name="常规 5 2 2 3 2" xfId="149"/>
    <cellStyle name="常规 5 2 2 3 2 2" xfId="253"/>
    <cellStyle name="常规 5 2 2 3 3" xfId="201"/>
    <cellStyle name="常规 5 2 2 4" xfId="126"/>
    <cellStyle name="常规 5 2 2 4 2" xfId="230"/>
    <cellStyle name="常规 5 2 2 5" xfId="178"/>
    <cellStyle name="常规 5 2 3" xfId="36"/>
    <cellStyle name="常规 5 2 3 2" xfId="84"/>
    <cellStyle name="常规 5 2 3 2 2" xfId="156"/>
    <cellStyle name="常规 5 2 3 2 2 2" xfId="260"/>
    <cellStyle name="常规 5 2 3 2 3" xfId="208"/>
    <cellStyle name="常规 5 2 3 3" xfId="133"/>
    <cellStyle name="常规 5 2 3 3 2" xfId="237"/>
    <cellStyle name="常规 5 2 3 4" xfId="185"/>
    <cellStyle name="常规 5 2 4" xfId="63"/>
    <cellStyle name="常规 5 2 4 2" xfId="145"/>
    <cellStyle name="常规 5 2 4 2 2" xfId="249"/>
    <cellStyle name="常规 5 2 4 3" xfId="197"/>
    <cellStyle name="常规 5 2 5" xfId="115"/>
    <cellStyle name="常规 5 2 5 2" xfId="168"/>
    <cellStyle name="常规 5 2 5 2 2" xfId="272"/>
    <cellStyle name="常规 5 2 5 3" xfId="220"/>
    <cellStyle name="常规 5 2 6" xfId="122"/>
    <cellStyle name="常规 5 2 6 2" xfId="226"/>
    <cellStyle name="常规 5 2 7" xfId="174"/>
    <cellStyle name="常规 5 2 8" xfId="278"/>
    <cellStyle name="常规 5 3" xfId="26"/>
    <cellStyle name="常规 5 3 2" xfId="39"/>
    <cellStyle name="常规 5 3 2 2" xfId="87"/>
    <cellStyle name="常规 5 3 2 2 2" xfId="159"/>
    <cellStyle name="常规 5 3 2 2 2 2" xfId="263"/>
    <cellStyle name="常规 5 3 2 2 3" xfId="211"/>
    <cellStyle name="常规 5 3 2 3" xfId="136"/>
    <cellStyle name="常规 5 3 2 3 2" xfId="240"/>
    <cellStyle name="常规 5 3 2 4" xfId="188"/>
    <cellStyle name="常规 5 3 3" xfId="74"/>
    <cellStyle name="常规 5 3 3 2" xfId="148"/>
    <cellStyle name="常规 5 3 3 2 2" xfId="252"/>
    <cellStyle name="常规 5 3 3 3" xfId="200"/>
    <cellStyle name="常规 5 3 4" xfId="125"/>
    <cellStyle name="常规 5 3 4 2" xfId="229"/>
    <cellStyle name="常规 5 3 5" xfId="177"/>
    <cellStyle name="常规 5 4" xfId="32"/>
    <cellStyle name="常规 5 4 2" xfId="80"/>
    <cellStyle name="常规 5 4 2 2" xfId="152"/>
    <cellStyle name="常规 5 4 2 2 2" xfId="256"/>
    <cellStyle name="常规 5 4 2 3" xfId="204"/>
    <cellStyle name="常规 5 4 3" xfId="129"/>
    <cellStyle name="常规 5 4 3 2" xfId="233"/>
    <cellStyle name="常规 5 4 4" xfId="181"/>
    <cellStyle name="常规 5 5" xfId="55"/>
    <cellStyle name="常规 5 5 2" xfId="141"/>
    <cellStyle name="常规 5 5 2 2" xfId="245"/>
    <cellStyle name="常规 5 5 3" xfId="193"/>
    <cellStyle name="常规 5 6" xfId="111"/>
    <cellStyle name="常规 5 6 2" xfId="164"/>
    <cellStyle name="常规 5 6 2 2" xfId="268"/>
    <cellStyle name="常规 5 6 3" xfId="216"/>
    <cellStyle name="常规 5 7" xfId="118"/>
    <cellStyle name="常规 5 7 2" xfId="222"/>
    <cellStyle name="常规 5 8" xfId="170"/>
    <cellStyle name="常规 5 9" xfId="274"/>
    <cellStyle name="常规 6" xfId="16"/>
    <cellStyle name="常规 6 2" xfId="17"/>
    <cellStyle name="常规 6 3" xfId="25"/>
    <cellStyle name="常规 6 3 2" xfId="38"/>
    <cellStyle name="常规 6 3 2 2" xfId="86"/>
    <cellStyle name="常规 6 3 2 2 2" xfId="158"/>
    <cellStyle name="常规 6 3 2 2 2 2" xfId="262"/>
    <cellStyle name="常规 6 3 2 2 3" xfId="210"/>
    <cellStyle name="常规 6 3 2 3" xfId="135"/>
    <cellStyle name="常规 6 3 2 3 2" xfId="239"/>
    <cellStyle name="常规 6 3 2 4" xfId="187"/>
    <cellStyle name="常规 6 3 3" xfId="73"/>
    <cellStyle name="常规 6 3 3 2" xfId="147"/>
    <cellStyle name="常规 6 3 3 2 2" xfId="251"/>
    <cellStyle name="常规 6 3 3 3" xfId="199"/>
    <cellStyle name="常规 6 3 4" xfId="116"/>
    <cellStyle name="常规 6 3 4 2" xfId="169"/>
    <cellStyle name="常规 6 3 4 2 2" xfId="273"/>
    <cellStyle name="常规 6 3 4 3" xfId="221"/>
    <cellStyle name="常规 6 3 5" xfId="124"/>
    <cellStyle name="常规 6 3 5 2" xfId="228"/>
    <cellStyle name="常规 6 3 6" xfId="176"/>
    <cellStyle name="常规 6 4" xfId="35"/>
    <cellStyle name="常规 6 4 2" xfId="83"/>
    <cellStyle name="常规 6 4 2 2" xfId="155"/>
    <cellStyle name="常规 6 4 2 2 2" xfId="259"/>
    <cellStyle name="常规 6 4 2 3" xfId="207"/>
    <cellStyle name="常规 6 4 3" xfId="132"/>
    <cellStyle name="常规 6 4 3 2" xfId="236"/>
    <cellStyle name="常规 6 4 4" xfId="184"/>
    <cellStyle name="常规 6 5" xfId="60"/>
    <cellStyle name="常规 6 5 2" xfId="144"/>
    <cellStyle name="常规 6 5 2 2" xfId="248"/>
    <cellStyle name="常规 6 5 3" xfId="196"/>
    <cellStyle name="常规 6 6" xfId="114"/>
    <cellStyle name="常规 6 6 2" xfId="167"/>
    <cellStyle name="常规 6 6 2 2" xfId="271"/>
    <cellStyle name="常规 6 6 3" xfId="219"/>
    <cellStyle name="常规 6 7" xfId="121"/>
    <cellStyle name="常规 6 7 2" xfId="225"/>
    <cellStyle name="常规 6 8" xfId="173"/>
    <cellStyle name="常规 6 9" xfId="277"/>
    <cellStyle name="常规 7" xfId="24"/>
    <cellStyle name="常规 7 2" xfId="37"/>
    <cellStyle name="常规 7 2 2" xfId="85"/>
    <cellStyle name="常规 7 2 2 2" xfId="157"/>
    <cellStyle name="常规 7 2 2 2 2" xfId="261"/>
    <cellStyle name="常规 7 2 2 3" xfId="209"/>
    <cellStyle name="常规 7 2 3" xfId="134"/>
    <cellStyle name="常规 7 2 3 2" xfId="238"/>
    <cellStyle name="常规 7 2 4" xfId="186"/>
    <cellStyle name="常规 7 3" xfId="43"/>
    <cellStyle name="常规 7 4" xfId="72"/>
    <cellStyle name="常规 7 4 2" xfId="146"/>
    <cellStyle name="常规 7 4 2 2" xfId="250"/>
    <cellStyle name="常规 7 4 3" xfId="198"/>
    <cellStyle name="常规 7 5" xfId="123"/>
    <cellStyle name="常规 7 5 2" xfId="227"/>
    <cellStyle name="常规 7 6" xfId="175"/>
    <cellStyle name="常规 8" xfId="44"/>
    <cellStyle name="常规 8 2" xfId="92"/>
    <cellStyle name="常规 8 2 2" xfId="163"/>
    <cellStyle name="常规 8 2 2 2" xfId="267"/>
    <cellStyle name="常规 8 2 3" xfId="215"/>
    <cellStyle name="常规 8 3" xfId="140"/>
    <cellStyle name="常规 8 3 2" xfId="244"/>
    <cellStyle name="常规 8 4" xfId="192"/>
    <cellStyle name="常规_2010年整体招聘预算计划 2" xfId="5"/>
    <cellStyle name="常规_Sheet1 2" xfId="117"/>
    <cellStyle name="常规_Sheet1 2 2" xfId="14"/>
    <cellStyle name="常规_SSS&amp;Campus_产品标准报价 2" xfId="6"/>
    <cellStyle name="超链接" xfId="31" builtinId="8"/>
    <cellStyle name="好 2" xfId="57"/>
    <cellStyle name="汇总 2" xfId="54"/>
    <cellStyle name="计算 2" xfId="62"/>
    <cellStyle name="检查单元格 2" xfId="65"/>
    <cellStyle name="解释性文本 2" xfId="71"/>
    <cellStyle name="警告文本 2" xfId="94"/>
    <cellStyle name="链接单元格 2" xfId="100"/>
    <cellStyle name="千位分隔" xfId="30" builtinId="3"/>
    <cellStyle name="千位分隔 2" xfId="1"/>
    <cellStyle name="千位分隔 2 2" xfId="12"/>
    <cellStyle name="千位分隔 2 3" xfId="19"/>
    <cellStyle name="千位分隔 3" xfId="2"/>
    <cellStyle name="千位分隔 3 2" xfId="18"/>
    <cellStyle name="千位分隔 3 2 2" xfId="45"/>
    <cellStyle name="千位分隔 3 3" xfId="22"/>
    <cellStyle name="千位分隔 4" xfId="11"/>
    <cellStyle name="千位分隔 5" xfId="13"/>
    <cellStyle name="千位分隔 5 2" xfId="15"/>
    <cellStyle name="千位分隔 5 2 2" xfId="29"/>
    <cellStyle name="千位分隔 5 2 2 2" xfId="42"/>
    <cellStyle name="千位分隔 5 2 2 2 2" xfId="90"/>
    <cellStyle name="千位分隔 5 2 2 2 2 2" xfId="162"/>
    <cellStyle name="千位分隔 5 2 2 2 2 2 2" xfId="266"/>
    <cellStyle name="千位分隔 5 2 2 2 2 3" xfId="214"/>
    <cellStyle name="千位分隔 5 2 2 2 3" xfId="139"/>
    <cellStyle name="千位分隔 5 2 2 2 3 2" xfId="243"/>
    <cellStyle name="千位分隔 5 2 2 2 4" xfId="191"/>
    <cellStyle name="千位分隔 5 2 2 3" xfId="77"/>
    <cellStyle name="千位分隔 5 2 2 3 2" xfId="151"/>
    <cellStyle name="千位分隔 5 2 2 3 2 2" xfId="255"/>
    <cellStyle name="千位分隔 5 2 2 3 3" xfId="203"/>
    <cellStyle name="千位分隔 5 2 2 4" xfId="128"/>
    <cellStyle name="千位分隔 5 2 2 4 2" xfId="232"/>
    <cellStyle name="千位分隔 5 2 2 5" xfId="180"/>
    <cellStyle name="千位分隔 5 2 3" xfId="34"/>
    <cellStyle name="千位分隔 5 2 3 2" xfId="82"/>
    <cellStyle name="千位分隔 5 2 3 2 2" xfId="154"/>
    <cellStyle name="千位分隔 5 2 3 2 2 2" xfId="258"/>
    <cellStyle name="千位分隔 5 2 3 2 3" xfId="206"/>
    <cellStyle name="千位分隔 5 2 3 3" xfId="131"/>
    <cellStyle name="千位分隔 5 2 3 3 2" xfId="235"/>
    <cellStyle name="千位分隔 5 2 3 4" xfId="183"/>
    <cellStyle name="千位分隔 5 2 4" xfId="59"/>
    <cellStyle name="千位分隔 5 2 4 2" xfId="143"/>
    <cellStyle name="千位分隔 5 2 4 2 2" xfId="247"/>
    <cellStyle name="千位分隔 5 2 4 3" xfId="195"/>
    <cellStyle name="千位分隔 5 2 5" xfId="113"/>
    <cellStyle name="千位分隔 5 2 5 2" xfId="166"/>
    <cellStyle name="千位分隔 5 2 5 2 2" xfId="270"/>
    <cellStyle name="千位分隔 5 2 5 3" xfId="218"/>
    <cellStyle name="千位分隔 5 2 6" xfId="120"/>
    <cellStyle name="千位分隔 5 2 6 2" xfId="224"/>
    <cellStyle name="千位分隔 5 2 7" xfId="172"/>
    <cellStyle name="千位分隔 5 2 8" xfId="276"/>
    <cellStyle name="千位分隔 5 3" xfId="28"/>
    <cellStyle name="千位分隔 5 3 2" xfId="41"/>
    <cellStyle name="千位分隔 5 3 2 2" xfId="89"/>
    <cellStyle name="千位分隔 5 3 2 2 2" xfId="161"/>
    <cellStyle name="千位分隔 5 3 2 2 2 2" xfId="265"/>
    <cellStyle name="千位分隔 5 3 2 2 3" xfId="213"/>
    <cellStyle name="千位分隔 5 3 2 3" xfId="138"/>
    <cellStyle name="千位分隔 5 3 2 3 2" xfId="242"/>
    <cellStyle name="千位分隔 5 3 2 4" xfId="190"/>
    <cellStyle name="千位分隔 5 3 3" xfId="76"/>
    <cellStyle name="千位分隔 5 3 3 2" xfId="150"/>
    <cellStyle name="千位分隔 5 3 3 2 2" xfId="254"/>
    <cellStyle name="千位分隔 5 3 3 3" xfId="202"/>
    <cellStyle name="千位分隔 5 3 4" xfId="127"/>
    <cellStyle name="千位分隔 5 3 4 2" xfId="231"/>
    <cellStyle name="千位分隔 5 3 5" xfId="179"/>
    <cellStyle name="千位分隔 5 4" xfId="33"/>
    <cellStyle name="千位分隔 5 4 2" xfId="81"/>
    <cellStyle name="千位分隔 5 4 2 2" xfId="153"/>
    <cellStyle name="千位分隔 5 4 2 2 2" xfId="257"/>
    <cellStyle name="千位分隔 5 4 2 3" xfId="205"/>
    <cellStyle name="千位分隔 5 4 3" xfId="130"/>
    <cellStyle name="千位分隔 5 4 3 2" xfId="234"/>
    <cellStyle name="千位分隔 5 4 4" xfId="182"/>
    <cellStyle name="千位分隔 5 5" xfId="58"/>
    <cellStyle name="千位分隔 5 5 2" xfId="142"/>
    <cellStyle name="千位分隔 5 5 2 2" xfId="246"/>
    <cellStyle name="千位分隔 5 5 3" xfId="194"/>
    <cellStyle name="千位分隔 5 6" xfId="112"/>
    <cellStyle name="千位分隔 5 6 2" xfId="165"/>
    <cellStyle name="千位分隔 5 6 2 2" xfId="269"/>
    <cellStyle name="千位分隔 5 6 3" xfId="217"/>
    <cellStyle name="千位分隔 5 7" xfId="119"/>
    <cellStyle name="千位分隔 5 7 2" xfId="223"/>
    <cellStyle name="千位分隔 5 8" xfId="171"/>
    <cellStyle name="千位分隔 5 9" xfId="275"/>
    <cellStyle name="千位分隔 6" xfId="279"/>
    <cellStyle name="强调文字颜色 1 2" xfId="101"/>
    <cellStyle name="强调文字颜色 2 2" xfId="102"/>
    <cellStyle name="强调文字颜色 3 2" xfId="103"/>
    <cellStyle name="强调文字颜色 4 2" xfId="104"/>
    <cellStyle name="强调文字颜色 5 2" xfId="105"/>
    <cellStyle name="强调文字颜色 6 2" xfId="106"/>
    <cellStyle name="适中 2" xfId="107"/>
    <cellStyle name="输出 2" xfId="108"/>
    <cellStyle name="输入 2" xfId="109"/>
    <cellStyle name="样式 1" xfId="7"/>
    <cellStyle name="注释 2" xfId="1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gxiwang.SOHU-INC/Desktop/&#21103;&#26412;2015&#24180;&#24230;&#26381;&#21153;&#22120;&#32593;&#32476;&#35774;&#22791;&#39044;&#31639;&#34920;%20-2015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汇总"/>
      <sheetName val="服务器"/>
      <sheetName val="网络设备、存储"/>
      <sheetName val="软件、服务及其他"/>
      <sheetName val="虚拟机"/>
      <sheetName val="服务器参考配置"/>
      <sheetName val="部门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配置</v>
          </cell>
        </row>
        <row r="2">
          <cell r="A2" t="str">
            <v>低配服务器 配置1：CPU*1，64G内存，300G SAS硬盘*2</v>
          </cell>
        </row>
        <row r="3">
          <cell r="A3" t="str">
            <v>低配服务器 配置2：CPU*2，64G内存，300G SAS硬盘*8</v>
          </cell>
        </row>
        <row r="4">
          <cell r="A4" t="str">
            <v>高配服务器 配置1：CPU*2，128G内存，300G SAS硬盘*4</v>
          </cell>
        </row>
        <row r="5">
          <cell r="A5" t="str">
            <v>高配服务器 配置2：CPU*2，128G内存，300G SAS硬盘*8</v>
          </cell>
        </row>
        <row r="6">
          <cell r="A6" t="str">
            <v>高配服务器 配置3：CPU*2，128G内存，300G SAS硬盘*16</v>
          </cell>
        </row>
        <row r="7">
          <cell r="A7" t="str">
            <v>存储服务器 配置1：CPU*2，64G内存，300G SAS硬盘*2+2T SAS硬盘*6</v>
          </cell>
        </row>
        <row r="8">
          <cell r="A8" t="str">
            <v>存储服务器 配置2：CPU*2，64G内存，300G SAS硬盘*2+2T SAS硬盘*12</v>
          </cell>
        </row>
        <row r="9">
          <cell r="A9" t="str">
            <v>存储服务器 配置3：CPU*2，64G内存，300G SAS硬盘*2+3T SAS硬盘*6</v>
          </cell>
        </row>
        <row r="10">
          <cell r="A10" t="str">
            <v>存储服务器 配置4：CPU*2，64G内存，300G SAS硬盘*2+3T SAS硬盘*12</v>
          </cell>
        </row>
        <row r="12">
          <cell r="A12" t="str">
            <v>备注：（1） 2015年内存要上涨10%-20%，整机按照2014年价格上调10%做预算。
              （2）通用低端CPU2620升级到2620V2，通用高端CPU2650降低到2640，存储CPU2420停产，会升级到2620或者2603</v>
          </cell>
        </row>
      </sheetData>
      <sheetData sheetId="6">
        <row r="1">
          <cell r="A1" t="str">
            <v>财务口径部门</v>
          </cell>
          <cell r="B1" t="str">
            <v>小部门</v>
          </cell>
        </row>
        <row r="2">
          <cell r="A2" t="str">
            <v>移动媒体中心虚拟部门-cost</v>
          </cell>
          <cell r="B2" t="str">
            <v>新闻客户端</v>
          </cell>
        </row>
        <row r="3">
          <cell r="A3" t="str">
            <v>移动门户中心虚拟部门-cost</v>
          </cell>
          <cell r="B3" t="str">
            <v>移动门户中心</v>
          </cell>
        </row>
        <row r="4">
          <cell r="A4" t="str">
            <v>无线虚拟部门</v>
          </cell>
          <cell r="B4" t="str">
            <v>无线</v>
          </cell>
        </row>
        <row r="5">
          <cell r="A5" t="str">
            <v>大数据中心</v>
          </cell>
          <cell r="B5" t="str">
            <v>大数据中心</v>
          </cell>
        </row>
        <row r="6">
          <cell r="A6" t="str">
            <v>搜狐支付</v>
          </cell>
          <cell r="B6" t="str">
            <v>Peak</v>
          </cell>
        </row>
        <row r="7">
          <cell r="A7" t="str">
            <v>Peak</v>
          </cell>
          <cell r="B7" t="str">
            <v>Peak</v>
          </cell>
        </row>
        <row r="8">
          <cell r="A8" t="str">
            <v>技术运维部_技术中心</v>
          </cell>
          <cell r="B8" t="str">
            <v>DB</v>
          </cell>
        </row>
        <row r="9">
          <cell r="A9" t="str">
            <v>服务器折旧及带宽_大内容</v>
          </cell>
          <cell r="B9" t="str">
            <v>FORTUNE</v>
          </cell>
        </row>
        <row r="10">
          <cell r="A10" t="str">
            <v>技术运维部_技术中心</v>
          </cell>
          <cell r="B10" t="str">
            <v>基础服务</v>
          </cell>
        </row>
        <row r="11">
          <cell r="A11" t="str">
            <v>技术运维部_技术中心</v>
          </cell>
          <cell r="B11" t="str">
            <v>虚拟机资源池</v>
          </cell>
        </row>
        <row r="12">
          <cell r="A12" t="str">
            <v>服务器折旧及带宽_大内容</v>
          </cell>
          <cell r="B12" t="str">
            <v>CMS</v>
          </cell>
        </row>
        <row r="13">
          <cell r="A13" t="str">
            <v>服务器折旧及带宽_大内容</v>
          </cell>
          <cell r="B13" t="str">
            <v>博客</v>
          </cell>
        </row>
        <row r="14">
          <cell r="A14" t="str">
            <v>技术运维部_技术中心</v>
          </cell>
          <cell r="B14" t="str">
            <v>MTPC运维</v>
          </cell>
        </row>
        <row r="15">
          <cell r="A15" t="str">
            <v>服务器折旧及带宽_大内容</v>
          </cell>
          <cell r="B15" t="str">
            <v>Passport</v>
          </cell>
        </row>
        <row r="16">
          <cell r="A16" t="str">
            <v>服务器折旧及带宽_大内容</v>
          </cell>
          <cell r="B16" t="str">
            <v>sns</v>
          </cell>
        </row>
        <row r="17">
          <cell r="A17" t="str">
            <v>个人邮箱</v>
          </cell>
          <cell r="B17" t="str">
            <v>个人邮箱</v>
          </cell>
        </row>
        <row r="18">
          <cell r="A18" t="str">
            <v>应用运维部_技术中心</v>
          </cell>
          <cell r="B18" t="str">
            <v>搜狐云景</v>
          </cell>
        </row>
        <row r="19">
          <cell r="A19" t="str">
            <v>ERP部_技术中心</v>
          </cell>
          <cell r="B19" t="str">
            <v>ERP</v>
          </cell>
        </row>
        <row r="20">
          <cell r="A20" t="str">
            <v>服务器折旧及带宽_大内容</v>
          </cell>
          <cell r="B20" t="str">
            <v>客户服务</v>
          </cell>
        </row>
        <row r="21">
          <cell r="A21" t="str">
            <v>服务器折旧及带宽_大内容</v>
          </cell>
          <cell r="B21">
            <v>17173</v>
          </cell>
        </row>
        <row r="22">
          <cell r="A22" t="str">
            <v>服务器折旧及带宽_大内容</v>
          </cell>
          <cell r="B22" t="str">
            <v>北京销售媒介</v>
          </cell>
        </row>
        <row r="23">
          <cell r="A23" t="str">
            <v>服务器折旧及带宽_大内容</v>
          </cell>
          <cell r="B23" t="str">
            <v>市场部</v>
          </cell>
        </row>
        <row r="24">
          <cell r="A24" t="str">
            <v>服务器折旧及带宽_大内容</v>
          </cell>
          <cell r="B24" t="str">
            <v>视频博客</v>
          </cell>
        </row>
        <row r="25">
          <cell r="A25" t="str">
            <v>服务器折旧及带宽_大内容</v>
          </cell>
          <cell r="B25" t="str">
            <v>搜狐空间</v>
          </cell>
        </row>
        <row r="26">
          <cell r="A26" t="str">
            <v>服务器折旧及带宽_大内容</v>
          </cell>
          <cell r="B26" t="str">
            <v>搜狐社区</v>
          </cell>
        </row>
        <row r="27">
          <cell r="A27" t="str">
            <v>服务器折旧及带宽_大内容</v>
          </cell>
          <cell r="B27" t="str">
            <v>体育中心</v>
          </cell>
        </row>
        <row r="28">
          <cell r="A28" t="str">
            <v>服务器折旧及带宽_大内容</v>
          </cell>
          <cell r="B28" t="str">
            <v>微博</v>
          </cell>
        </row>
        <row r="29">
          <cell r="A29" t="str">
            <v>服务器折旧及带宽_大内容</v>
          </cell>
          <cell r="B29" t="str">
            <v>问答</v>
          </cell>
        </row>
        <row r="30">
          <cell r="A30" t="str">
            <v>服务器折旧及带宽_大内容</v>
          </cell>
          <cell r="B30" t="str">
            <v>校友录</v>
          </cell>
        </row>
        <row r="31">
          <cell r="A31" t="str">
            <v>服务器折旧及带宽_大内容</v>
          </cell>
          <cell r="B31" t="str">
            <v>在线游戏</v>
          </cell>
        </row>
        <row r="32">
          <cell r="A32" t="str">
            <v>服务器折旧及带宽_大内容</v>
          </cell>
          <cell r="B32" t="str">
            <v>智云众</v>
          </cell>
        </row>
        <row r="33">
          <cell r="A33" t="str">
            <v>总编室_大内容</v>
          </cell>
          <cell r="B33" t="str">
            <v>静态内容</v>
          </cell>
        </row>
        <row r="34">
          <cell r="A34" t="str">
            <v>北京研发中心</v>
          </cell>
          <cell r="B34" t="str">
            <v>研发中心</v>
          </cell>
        </row>
        <row r="35">
          <cell r="A35" t="str">
            <v>MIS部_技术中心</v>
          </cell>
          <cell r="B35" t="str">
            <v>Internal-IT</v>
          </cell>
        </row>
        <row r="36">
          <cell r="A36" t="str">
            <v>技术运维部_技术中心</v>
          </cell>
          <cell r="B36" t="str">
            <v>DUTY</v>
          </cell>
        </row>
        <row r="37">
          <cell r="A37" t="str">
            <v>技术运维部_技术中心</v>
          </cell>
          <cell r="B37" t="str">
            <v>security</v>
          </cell>
        </row>
        <row r="38">
          <cell r="A38" t="str">
            <v>技术运维部_技术中心</v>
          </cell>
          <cell r="B38" t="str">
            <v>Tech-NO</v>
          </cell>
        </row>
        <row r="39">
          <cell r="A39" t="str">
            <v>企业邮箱</v>
          </cell>
          <cell r="B39" t="str">
            <v>企业邮箱</v>
          </cell>
        </row>
        <row r="40">
          <cell r="A40" t="str">
            <v>武汉研发中心</v>
          </cell>
          <cell r="B40" t="str">
            <v>武汉研发中心</v>
          </cell>
        </row>
        <row r="41">
          <cell r="A41" t="str">
            <v>焦点</v>
          </cell>
          <cell r="B41" t="str">
            <v>焦点</v>
          </cell>
        </row>
        <row r="42">
          <cell r="A42" t="str">
            <v>汽车</v>
          </cell>
          <cell r="B42" t="str">
            <v>汽车</v>
          </cell>
        </row>
        <row r="43">
          <cell r="A43" t="str">
            <v>视频</v>
          </cell>
          <cell r="B43" t="str">
            <v>视频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"/>
  <sheetViews>
    <sheetView workbookViewId="0">
      <selection activeCell="E26" sqref="E26"/>
    </sheetView>
  </sheetViews>
  <sheetFormatPr defaultRowHeight="14.25"/>
  <cols>
    <col min="1" max="1" width="11.5" style="1" customWidth="1"/>
    <col min="2" max="2" width="12.875" style="1" customWidth="1"/>
    <col min="3" max="3" width="13.5" style="1" customWidth="1"/>
    <col min="4" max="4" width="27.5" style="1" customWidth="1"/>
    <col min="5" max="5" width="9" style="1" customWidth="1"/>
    <col min="6" max="6" width="14.875" style="1" customWidth="1"/>
    <col min="7" max="7" width="15.875" style="1" customWidth="1"/>
    <col min="8" max="8" width="55.25" style="1" customWidth="1"/>
    <col min="9" max="16384" width="9" style="1"/>
  </cols>
  <sheetData>
    <row r="1" spans="1:8">
      <c r="A1" s="11" t="s">
        <v>22</v>
      </c>
    </row>
    <row r="2" spans="1:8">
      <c r="A2" s="8" t="s">
        <v>21</v>
      </c>
      <c r="B2" s="8" t="s">
        <v>20</v>
      </c>
      <c r="C2" s="8" t="s">
        <v>19</v>
      </c>
      <c r="D2" s="8" t="s">
        <v>18</v>
      </c>
      <c r="E2" s="8" t="s">
        <v>17</v>
      </c>
      <c r="F2" s="5" t="s">
        <v>16</v>
      </c>
      <c r="G2" s="5" t="s">
        <v>15</v>
      </c>
      <c r="H2" s="5" t="s">
        <v>14</v>
      </c>
    </row>
    <row r="3" spans="1:8" ht="28.5" customHeight="1">
      <c r="A3" s="8" t="s">
        <v>13</v>
      </c>
      <c r="B3" s="8">
        <v>442</v>
      </c>
      <c r="C3" s="8">
        <v>1204</v>
      </c>
      <c r="D3" s="10" t="s">
        <v>12</v>
      </c>
      <c r="E3" s="6">
        <v>40763</v>
      </c>
      <c r="F3" s="5">
        <v>1000</v>
      </c>
      <c r="G3" s="5">
        <v>1500</v>
      </c>
      <c r="H3" s="9" t="s">
        <v>11</v>
      </c>
    </row>
    <row r="4" spans="1:8">
      <c r="A4" s="8" t="s">
        <v>10</v>
      </c>
      <c r="B4" s="8">
        <v>143</v>
      </c>
      <c r="C4" s="8">
        <v>563</v>
      </c>
      <c r="D4" s="8" t="s">
        <v>9</v>
      </c>
      <c r="E4" s="6">
        <v>40606</v>
      </c>
      <c r="F4" s="5" t="s">
        <v>8</v>
      </c>
      <c r="G4" s="5">
        <v>5000</v>
      </c>
      <c r="H4" s="9" t="s">
        <v>7</v>
      </c>
    </row>
    <row r="5" spans="1:8" ht="24">
      <c r="A5" s="8" t="s">
        <v>6</v>
      </c>
      <c r="B5" s="8">
        <v>106</v>
      </c>
      <c r="C5" s="8">
        <v>50</v>
      </c>
      <c r="D5" s="7" t="s">
        <v>5</v>
      </c>
      <c r="E5" s="6">
        <v>40608</v>
      </c>
      <c r="F5" s="5">
        <v>5000</v>
      </c>
      <c r="G5" s="5">
        <v>5000</v>
      </c>
      <c r="H5" s="4" t="s">
        <v>4</v>
      </c>
    </row>
    <row r="6" spans="1:8" ht="15.75">
      <c r="D6" s="3"/>
    </row>
    <row r="7" spans="1:8" ht="15.75">
      <c r="D7" s="3"/>
    </row>
    <row r="8" spans="1:8" ht="15.75">
      <c r="D8" s="3"/>
    </row>
    <row r="9" spans="1:8">
      <c r="D9" s="2"/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"/>
  <sheetViews>
    <sheetView topLeftCell="A19" workbookViewId="0">
      <selection activeCell="D20" sqref="D20"/>
    </sheetView>
  </sheetViews>
  <sheetFormatPr defaultRowHeight="14.25"/>
  <cols>
    <col min="1" max="1" width="27" style="12" customWidth="1"/>
    <col min="2" max="2" width="13.875" style="12" bestFit="1" customWidth="1"/>
    <col min="3" max="3" width="12.75" style="12" bestFit="1" customWidth="1"/>
    <col min="4" max="16384" width="9" style="12"/>
  </cols>
  <sheetData>
    <row r="1" spans="1:3" ht="15" thickBot="1">
      <c r="A1" s="26" t="s">
        <v>55</v>
      </c>
    </row>
    <row r="2" spans="1:3">
      <c r="A2" s="343" t="s">
        <v>54</v>
      </c>
      <c r="B2" s="344"/>
    </row>
    <row r="3" spans="1:3" ht="15" thickBot="1">
      <c r="A3" s="16" t="s">
        <v>53</v>
      </c>
      <c r="B3" s="25">
        <v>10000</v>
      </c>
    </row>
    <row r="4" spans="1:3" ht="15" thickBot="1">
      <c r="A4" s="345" t="s">
        <v>52</v>
      </c>
      <c r="B4" s="346"/>
    </row>
    <row r="5" spans="1:3">
      <c r="A5" s="23" t="s">
        <v>44</v>
      </c>
      <c r="B5" s="347">
        <v>240000</v>
      </c>
    </row>
    <row r="6" spans="1:3">
      <c r="A6" s="17" t="s">
        <v>51</v>
      </c>
      <c r="B6" s="348"/>
    </row>
    <row r="7" spans="1:3">
      <c r="A7" s="21" t="s">
        <v>50</v>
      </c>
      <c r="B7" s="348"/>
    </row>
    <row r="8" spans="1:3">
      <c r="A8" s="21" t="s">
        <v>34</v>
      </c>
      <c r="B8" s="348"/>
    </row>
    <row r="9" spans="1:3">
      <c r="A9" s="17" t="s">
        <v>49</v>
      </c>
      <c r="B9" s="348"/>
    </row>
    <row r="10" spans="1:3">
      <c r="A10" s="19" t="s">
        <v>48</v>
      </c>
      <c r="B10" s="348"/>
    </row>
    <row r="11" spans="1:3">
      <c r="A11" s="19" t="s">
        <v>47</v>
      </c>
      <c r="B11" s="348"/>
    </row>
    <row r="12" spans="1:3" ht="15" thickBot="1">
      <c r="A12" s="17" t="s">
        <v>46</v>
      </c>
      <c r="B12" s="349"/>
      <c r="C12" s="24"/>
    </row>
    <row r="13" spans="1:3" ht="15" thickBot="1">
      <c r="A13" s="345" t="s">
        <v>45</v>
      </c>
      <c r="B13" s="346"/>
    </row>
    <row r="14" spans="1:3">
      <c r="A14" s="23" t="s">
        <v>44</v>
      </c>
      <c r="B14" s="350">
        <v>450000</v>
      </c>
    </row>
    <row r="15" spans="1:3">
      <c r="A15" s="17" t="s">
        <v>43</v>
      </c>
      <c r="B15" s="348"/>
    </row>
    <row r="16" spans="1:3">
      <c r="A16" s="21" t="s">
        <v>42</v>
      </c>
      <c r="B16" s="348"/>
    </row>
    <row r="17" spans="1:2">
      <c r="A17" s="22" t="s">
        <v>41</v>
      </c>
      <c r="B17" s="348"/>
    </row>
    <row r="18" spans="1:2">
      <c r="A18" s="22" t="s">
        <v>40</v>
      </c>
      <c r="B18" s="348"/>
    </row>
    <row r="19" spans="1:2">
      <c r="A19" s="22" t="s">
        <v>39</v>
      </c>
      <c r="B19" s="348"/>
    </row>
    <row r="20" spans="1:2">
      <c r="A20" s="22" t="s">
        <v>38</v>
      </c>
      <c r="B20" s="348"/>
    </row>
    <row r="21" spans="1:2">
      <c r="A21" s="21" t="s">
        <v>37</v>
      </c>
      <c r="B21" s="348"/>
    </row>
    <row r="22" spans="1:2">
      <c r="A22" s="21" t="s">
        <v>36</v>
      </c>
      <c r="B22" s="348"/>
    </row>
    <row r="23" spans="1:2">
      <c r="A23" s="21" t="s">
        <v>35</v>
      </c>
      <c r="B23" s="348"/>
    </row>
    <row r="24" spans="1:2">
      <c r="A24" s="21" t="s">
        <v>34</v>
      </c>
      <c r="B24" s="348"/>
    </row>
    <row r="25" spans="1:2">
      <c r="A25" s="21" t="s">
        <v>33</v>
      </c>
      <c r="B25" s="348"/>
    </row>
    <row r="26" spans="1:2">
      <c r="A26" s="21" t="s">
        <v>32</v>
      </c>
      <c r="B26" s="348"/>
    </row>
    <row r="27" spans="1:2">
      <c r="A27" s="20" t="s">
        <v>31</v>
      </c>
      <c r="B27" s="348"/>
    </row>
    <row r="28" spans="1:2">
      <c r="A28" s="19" t="s">
        <v>30</v>
      </c>
      <c r="B28" s="348"/>
    </row>
    <row r="29" spans="1:2">
      <c r="A29" s="19" t="s">
        <v>29</v>
      </c>
      <c r="B29" s="348"/>
    </row>
    <row r="30" spans="1:2">
      <c r="A30" s="16" t="s">
        <v>28</v>
      </c>
      <c r="B30" s="348"/>
    </row>
    <row r="31" spans="1:2">
      <c r="A31" s="18" t="s">
        <v>27</v>
      </c>
      <c r="B31" s="348"/>
    </row>
    <row r="32" spans="1:2">
      <c r="A32" s="17" t="s">
        <v>26</v>
      </c>
      <c r="B32" s="348"/>
    </row>
    <row r="33" spans="1:2">
      <c r="A33" s="16" t="s">
        <v>25</v>
      </c>
      <c r="B33" s="348"/>
    </row>
    <row r="34" spans="1:2">
      <c r="A34" s="15" t="s">
        <v>24</v>
      </c>
      <c r="B34" s="348"/>
    </row>
    <row r="35" spans="1:2">
      <c r="A35" s="14" t="s">
        <v>23</v>
      </c>
      <c r="B35" s="13">
        <f>SUM(B3,B5,B14)</f>
        <v>700000</v>
      </c>
    </row>
  </sheetData>
  <mergeCells count="5">
    <mergeCell ref="A2:B2"/>
    <mergeCell ref="A4:B4"/>
    <mergeCell ref="A13:B13"/>
    <mergeCell ref="B5:B12"/>
    <mergeCell ref="B14:B34"/>
  </mergeCells>
  <phoneticPr fontId="2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F14" sqref="F14"/>
    </sheetView>
  </sheetViews>
  <sheetFormatPr defaultRowHeight="15" outlineLevelRow="1"/>
  <cols>
    <col min="1" max="1" width="15.75" style="258" customWidth="1"/>
    <col min="2" max="2" width="15.5" style="258" bestFit="1" customWidth="1"/>
    <col min="3" max="3" width="9.875" style="258" customWidth="1"/>
    <col min="4" max="4" width="9.75" style="258" customWidth="1"/>
    <col min="5" max="5" width="10.5" style="258" bestFit="1" customWidth="1"/>
    <col min="6" max="6" width="9" style="258"/>
    <col min="7" max="7" width="10.5" style="258" customWidth="1"/>
    <col min="8" max="8" width="11" style="258" customWidth="1"/>
    <col min="9" max="9" width="9.75" style="258" customWidth="1"/>
    <col min="10" max="10" width="8.375" style="258" customWidth="1"/>
    <col min="11" max="11" width="49.75" style="258" customWidth="1"/>
    <col min="12" max="16384" width="9" style="258"/>
  </cols>
  <sheetData>
    <row r="1" spans="1:11" ht="18.75">
      <c r="A1" s="217" t="s">
        <v>128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</row>
    <row r="3" spans="1:11" s="91" customFormat="1" ht="17.25" customHeight="1">
      <c r="A3" s="304" t="s">
        <v>427</v>
      </c>
      <c r="B3" s="304" t="s">
        <v>268</v>
      </c>
      <c r="C3" s="127" t="s">
        <v>2</v>
      </c>
      <c r="D3" s="127" t="s">
        <v>3</v>
      </c>
      <c r="E3" s="127" t="s">
        <v>0</v>
      </c>
      <c r="F3" s="127" t="s">
        <v>1</v>
      </c>
      <c r="G3" s="127" t="s">
        <v>270</v>
      </c>
      <c r="H3" s="127" t="s">
        <v>271</v>
      </c>
      <c r="I3" s="128" t="s">
        <v>70</v>
      </c>
      <c r="J3" s="127" t="s">
        <v>140</v>
      </c>
      <c r="K3" s="127" t="s">
        <v>431</v>
      </c>
    </row>
    <row r="4" spans="1:11" ht="18.75">
      <c r="A4" s="260" t="s">
        <v>252</v>
      </c>
      <c r="B4" s="98"/>
      <c r="C4" s="94"/>
      <c r="D4" s="94"/>
      <c r="E4" s="94"/>
      <c r="F4" s="94"/>
      <c r="G4" s="94"/>
      <c r="H4" s="99"/>
      <c r="I4" s="94"/>
      <c r="J4" s="99"/>
      <c r="K4" s="100"/>
    </row>
    <row r="5" spans="1:11" outlineLevel="1">
      <c r="A5" s="244" t="s">
        <v>72</v>
      </c>
      <c r="B5" s="305" t="s">
        <v>428</v>
      </c>
      <c r="C5" s="238">
        <f>'Campus&amp;Branding'!C23</f>
        <v>0</v>
      </c>
      <c r="D5" s="238">
        <f>'Campus&amp;Branding'!D23</f>
        <v>0</v>
      </c>
      <c r="E5" s="238">
        <f>'Campus&amp;Branding'!E23</f>
        <v>0</v>
      </c>
      <c r="F5" s="238">
        <f>'Campus&amp;Branding'!F23</f>
        <v>0</v>
      </c>
      <c r="G5" s="219">
        <f>SUM(C5:F5)</f>
        <v>0</v>
      </c>
      <c r="H5" s="238">
        <f t="shared" ref="H5:H10" si="0">G5-I5</f>
        <v>-1178750</v>
      </c>
      <c r="I5" s="238">
        <v>1178750</v>
      </c>
      <c r="J5" s="101">
        <f t="shared" ref="J5:J10" si="1">H5/I5</f>
        <v>-1</v>
      </c>
      <c r="K5" s="306" t="s">
        <v>432</v>
      </c>
    </row>
    <row r="6" spans="1:11" outlineLevel="1">
      <c r="A6" s="244" t="s">
        <v>73</v>
      </c>
      <c r="B6" s="305" t="s">
        <v>118</v>
      </c>
      <c r="C6" s="238">
        <f>Staffing!C44</f>
        <v>0</v>
      </c>
      <c r="D6" s="238">
        <f>Staffing!D44</f>
        <v>0</v>
      </c>
      <c r="E6" s="238">
        <f>Staffing!E44</f>
        <v>0</v>
      </c>
      <c r="F6" s="238">
        <f>Staffing!F44</f>
        <v>0</v>
      </c>
      <c r="G6" s="219">
        <f>SUM(C6:F6)</f>
        <v>0</v>
      </c>
      <c r="H6" s="238">
        <f t="shared" si="0"/>
        <v>-4675350</v>
      </c>
      <c r="I6" s="238">
        <v>4675350</v>
      </c>
      <c r="J6" s="101">
        <f t="shared" si="1"/>
        <v>-1</v>
      </c>
      <c r="K6" s="306" t="s">
        <v>433</v>
      </c>
    </row>
    <row r="7" spans="1:11" ht="24" outlineLevel="1">
      <c r="A7" s="244" t="s">
        <v>74</v>
      </c>
      <c r="B7" s="305" t="s">
        <v>119</v>
      </c>
      <c r="C7" s="238">
        <f>'Culture&amp;ER'!D37</f>
        <v>0</v>
      </c>
      <c r="D7" s="238">
        <f>'Culture&amp;ER'!E37</f>
        <v>0</v>
      </c>
      <c r="E7" s="238">
        <f>'Culture&amp;ER'!F37</f>
        <v>0</v>
      </c>
      <c r="F7" s="238">
        <f>'Culture&amp;ER'!G37</f>
        <v>0</v>
      </c>
      <c r="G7" s="219">
        <f>SUM(C7:F7)</f>
        <v>0</v>
      </c>
      <c r="H7" s="238">
        <f t="shared" si="0"/>
        <v>-6135000</v>
      </c>
      <c r="I7" s="238">
        <v>6135000</v>
      </c>
      <c r="J7" s="101">
        <f t="shared" si="1"/>
        <v>-1</v>
      </c>
      <c r="K7" s="139" t="s">
        <v>434</v>
      </c>
    </row>
    <row r="8" spans="1:11" outlineLevel="1">
      <c r="A8" s="244" t="s">
        <v>75</v>
      </c>
      <c r="B8" s="305" t="s">
        <v>120</v>
      </c>
      <c r="C8" s="238">
        <f>'Learning&amp;Development'!C25</f>
        <v>0</v>
      </c>
      <c r="D8" s="238">
        <f>'Learning&amp;Development'!D25</f>
        <v>0</v>
      </c>
      <c r="E8" s="238">
        <f>'Learning&amp;Development'!E25</f>
        <v>0</v>
      </c>
      <c r="F8" s="238">
        <f>'Learning&amp;Development'!F25</f>
        <v>0</v>
      </c>
      <c r="G8" s="219">
        <f>SUM(C8:F8)</f>
        <v>0</v>
      </c>
      <c r="H8" s="238">
        <f t="shared" si="0"/>
        <v>-8482000</v>
      </c>
      <c r="I8" s="238">
        <v>8482000</v>
      </c>
      <c r="J8" s="101">
        <f t="shared" si="1"/>
        <v>-1</v>
      </c>
      <c r="K8" s="139"/>
    </row>
    <row r="9" spans="1:11" outlineLevel="1">
      <c r="A9" s="244" t="s">
        <v>76</v>
      </c>
      <c r="B9" s="305" t="s">
        <v>77</v>
      </c>
      <c r="C9" s="238">
        <f>'Comp.&amp;e-HR&amp;SSC-2015'!C34</f>
        <v>0</v>
      </c>
      <c r="D9" s="238">
        <f>'Comp.&amp;e-HR&amp;SSC-2015'!D34</f>
        <v>0</v>
      </c>
      <c r="E9" s="238">
        <f>'Comp.&amp;e-HR&amp;SSC-2015'!E34</f>
        <v>0</v>
      </c>
      <c r="F9" s="238">
        <f>'Comp.&amp;e-HR&amp;SSC-2015'!F34</f>
        <v>0</v>
      </c>
      <c r="G9" s="219">
        <f>SUM(C9:F9)</f>
        <v>0</v>
      </c>
      <c r="H9" s="238">
        <f t="shared" si="0"/>
        <v>-6384642.6563600004</v>
      </c>
      <c r="I9" s="238">
        <v>6384642.6563600004</v>
      </c>
      <c r="J9" s="101">
        <f t="shared" si="1"/>
        <v>-1</v>
      </c>
      <c r="K9" s="330"/>
    </row>
    <row r="10" spans="1:11" ht="18" thickBot="1">
      <c r="A10" s="261"/>
      <c r="B10" s="200" t="s">
        <v>126</v>
      </c>
      <c r="C10" s="212">
        <f>SUM(C5:C9)</f>
        <v>0</v>
      </c>
      <c r="D10" s="212">
        <f t="shared" ref="D10:G10" si="2">SUM(D5:D9)</f>
        <v>0</v>
      </c>
      <c r="E10" s="212">
        <f t="shared" si="2"/>
        <v>0</v>
      </c>
      <c r="F10" s="212">
        <f t="shared" si="2"/>
        <v>0</v>
      </c>
      <c r="G10" s="212">
        <f t="shared" si="2"/>
        <v>0</v>
      </c>
      <c r="H10" s="218">
        <f t="shared" si="0"/>
        <v>-26855742.65636</v>
      </c>
      <c r="I10" s="218">
        <f>SUM(I5:I9)</f>
        <v>26855742.65636</v>
      </c>
      <c r="J10" s="101">
        <f t="shared" si="1"/>
        <v>-1</v>
      </c>
      <c r="K10" s="261"/>
    </row>
    <row r="11" spans="1:11" ht="18" thickTop="1">
      <c r="A11" s="114" t="s">
        <v>78</v>
      </c>
      <c r="B11" s="97">
        <v>6.14</v>
      </c>
      <c r="C11" s="218">
        <f>C10/B11</f>
        <v>0</v>
      </c>
      <c r="D11" s="218">
        <f>D10/B11</f>
        <v>0</v>
      </c>
      <c r="E11" s="218">
        <f>E10/B11</f>
        <v>0</v>
      </c>
      <c r="F11" s="218">
        <f>F10/B11</f>
        <v>0</v>
      </c>
      <c r="G11" s="218">
        <f>G10/B11</f>
        <v>0</v>
      </c>
      <c r="H11" s="218">
        <f>G11-I11</f>
        <v>-2961176</v>
      </c>
      <c r="I11" s="218">
        <v>2961176</v>
      </c>
      <c r="J11" s="101"/>
      <c r="K11" s="261"/>
    </row>
    <row r="12" spans="1:11" outlineLevel="1">
      <c r="A12" s="102" t="s">
        <v>435</v>
      </c>
      <c r="B12" s="261"/>
      <c r="C12" s="261"/>
      <c r="D12" s="261"/>
      <c r="E12" s="261"/>
      <c r="F12" s="261"/>
      <c r="G12" s="133"/>
      <c r="H12" s="261"/>
      <c r="I12" s="95"/>
      <c r="J12" s="261"/>
      <c r="K12" s="96"/>
    </row>
    <row r="13" spans="1:11" outlineLevel="1">
      <c r="A13" s="133" t="s">
        <v>436</v>
      </c>
      <c r="B13" s="261"/>
      <c r="C13" s="261"/>
      <c r="D13" s="261"/>
      <c r="E13" s="261"/>
      <c r="F13" s="261"/>
      <c r="G13" s="107"/>
      <c r="H13" s="261"/>
      <c r="I13" s="95"/>
      <c r="J13" s="261"/>
      <c r="K13" s="96"/>
    </row>
    <row r="14" spans="1:11" outlineLevel="1">
      <c r="A14" s="133" t="s">
        <v>457</v>
      </c>
      <c r="B14" s="261"/>
      <c r="C14" s="261"/>
      <c r="D14" s="261"/>
      <c r="E14" s="261"/>
      <c r="F14" s="261"/>
      <c r="G14" s="107"/>
      <c r="H14" s="261"/>
      <c r="I14" s="95"/>
      <c r="J14" s="261"/>
      <c r="K14" s="96"/>
    </row>
    <row r="15" spans="1:11" outlineLevel="1">
      <c r="A15" s="133" t="s">
        <v>458</v>
      </c>
      <c r="B15" s="261"/>
      <c r="C15" s="261"/>
      <c r="D15" s="261"/>
      <c r="E15" s="261"/>
      <c r="F15" s="261"/>
      <c r="G15" s="107"/>
      <c r="H15" s="261"/>
      <c r="I15" s="95"/>
      <c r="J15" s="261"/>
      <c r="K15" s="96"/>
    </row>
    <row r="17" spans="1:11" ht="18.75">
      <c r="A17" s="260" t="s">
        <v>255</v>
      </c>
    </row>
    <row r="18" spans="1:11" outlineLevel="1">
      <c r="A18" s="244" t="s">
        <v>72</v>
      </c>
      <c r="B18" s="305" t="s">
        <v>428</v>
      </c>
      <c r="C18" s="238"/>
      <c r="D18" s="238"/>
      <c r="E18" s="238"/>
      <c r="F18" s="238"/>
      <c r="G18" s="219">
        <f>SUM(C18:F18)</f>
        <v>0</v>
      </c>
      <c r="H18" s="238">
        <f>G18-I18</f>
        <v>-855090</v>
      </c>
      <c r="I18" s="238">
        <f>'Campus&amp;Branding'!I33</f>
        <v>855090</v>
      </c>
    </row>
    <row r="19" spans="1:11" outlineLevel="1">
      <c r="A19" s="244" t="s">
        <v>73</v>
      </c>
      <c r="B19" s="305" t="s">
        <v>118</v>
      </c>
      <c r="C19" s="238"/>
      <c r="D19" s="238"/>
      <c r="E19" s="238"/>
      <c r="F19" s="238"/>
      <c r="G19" s="219">
        <f>SUM(C19:F19)</f>
        <v>0</v>
      </c>
      <c r="H19" s="238">
        <f t="shared" ref="H19:H22" si="3">G19-I19</f>
        <v>-2500085</v>
      </c>
      <c r="I19" s="238">
        <f>Staffing!I60</f>
        <v>2500085</v>
      </c>
    </row>
    <row r="20" spans="1:11" outlineLevel="1">
      <c r="A20" s="244" t="s">
        <v>74</v>
      </c>
      <c r="B20" s="305" t="s">
        <v>119</v>
      </c>
      <c r="C20" s="238"/>
      <c r="D20" s="238"/>
      <c r="E20" s="238"/>
      <c r="F20" s="238"/>
      <c r="G20" s="219">
        <f t="shared" ref="G20" si="4">SUM(C20:F20)</f>
        <v>0</v>
      </c>
      <c r="H20" s="238">
        <f t="shared" si="3"/>
        <v>0</v>
      </c>
      <c r="I20" s="238"/>
    </row>
    <row r="21" spans="1:11" outlineLevel="1">
      <c r="A21" s="244" t="s">
        <v>75</v>
      </c>
      <c r="B21" s="305" t="s">
        <v>120</v>
      </c>
      <c r="C21" s="238"/>
      <c r="D21" s="238"/>
      <c r="E21" s="238"/>
      <c r="F21" s="238"/>
      <c r="G21" s="219">
        <f>SUM(C21:F21)</f>
        <v>0</v>
      </c>
      <c r="H21" s="238">
        <f t="shared" si="3"/>
        <v>-888600</v>
      </c>
      <c r="I21" s="238">
        <f>'Learning&amp;Development'!I37</f>
        <v>888600</v>
      </c>
    </row>
    <row r="22" spans="1:11" outlineLevel="1">
      <c r="A22" s="244" t="s">
        <v>76</v>
      </c>
      <c r="B22" s="305" t="s">
        <v>77</v>
      </c>
      <c r="C22" s="238">
        <f>'Comp.&amp;e-HR&amp;SSC-2015'!C51</f>
        <v>0</v>
      </c>
      <c r="D22" s="238">
        <f>'Comp.&amp;e-HR&amp;SSC-2015'!D51</f>
        <v>0</v>
      </c>
      <c r="E22" s="238">
        <f>'Comp.&amp;e-HR&amp;SSC-2015'!E51</f>
        <v>0</v>
      </c>
      <c r="F22" s="238">
        <f>'Comp.&amp;e-HR&amp;SSC-2015'!F51</f>
        <v>0</v>
      </c>
      <c r="G22" s="219">
        <f>SUM(C22:F22)</f>
        <v>0</v>
      </c>
      <c r="H22" s="238">
        <f t="shared" si="3"/>
        <v>0</v>
      </c>
      <c r="I22" s="238">
        <f>'Comp.&amp;e-HR&amp;SSC-2015'!K51</f>
        <v>0</v>
      </c>
    </row>
    <row r="23" spans="1:11" ht="18" thickBot="1">
      <c r="A23" s="244"/>
      <c r="B23" s="200" t="s">
        <v>105</v>
      </c>
      <c r="C23" s="212">
        <f>SUM(C18:C22)</f>
        <v>0</v>
      </c>
      <c r="D23" s="212">
        <f t="shared" ref="D23:I23" si="5">SUM(D18:D22)</f>
        <v>0</v>
      </c>
      <c r="E23" s="212">
        <f t="shared" si="5"/>
        <v>0</v>
      </c>
      <c r="F23" s="212">
        <f t="shared" si="5"/>
        <v>0</v>
      </c>
      <c r="G23" s="212">
        <f t="shared" si="5"/>
        <v>0</v>
      </c>
      <c r="H23" s="218">
        <f t="shared" si="5"/>
        <v>-4243775</v>
      </c>
      <c r="I23" s="218">
        <f t="shared" si="5"/>
        <v>4243775</v>
      </c>
    </row>
    <row r="24" spans="1:11" ht="19.5" thickTop="1">
      <c r="A24" s="260" t="s">
        <v>258</v>
      </c>
    </row>
    <row r="25" spans="1:11" outlineLevel="1">
      <c r="A25" s="244" t="s">
        <v>72</v>
      </c>
      <c r="B25" s="305" t="s">
        <v>428</v>
      </c>
      <c r="C25" s="238">
        <f>'Campus&amp;Branding'!C40</f>
        <v>0</v>
      </c>
      <c r="D25" s="238">
        <f>'Campus&amp;Branding'!D40</f>
        <v>0</v>
      </c>
      <c r="E25" s="238">
        <f>'Campus&amp;Branding'!E40</f>
        <v>0</v>
      </c>
      <c r="F25" s="238">
        <f>'Campus&amp;Branding'!F40</f>
        <v>0</v>
      </c>
      <c r="G25" s="219">
        <f>SUM(C25:F25)</f>
        <v>0</v>
      </c>
      <c r="H25" s="238">
        <f>G25-I25</f>
        <v>0</v>
      </c>
      <c r="I25" s="238">
        <f>'Campus&amp;Branding'!I40</f>
        <v>0</v>
      </c>
    </row>
    <row r="26" spans="1:11" outlineLevel="1">
      <c r="A26" s="244" t="s">
        <v>73</v>
      </c>
      <c r="B26" s="305" t="s">
        <v>118</v>
      </c>
      <c r="C26" s="238"/>
      <c r="D26" s="238"/>
      <c r="E26" s="238"/>
      <c r="F26" s="238"/>
      <c r="G26" s="219">
        <f>SUM(C26:F26)</f>
        <v>0</v>
      </c>
      <c r="H26" s="238">
        <f t="shared" ref="H26:H28" si="6">G26-I26</f>
        <v>-1840000</v>
      </c>
      <c r="I26" s="238">
        <f>Staffing!I72</f>
        <v>1840000</v>
      </c>
    </row>
    <row r="27" spans="1:11" outlineLevel="1">
      <c r="A27" s="244" t="s">
        <v>429</v>
      </c>
      <c r="B27" s="305" t="s">
        <v>119</v>
      </c>
      <c r="C27" s="238"/>
      <c r="D27" s="238"/>
      <c r="E27" s="238"/>
      <c r="F27" s="238"/>
      <c r="G27" s="219">
        <f t="shared" ref="G27" si="7">SUM(C27:F27)</f>
        <v>0</v>
      </c>
      <c r="H27" s="238">
        <f t="shared" si="6"/>
        <v>-1860000</v>
      </c>
      <c r="I27" s="238">
        <v>1860000</v>
      </c>
      <c r="K27" s="238" t="s">
        <v>437</v>
      </c>
    </row>
    <row r="28" spans="1:11" outlineLevel="1">
      <c r="A28" s="244" t="s">
        <v>75</v>
      </c>
      <c r="B28" s="305" t="s">
        <v>120</v>
      </c>
      <c r="C28" s="238"/>
      <c r="D28" s="238"/>
      <c r="E28" s="238"/>
      <c r="F28" s="238"/>
      <c r="G28" s="219">
        <f>SUM(C28:F28)</f>
        <v>0</v>
      </c>
      <c r="H28" s="238">
        <f t="shared" si="6"/>
        <v>-1975000</v>
      </c>
      <c r="I28" s="238">
        <f>'Learning&amp;Development'!I47</f>
        <v>1975000</v>
      </c>
    </row>
    <row r="29" spans="1:11" outlineLevel="1">
      <c r="A29" s="244" t="s">
        <v>76</v>
      </c>
      <c r="B29" s="305" t="s">
        <v>77</v>
      </c>
      <c r="C29" s="238">
        <f>'Comp.&amp;e-HR&amp;SSC-2015'!C58</f>
        <v>0</v>
      </c>
      <c r="D29" s="238">
        <f>'Comp.&amp;e-HR&amp;SSC-2015'!D58</f>
        <v>0</v>
      </c>
      <c r="E29" s="238">
        <f>'Comp.&amp;e-HR&amp;SSC-2015'!E58</f>
        <v>0</v>
      </c>
      <c r="F29" s="238">
        <f>'Comp.&amp;e-HR&amp;SSC-2015'!F58</f>
        <v>0</v>
      </c>
      <c r="G29" s="219">
        <f>SUM(C29:F29)</f>
        <v>0</v>
      </c>
      <c r="H29" s="238">
        <v>0</v>
      </c>
      <c r="I29" s="238">
        <v>0</v>
      </c>
    </row>
    <row r="30" spans="1:11" ht="18" thickBot="1">
      <c r="A30" s="244"/>
      <c r="B30" s="200" t="s">
        <v>260</v>
      </c>
      <c r="C30" s="212">
        <f>SUM(C25:C29)</f>
        <v>0</v>
      </c>
      <c r="D30" s="212">
        <f t="shared" ref="D30:G30" si="8">SUM(D25:D29)</f>
        <v>0</v>
      </c>
      <c r="E30" s="212">
        <f t="shared" si="8"/>
        <v>0</v>
      </c>
      <c r="F30" s="212">
        <f t="shared" si="8"/>
        <v>0</v>
      </c>
      <c r="G30" s="212">
        <f t="shared" si="8"/>
        <v>0</v>
      </c>
      <c r="H30" s="218">
        <f>G30-I30</f>
        <v>-5675000</v>
      </c>
      <c r="I30" s="218">
        <f>SUM(I25:I29)</f>
        <v>5675000</v>
      </c>
    </row>
    <row r="31" spans="1:11" ht="19.5" thickTop="1">
      <c r="A31" s="260" t="s">
        <v>261</v>
      </c>
    </row>
    <row r="32" spans="1:11" outlineLevel="1">
      <c r="A32" s="244" t="s">
        <v>430</v>
      </c>
      <c r="B32" s="305" t="s">
        <v>428</v>
      </c>
      <c r="C32" s="238">
        <f>'Campus&amp;Branding'!C47</f>
        <v>0</v>
      </c>
      <c r="D32" s="238">
        <f>'Campus&amp;Branding'!D47</f>
        <v>0</v>
      </c>
      <c r="E32" s="238">
        <f>'Campus&amp;Branding'!E47</f>
        <v>0</v>
      </c>
      <c r="F32" s="238">
        <f>'Campus&amp;Branding'!F47</f>
        <v>0</v>
      </c>
      <c r="G32" s="219">
        <f>SUM(C32:F32)</f>
        <v>0</v>
      </c>
      <c r="H32" s="238">
        <f>G32-I32</f>
        <v>0</v>
      </c>
      <c r="I32" s="238">
        <f>'Campus&amp;Branding'!I47</f>
        <v>0</v>
      </c>
    </row>
    <row r="33" spans="1:9" outlineLevel="1">
      <c r="A33" s="244" t="s">
        <v>73</v>
      </c>
      <c r="B33" s="305" t="s">
        <v>118</v>
      </c>
      <c r="C33" s="238">
        <f>Staffing!C82</f>
        <v>0</v>
      </c>
      <c r="D33" s="238">
        <f>Staffing!D82</f>
        <v>0</v>
      </c>
      <c r="E33" s="238">
        <f>Staffing!E82</f>
        <v>0</v>
      </c>
      <c r="F33" s="238">
        <f>Staffing!F82</f>
        <v>0</v>
      </c>
      <c r="G33" s="219">
        <f t="shared" ref="G33:G36" si="9">SUM(C33:F33)</f>
        <v>0</v>
      </c>
      <c r="H33" s="238">
        <f t="shared" ref="H33:H36" si="10">G33-I33</f>
        <v>-1490000</v>
      </c>
      <c r="I33" s="238">
        <f>Staffing!I82</f>
        <v>1490000</v>
      </c>
    </row>
    <row r="34" spans="1:9" outlineLevel="1">
      <c r="A34" s="244" t="s">
        <v>74</v>
      </c>
      <c r="B34" s="305" t="s">
        <v>119</v>
      </c>
      <c r="C34" s="238">
        <f>'Culture&amp;ER'!D52</f>
        <v>0</v>
      </c>
      <c r="D34" s="238">
        <f>'Culture&amp;ER'!E52</f>
        <v>0</v>
      </c>
      <c r="E34" s="238">
        <f>'Culture&amp;ER'!F52</f>
        <v>0</v>
      </c>
      <c r="F34" s="238">
        <f>'Culture&amp;ER'!G52</f>
        <v>0</v>
      </c>
      <c r="G34" s="219">
        <f t="shared" si="9"/>
        <v>0</v>
      </c>
      <c r="H34" s="238">
        <f t="shared" si="10"/>
        <v>-1384800</v>
      </c>
      <c r="I34" s="238">
        <f>'Culture&amp;ER'!J52</f>
        <v>1384800</v>
      </c>
    </row>
    <row r="35" spans="1:9" outlineLevel="1">
      <c r="A35" s="244" t="s">
        <v>75</v>
      </c>
      <c r="B35" s="305" t="s">
        <v>120</v>
      </c>
      <c r="C35" s="238">
        <f>'Learning&amp;Development'!C61</f>
        <v>0</v>
      </c>
      <c r="D35" s="238">
        <f>'Learning&amp;Development'!D61</f>
        <v>0</v>
      </c>
      <c r="E35" s="238">
        <f>'Learning&amp;Development'!E61</f>
        <v>0</v>
      </c>
      <c r="F35" s="238">
        <f>'Learning&amp;Development'!F61</f>
        <v>0</v>
      </c>
      <c r="G35" s="219">
        <f t="shared" si="9"/>
        <v>0</v>
      </c>
      <c r="H35" s="238">
        <f t="shared" si="10"/>
        <v>-1530000</v>
      </c>
      <c r="I35" s="238">
        <f>'Learning&amp;Development'!I61</f>
        <v>1530000</v>
      </c>
    </row>
    <row r="36" spans="1:9" outlineLevel="1">
      <c r="A36" s="244" t="s">
        <v>76</v>
      </c>
      <c r="B36" s="305" t="s">
        <v>77</v>
      </c>
      <c r="C36" s="238">
        <f>'Comp.&amp;e-HR&amp;SSC-2015'!C65</f>
        <v>0</v>
      </c>
      <c r="D36" s="238">
        <f>'Comp.&amp;e-HR&amp;SSC-2015'!D65</f>
        <v>0</v>
      </c>
      <c r="E36" s="238">
        <f>'Comp.&amp;e-HR&amp;SSC-2015'!E65</f>
        <v>0</v>
      </c>
      <c r="F36" s="238">
        <f>'Comp.&amp;e-HR&amp;SSC-2015'!F65</f>
        <v>0</v>
      </c>
      <c r="G36" s="219">
        <f t="shared" si="9"/>
        <v>0</v>
      </c>
      <c r="H36" s="238">
        <f t="shared" si="10"/>
        <v>35000</v>
      </c>
      <c r="I36" s="238">
        <f>Staffing!I77</f>
        <v>-35000</v>
      </c>
    </row>
    <row r="37" spans="1:9" ht="18" thickBot="1">
      <c r="B37" s="200" t="s">
        <v>122</v>
      </c>
      <c r="C37" s="212">
        <f>SUM(C32:C36)</f>
        <v>0</v>
      </c>
      <c r="D37" s="212">
        <f t="shared" ref="D37:I37" si="11">SUM(D32:D36)</f>
        <v>0</v>
      </c>
      <c r="E37" s="212">
        <f t="shared" si="11"/>
        <v>0</v>
      </c>
      <c r="F37" s="212">
        <f t="shared" si="11"/>
        <v>0</v>
      </c>
      <c r="G37" s="212">
        <f t="shared" si="11"/>
        <v>0</v>
      </c>
      <c r="H37" s="218">
        <f t="shared" si="11"/>
        <v>-4369800</v>
      </c>
      <c r="I37" s="218">
        <f t="shared" si="11"/>
        <v>4369800</v>
      </c>
    </row>
    <row r="38" spans="1:9" ht="19.5" thickTop="1">
      <c r="A38" s="260" t="s">
        <v>266</v>
      </c>
    </row>
    <row r="39" spans="1:9" outlineLevel="1">
      <c r="A39" s="244" t="s">
        <v>430</v>
      </c>
      <c r="B39" s="305" t="s">
        <v>428</v>
      </c>
      <c r="C39" s="238">
        <f>'Campus&amp;Branding'!C54</f>
        <v>0</v>
      </c>
      <c r="D39" s="238">
        <f>'Campus&amp;Branding'!D54</f>
        <v>0</v>
      </c>
      <c r="E39" s="238">
        <f>'Campus&amp;Branding'!E54</f>
        <v>0</v>
      </c>
      <c r="F39" s="238">
        <f>'Campus&amp;Branding'!F54</f>
        <v>0</v>
      </c>
      <c r="G39" s="219">
        <f>SUM(C39:F39)</f>
        <v>0</v>
      </c>
      <c r="H39" s="238">
        <f>G39-I39</f>
        <v>0</v>
      </c>
      <c r="I39" s="238">
        <f>'Campus&amp;Branding'!I54</f>
        <v>0</v>
      </c>
    </row>
    <row r="40" spans="1:9" outlineLevel="1">
      <c r="A40" s="244" t="s">
        <v>73</v>
      </c>
      <c r="B40" s="305" t="s">
        <v>118</v>
      </c>
      <c r="C40" s="238">
        <f>Staffing!C90</f>
        <v>0</v>
      </c>
      <c r="D40" s="238">
        <f>Staffing!D90</f>
        <v>0</v>
      </c>
      <c r="E40" s="238">
        <f>Staffing!E90</f>
        <v>0</v>
      </c>
      <c r="F40" s="238">
        <f>Staffing!F90</f>
        <v>0</v>
      </c>
      <c r="G40" s="219">
        <f t="shared" ref="G40:G43" si="12">SUM(C40:F40)</f>
        <v>0</v>
      </c>
      <c r="H40" s="238">
        <f>G40-I40</f>
        <v>-1490000</v>
      </c>
      <c r="I40" s="238">
        <f>Staffing!I90</f>
        <v>1490000</v>
      </c>
    </row>
    <row r="41" spans="1:9" outlineLevel="1">
      <c r="A41" s="244" t="s">
        <v>74</v>
      </c>
      <c r="B41" s="305" t="s">
        <v>119</v>
      </c>
      <c r="C41" s="238">
        <f>'Culture&amp;ER'!D55</f>
        <v>0</v>
      </c>
      <c r="D41" s="238">
        <f>'Culture&amp;ER'!E55</f>
        <v>0</v>
      </c>
      <c r="E41" s="238">
        <f>'Culture&amp;ER'!F55</f>
        <v>0</v>
      </c>
      <c r="F41" s="238">
        <f>'Culture&amp;ER'!G55</f>
        <v>0</v>
      </c>
      <c r="G41" s="219">
        <f t="shared" si="12"/>
        <v>0</v>
      </c>
      <c r="H41" s="238">
        <f t="shared" ref="H41:H43" si="13">G41-I41</f>
        <v>0</v>
      </c>
      <c r="I41" s="238">
        <f>'Culture&amp;ER'!J55</f>
        <v>0</v>
      </c>
    </row>
    <row r="42" spans="1:9" outlineLevel="1">
      <c r="A42" s="244" t="s">
        <v>75</v>
      </c>
      <c r="B42" s="305" t="s">
        <v>120</v>
      </c>
      <c r="C42" s="238">
        <f>'Learning&amp;Development'!C70</f>
        <v>0</v>
      </c>
      <c r="D42" s="238">
        <f>'Learning&amp;Development'!D70</f>
        <v>0</v>
      </c>
      <c r="E42" s="238">
        <f>'Learning&amp;Development'!E70</f>
        <v>0</v>
      </c>
      <c r="F42" s="238">
        <f>'Learning&amp;Development'!F70</f>
        <v>0</v>
      </c>
      <c r="G42" s="219">
        <f t="shared" si="12"/>
        <v>0</v>
      </c>
      <c r="H42" s="238">
        <f t="shared" si="13"/>
        <v>-997741</v>
      </c>
      <c r="I42" s="238">
        <f>'Learning&amp;Development'!I70</f>
        <v>997741</v>
      </c>
    </row>
    <row r="43" spans="1:9" outlineLevel="1">
      <c r="A43" s="244" t="s">
        <v>76</v>
      </c>
      <c r="B43" s="305" t="s">
        <v>77</v>
      </c>
      <c r="C43" s="238">
        <f>'Comp.&amp;e-HR&amp;SSC-2015'!C72</f>
        <v>0</v>
      </c>
      <c r="D43" s="238">
        <f>'Comp.&amp;e-HR&amp;SSC-2015'!D72</f>
        <v>0</v>
      </c>
      <c r="E43" s="238">
        <f>'Comp.&amp;e-HR&amp;SSC-2015'!E72</f>
        <v>0</v>
      </c>
      <c r="F43" s="238">
        <f>'Comp.&amp;e-HR&amp;SSC-2015'!F72</f>
        <v>0</v>
      </c>
      <c r="G43" s="219">
        <f t="shared" si="12"/>
        <v>0</v>
      </c>
      <c r="H43" s="238">
        <f t="shared" si="13"/>
        <v>0</v>
      </c>
      <c r="I43" s="238">
        <v>0</v>
      </c>
    </row>
    <row r="44" spans="1:9" ht="18" thickBot="1">
      <c r="B44" s="200" t="s">
        <v>123</v>
      </c>
      <c r="C44" s="212">
        <f>SUM(C39:C43)</f>
        <v>0</v>
      </c>
      <c r="D44" s="212">
        <f t="shared" ref="D44:I44" si="14">SUM(D39:D43)</f>
        <v>0</v>
      </c>
      <c r="E44" s="212">
        <f t="shared" si="14"/>
        <v>0</v>
      </c>
      <c r="F44" s="212">
        <f t="shared" si="14"/>
        <v>0</v>
      </c>
      <c r="G44" s="212">
        <f t="shared" si="14"/>
        <v>0</v>
      </c>
      <c r="H44" s="218">
        <f t="shared" si="14"/>
        <v>-2487741</v>
      </c>
      <c r="I44" s="218">
        <f t="shared" si="14"/>
        <v>2487741</v>
      </c>
    </row>
    <row r="45" spans="1:9" ht="19.5" thickTop="1">
      <c r="A45" s="260" t="s">
        <v>124</v>
      </c>
      <c r="G45" s="265"/>
    </row>
    <row r="46" spans="1:9" outlineLevel="1">
      <c r="A46" s="244" t="s">
        <v>430</v>
      </c>
      <c r="B46" s="305" t="s">
        <v>428</v>
      </c>
      <c r="C46" s="238">
        <f>SUM(C5,C18,C25,C32,K50,C39)</f>
        <v>0</v>
      </c>
      <c r="D46" s="238">
        <f t="shared" ref="D46:F46" si="15">SUM(D5,D18,D25,D32,L50,D39)</f>
        <v>0</v>
      </c>
      <c r="E46" s="238">
        <f t="shared" si="15"/>
        <v>0</v>
      </c>
      <c r="F46" s="238">
        <f t="shared" si="15"/>
        <v>0</v>
      </c>
      <c r="G46" s="219">
        <f>SUM(C46:F46)</f>
        <v>0</v>
      </c>
      <c r="H46" s="238">
        <f>G46-I46</f>
        <v>-2033840</v>
      </c>
      <c r="I46" s="238">
        <f>I5+I18+I25+I32+I39</f>
        <v>2033840</v>
      </c>
    </row>
    <row r="47" spans="1:9" outlineLevel="1">
      <c r="A47" s="244" t="s">
        <v>73</v>
      </c>
      <c r="B47" s="305" t="s">
        <v>118</v>
      </c>
      <c r="C47" s="238">
        <f>SUM(C40+C33,C26+C19+C6)</f>
        <v>0</v>
      </c>
      <c r="D47" s="238">
        <f t="shared" ref="D47:F47" si="16">SUM(D40+D33,D26+D19+D6)</f>
        <v>0</v>
      </c>
      <c r="E47" s="238">
        <f t="shared" si="16"/>
        <v>0</v>
      </c>
      <c r="F47" s="238">
        <f t="shared" si="16"/>
        <v>0</v>
      </c>
      <c r="G47" s="219">
        <f t="shared" ref="G47:G50" si="17">SUM(C47:F47)</f>
        <v>0</v>
      </c>
      <c r="H47" s="238">
        <f t="shared" ref="H47:H50" si="18">G47-I47</f>
        <v>-11995435</v>
      </c>
      <c r="I47" s="238">
        <f t="shared" ref="I47:I49" si="19">I6+I19+I26+I33+I40</f>
        <v>11995435</v>
      </c>
    </row>
    <row r="48" spans="1:9" outlineLevel="1">
      <c r="A48" s="244" t="s">
        <v>74</v>
      </c>
      <c r="B48" s="305" t="s">
        <v>119</v>
      </c>
      <c r="C48" s="238">
        <f>SUM(C41,C34+C27,C20+C7)</f>
        <v>0</v>
      </c>
      <c r="D48" s="238">
        <f t="shared" ref="D48:F48" si="20">SUM(D41,D34+D27,D20+D7)</f>
        <v>0</v>
      </c>
      <c r="E48" s="238">
        <f t="shared" si="20"/>
        <v>0</v>
      </c>
      <c r="F48" s="238">
        <f t="shared" si="20"/>
        <v>0</v>
      </c>
      <c r="G48" s="219">
        <f t="shared" si="17"/>
        <v>0</v>
      </c>
      <c r="H48" s="238">
        <f t="shared" si="18"/>
        <v>-9379800</v>
      </c>
      <c r="I48" s="238">
        <f t="shared" si="19"/>
        <v>9379800</v>
      </c>
    </row>
    <row r="49" spans="1:9" outlineLevel="1">
      <c r="A49" s="244" t="s">
        <v>75</v>
      </c>
      <c r="B49" s="305" t="s">
        <v>120</v>
      </c>
      <c r="C49" s="238">
        <f t="shared" ref="C49:F49" si="21">SUM(C42,C35+C28,C21+C8)</f>
        <v>0</v>
      </c>
      <c r="D49" s="238">
        <f t="shared" si="21"/>
        <v>0</v>
      </c>
      <c r="E49" s="238">
        <f t="shared" si="21"/>
        <v>0</v>
      </c>
      <c r="F49" s="238">
        <f t="shared" si="21"/>
        <v>0</v>
      </c>
      <c r="G49" s="219">
        <f t="shared" si="17"/>
        <v>0</v>
      </c>
      <c r="H49" s="238">
        <f t="shared" si="18"/>
        <v>-13873341</v>
      </c>
      <c r="I49" s="238">
        <f t="shared" si="19"/>
        <v>13873341</v>
      </c>
    </row>
    <row r="50" spans="1:9" outlineLevel="1">
      <c r="A50" s="244" t="s">
        <v>76</v>
      </c>
      <c r="B50" s="305" t="s">
        <v>77</v>
      </c>
      <c r="C50" s="238">
        <f t="shared" ref="C50:F50" si="22">SUM(C43,C36+C29,C22+C9)</f>
        <v>0</v>
      </c>
      <c r="D50" s="238">
        <f t="shared" si="22"/>
        <v>0</v>
      </c>
      <c r="E50" s="238">
        <f t="shared" si="22"/>
        <v>0</v>
      </c>
      <c r="F50" s="238">
        <f t="shared" si="22"/>
        <v>0</v>
      </c>
      <c r="G50" s="219">
        <f t="shared" si="17"/>
        <v>0</v>
      </c>
      <c r="H50" s="238">
        <f t="shared" si="18"/>
        <v>-6384642.6563600004</v>
      </c>
      <c r="I50" s="238">
        <f>I9+I22</f>
        <v>6384642.6563600004</v>
      </c>
    </row>
    <row r="51" spans="1:9" ht="18" thickBot="1">
      <c r="B51" s="200" t="s">
        <v>127</v>
      </c>
      <c r="C51" s="212">
        <f>SUM(C44,C37,C30,C23,C10)</f>
        <v>0</v>
      </c>
      <c r="D51" s="212">
        <f t="shared" ref="D51:G51" si="23">SUM(D44,D37,D30,D23,D10)</f>
        <v>0</v>
      </c>
      <c r="E51" s="212">
        <f t="shared" si="23"/>
        <v>0</v>
      </c>
      <c r="F51" s="212">
        <f t="shared" si="23"/>
        <v>0</v>
      </c>
      <c r="G51" s="212">
        <f t="shared" si="23"/>
        <v>0</v>
      </c>
      <c r="H51" s="218">
        <f>SUM(H46:H50)</f>
        <v>-43667058.65636</v>
      </c>
      <c r="I51" s="218">
        <f>SUM(I46:I50)</f>
        <v>43667058.65636</v>
      </c>
    </row>
    <row r="52" spans="1:9" ht="15.75" thickTop="1">
      <c r="H52" s="265"/>
    </row>
    <row r="53" spans="1:9">
      <c r="C53" s="265"/>
      <c r="D53" s="265"/>
      <c r="E53" s="265"/>
      <c r="F53" s="265"/>
      <c r="G53" s="265"/>
    </row>
    <row r="54" spans="1:9">
      <c r="G54" s="265"/>
    </row>
    <row r="55" spans="1:9">
      <c r="G55" s="265"/>
    </row>
  </sheetData>
  <phoneticPr fontId="12" type="noConversion"/>
  <hyperlinks>
    <hyperlink ref="B8" location="'Learning&amp;Development'!R1C1" display="L&amp;D"/>
    <hyperlink ref="B5" location="'Campus&amp;Branding'!R1C1" display="Campus&amp;Branding"/>
    <hyperlink ref="B6" location="Staffing!R1C1" display="Staffing budget"/>
    <hyperlink ref="B7" location="'Culture&amp;ER'!R1C1" display="Culture&amp;ER"/>
    <hyperlink ref="B9" location="'Comp.&amp;e-HR&amp;SSC-2015'!R1C1" display="C&amp;B&amp;HRIS"/>
    <hyperlink ref="B21" location="'Learning&amp;Development'!R1C1" display="L&amp;D"/>
    <hyperlink ref="B18" location="'Campus&amp;Branding'!R1C1" display="Campus&amp;Branding"/>
    <hyperlink ref="B19" location="Staffing!R1C1" display="Staffing budget"/>
    <hyperlink ref="B20" location="'Culture&amp;ER'!R1C1" display="Culture&amp;ER"/>
    <hyperlink ref="B22" location="'Comp.&amp;e-HR&amp;SSC-2015'!R1C1" display="C&amp;B&amp;HRIS"/>
    <hyperlink ref="B28" location="'Learning&amp;Development'!R1C1" display="L&amp;D"/>
    <hyperlink ref="B25" location="'Campus&amp;Branding'!R1C1" display="Campus&amp;Branding"/>
    <hyperlink ref="B26" location="Staffing!R1C1" display="Staffing budget"/>
    <hyperlink ref="B27" location="'Culture&amp;ER'!R1C1" display="Culture&amp;ER"/>
    <hyperlink ref="B29" location="'Comp.&amp;e-HR&amp;SSC-2015'!R1C1" display="C&amp;B&amp;HRIS"/>
    <hyperlink ref="B35" location="'Learning&amp;Development'!R1C1" display="L&amp;D"/>
    <hyperlink ref="B32" location="'Campus&amp;Branding'!R1C1" display="Campus&amp;Branding"/>
    <hyperlink ref="B33" location="Staffing!R1C1" display="Staffing budget"/>
    <hyperlink ref="B34" location="'Culture&amp;ER'!R1C1" display="Culture&amp;ER"/>
    <hyperlink ref="B36" location="'Comp.&amp;e-HR&amp;SSC-2015'!R1C1" display="C&amp;B&amp;HRIS"/>
    <hyperlink ref="B42" location="'Learning&amp;Development'!R1C1" display="L&amp;D"/>
    <hyperlink ref="B39" location="'Campus&amp;Branding'!R1C1" display="Campus&amp;Branding"/>
    <hyperlink ref="B40" location="Staffing!R1C1" display="Staffing budget"/>
    <hyperlink ref="B41" location="'Culture&amp;ER'!R1C1" display="Culture&amp;ER"/>
    <hyperlink ref="B43" location="'Comp.&amp;e-HR&amp;SSC-2015'!R1C1" display="C&amp;B&amp;HRIS"/>
    <hyperlink ref="B49" location="'Learning&amp;Development'!R1C1" display="L&amp;D"/>
    <hyperlink ref="B46" location="'Campus&amp;Branding'!R1C1" display="Campus&amp;Branding"/>
    <hyperlink ref="B47" location="Staffing!R1C1" display="Staffing budget"/>
    <hyperlink ref="B48" location="'Culture&amp;ER'!R1C1" display="Culture&amp;ER"/>
    <hyperlink ref="B50" location="'Comp.&amp;e-HR&amp;SSC-2015'!R1C1" display="C&amp;B&amp;HRIS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6"/>
  <sheetViews>
    <sheetView tabSelected="1" workbookViewId="0">
      <pane xSplit="2" ySplit="3" topLeftCell="C4" activePane="bottomRight" state="frozenSplit"/>
      <selection pane="topRight" activeCell="G1" sqref="G1"/>
      <selection pane="bottomLeft" activeCell="A4" sqref="A4"/>
      <selection pane="bottomRight" activeCell="G10" sqref="G10"/>
    </sheetView>
  </sheetViews>
  <sheetFormatPr defaultRowHeight="12.75" outlineLevelRow="1"/>
  <cols>
    <col min="1" max="1" width="16.125" style="174" customWidth="1"/>
    <col min="2" max="2" width="26.375" style="244" customWidth="1"/>
    <col min="3" max="6" width="9.25" style="244" customWidth="1"/>
    <col min="7" max="7" width="10.125" style="54" customWidth="1"/>
    <col min="8" max="8" width="9.375" style="244" customWidth="1"/>
    <col min="9" max="9" width="10" style="42" customWidth="1"/>
    <col min="10" max="10" width="38.375" style="244" customWidth="1"/>
    <col min="11" max="16384" width="9" style="244"/>
  </cols>
  <sheetData>
    <row r="1" spans="1:10" ht="16.5" customHeight="1">
      <c r="A1" s="69" t="s">
        <v>453</v>
      </c>
      <c r="B1" s="33"/>
      <c r="G1" s="34"/>
      <c r="H1" s="35"/>
    </row>
    <row r="2" spans="1:10" ht="12" customHeight="1">
      <c r="A2" s="266" t="s">
        <v>380</v>
      </c>
      <c r="B2" s="36"/>
      <c r="G2" s="34"/>
      <c r="H2" s="35"/>
    </row>
    <row r="3" spans="1:10" s="91" customFormat="1" ht="17.25" customHeight="1">
      <c r="A3" s="28" t="s">
        <v>381</v>
      </c>
      <c r="B3" s="28" t="s">
        <v>382</v>
      </c>
      <c r="C3" s="91" t="s">
        <v>2</v>
      </c>
      <c r="D3" s="91" t="s">
        <v>3</v>
      </c>
      <c r="E3" s="91" t="s">
        <v>0</v>
      </c>
      <c r="F3" s="91" t="s">
        <v>1</v>
      </c>
      <c r="G3" s="91" t="s">
        <v>383</v>
      </c>
      <c r="H3" s="91" t="s">
        <v>384</v>
      </c>
      <c r="I3" s="93" t="s">
        <v>385</v>
      </c>
      <c r="J3" s="91" t="s">
        <v>386</v>
      </c>
    </row>
    <row r="4" spans="1:10" s="151" customFormat="1" ht="18.75">
      <c r="A4" s="260" t="s">
        <v>387</v>
      </c>
      <c r="B4" s="55"/>
      <c r="G4" s="37"/>
      <c r="H4" s="42"/>
      <c r="I4" s="67"/>
    </row>
    <row r="5" spans="1:10" ht="16.5" customHeight="1" outlineLevel="1">
      <c r="A5" s="267" t="s">
        <v>388</v>
      </c>
      <c r="B5" s="300" t="s">
        <v>389</v>
      </c>
      <c r="C5" s="238"/>
      <c r="D5" s="238"/>
      <c r="E5" s="238"/>
      <c r="F5" s="134"/>
      <c r="G5" s="134">
        <f>SUM(C5:F5)</f>
        <v>0</v>
      </c>
      <c r="H5" s="42">
        <f>G5-I5</f>
        <v>-93750</v>
      </c>
      <c r="I5" s="67">
        <v>93750</v>
      </c>
      <c r="J5" s="139" t="s">
        <v>390</v>
      </c>
    </row>
    <row r="6" spans="1:10" ht="17.25" customHeight="1" outlineLevel="1">
      <c r="B6" s="300" t="s">
        <v>391</v>
      </c>
      <c r="C6" s="238"/>
      <c r="D6" s="238"/>
      <c r="E6" s="238"/>
      <c r="F6" s="134"/>
      <c r="G6" s="134">
        <f t="shared" ref="G6" si="0">SUM(C6:F6)</f>
        <v>0</v>
      </c>
      <c r="H6" s="42">
        <f>G6-I6</f>
        <v>-50000</v>
      </c>
      <c r="I6" s="67">
        <v>50000</v>
      </c>
      <c r="J6" s="139" t="s">
        <v>390</v>
      </c>
    </row>
    <row r="7" spans="1:10" ht="24" outlineLevel="1">
      <c r="B7" s="139" t="s">
        <v>392</v>
      </c>
      <c r="C7" s="238"/>
      <c r="D7" s="238"/>
      <c r="E7" s="238"/>
      <c r="F7" s="238"/>
      <c r="G7" s="134">
        <f>SUM(C7:F7)</f>
        <v>0</v>
      </c>
      <c r="H7" s="42">
        <f>G7-I7</f>
        <v>-55000</v>
      </c>
      <c r="I7" s="67">
        <v>55000</v>
      </c>
      <c r="J7" s="139" t="s">
        <v>393</v>
      </c>
    </row>
    <row r="8" spans="1:10" ht="12.75" customHeight="1">
      <c r="B8" s="70" t="s">
        <v>394</v>
      </c>
      <c r="C8" s="245">
        <f>SUM(C5:C7)</f>
        <v>0</v>
      </c>
      <c r="D8" s="245">
        <f t="shared" ref="D8:F8" si="1">SUM(D5:D7)</f>
        <v>0</v>
      </c>
      <c r="E8" s="245">
        <f t="shared" si="1"/>
        <v>0</v>
      </c>
      <c r="F8" s="245">
        <f t="shared" si="1"/>
        <v>0</v>
      </c>
      <c r="G8" s="64">
        <f>SUM(G5,G6,G7)</f>
        <v>0</v>
      </c>
      <c r="H8" s="42"/>
      <c r="I8" s="67"/>
    </row>
    <row r="9" spans="1:10" ht="16.5" customHeight="1" outlineLevel="1">
      <c r="A9" s="267" t="s">
        <v>395</v>
      </c>
      <c r="B9" s="244" t="s">
        <v>396</v>
      </c>
      <c r="C9" s="238"/>
      <c r="E9" s="238"/>
      <c r="F9" s="238"/>
      <c r="G9" s="134">
        <f>SUM(C9:F9)</f>
        <v>0</v>
      </c>
      <c r="H9" s="42">
        <f t="shared" ref="H9:H15" si="2">G9-I9</f>
        <v>-60000</v>
      </c>
      <c r="I9" s="67">
        <v>60000</v>
      </c>
      <c r="J9" s="244" t="s">
        <v>397</v>
      </c>
    </row>
    <row r="10" spans="1:10" ht="26.25" customHeight="1" outlineLevel="1">
      <c r="A10" s="244"/>
      <c r="B10" s="244" t="s">
        <v>398</v>
      </c>
      <c r="C10" s="238"/>
      <c r="D10" s="238"/>
      <c r="E10" s="238"/>
      <c r="G10" s="134">
        <f>SUM(C10:F10)</f>
        <v>0</v>
      </c>
      <c r="H10" s="42">
        <f t="shared" si="2"/>
        <v>-20000</v>
      </c>
      <c r="I10" s="67">
        <v>20000</v>
      </c>
      <c r="J10" s="139" t="s">
        <v>399</v>
      </c>
    </row>
    <row r="11" spans="1:10" ht="26.25" customHeight="1" outlineLevel="1">
      <c r="B11" s="244" t="s">
        <v>400</v>
      </c>
      <c r="C11" s="238"/>
      <c r="D11" s="238"/>
      <c r="E11" s="238"/>
      <c r="F11" s="38"/>
      <c r="G11" s="134">
        <f>SUM(C11:F11)</f>
        <v>0</v>
      </c>
      <c r="H11" s="42">
        <f t="shared" si="2"/>
        <v>-100000</v>
      </c>
      <c r="I11" s="67">
        <v>100000</v>
      </c>
      <c r="J11" s="139"/>
    </row>
    <row r="12" spans="1:10" ht="15" customHeight="1" outlineLevel="1">
      <c r="B12" s="244" t="s">
        <v>401</v>
      </c>
      <c r="C12" s="135"/>
      <c r="D12" s="238"/>
      <c r="E12" s="135"/>
      <c r="F12" s="135"/>
      <c r="G12" s="134">
        <f t="shared" ref="G12:G15" si="3">SUM(C12:F12)</f>
        <v>0</v>
      </c>
      <c r="H12" s="42">
        <f t="shared" si="2"/>
        <v>-60000</v>
      </c>
      <c r="I12" s="67">
        <v>60000</v>
      </c>
    </row>
    <row r="13" spans="1:10" s="104" customFormat="1" ht="17.25" customHeight="1" outlineLevel="1">
      <c r="A13" s="41"/>
      <c r="B13" s="104" t="s">
        <v>402</v>
      </c>
      <c r="C13" s="106"/>
      <c r="D13" s="103"/>
      <c r="E13" s="103"/>
      <c r="F13" s="106"/>
      <c r="G13" s="105">
        <f t="shared" si="3"/>
        <v>0</v>
      </c>
      <c r="H13" s="43">
        <f t="shared" si="2"/>
        <v>0</v>
      </c>
      <c r="I13" s="42">
        <v>0</v>
      </c>
      <c r="J13" s="269"/>
    </row>
    <row r="14" spans="1:10" s="104" customFormat="1" ht="17.25" customHeight="1" outlineLevel="1">
      <c r="A14" s="41"/>
      <c r="B14" s="104" t="s">
        <v>403</v>
      </c>
      <c r="C14" s="106"/>
      <c r="D14" s="103"/>
      <c r="E14" s="103"/>
      <c r="F14" s="106"/>
      <c r="G14" s="105">
        <f>SUM(C14:F14)</f>
        <v>0</v>
      </c>
      <c r="H14" s="43">
        <f t="shared" si="2"/>
        <v>0</v>
      </c>
      <c r="I14" s="42">
        <v>0</v>
      </c>
      <c r="J14" s="269"/>
    </row>
    <row r="15" spans="1:10" ht="15.75" customHeight="1" outlineLevel="1">
      <c r="B15" s="244" t="s">
        <v>404</v>
      </c>
      <c r="C15" s="135"/>
      <c r="D15" s="238"/>
      <c r="E15" s="135"/>
      <c r="F15" s="135"/>
      <c r="G15" s="134">
        <f t="shared" si="3"/>
        <v>0</v>
      </c>
      <c r="H15" s="42">
        <f t="shared" si="2"/>
        <v>-60000</v>
      </c>
      <c r="I15" s="67">
        <v>60000</v>
      </c>
    </row>
    <row r="16" spans="1:10" ht="15">
      <c r="B16" s="270" t="s">
        <v>405</v>
      </c>
      <c r="C16" s="245">
        <f>SUM(C9:C15)</f>
        <v>0</v>
      </c>
      <c r="D16" s="245">
        <f t="shared" ref="D16:F16" si="4">SUM(D9:D15)</f>
        <v>0</v>
      </c>
      <c r="E16" s="245">
        <f t="shared" si="4"/>
        <v>0</v>
      </c>
      <c r="F16" s="245">
        <f t="shared" si="4"/>
        <v>0</v>
      </c>
      <c r="G16" s="64">
        <f>SUM(G9:G15)</f>
        <v>0</v>
      </c>
      <c r="H16" s="43"/>
      <c r="I16" s="67"/>
    </row>
    <row r="17" spans="1:10" s="174" customFormat="1" ht="17.25" customHeight="1" outlineLevel="1">
      <c r="A17" s="174" t="s">
        <v>406</v>
      </c>
      <c r="B17" s="301" t="s">
        <v>407</v>
      </c>
      <c r="C17" s="135"/>
      <c r="D17" s="135"/>
      <c r="E17" s="135"/>
      <c r="F17" s="135"/>
      <c r="G17" s="134">
        <f>SUM(C17:F17)</f>
        <v>0</v>
      </c>
      <c r="H17" s="42">
        <f>G17-I17</f>
        <v>-500000</v>
      </c>
      <c r="I17" s="67">
        <v>500000</v>
      </c>
      <c r="J17" s="244"/>
    </row>
    <row r="18" spans="1:10" ht="15" customHeight="1" outlineLevel="1">
      <c r="A18" s="244"/>
      <c r="B18" s="244" t="s">
        <v>408</v>
      </c>
      <c r="C18" s="135"/>
      <c r="D18" s="135"/>
      <c r="E18" s="135"/>
      <c r="F18" s="135"/>
      <c r="G18" s="134">
        <f t="shared" ref="G18:G20" si="5">SUM(C18:F18)</f>
        <v>0</v>
      </c>
      <c r="H18" s="42">
        <f>G18-I18</f>
        <v>-60000</v>
      </c>
      <c r="I18" s="67">
        <v>60000</v>
      </c>
    </row>
    <row r="19" spans="1:10" ht="15" customHeight="1" outlineLevel="1">
      <c r="B19" s="300" t="s">
        <v>409</v>
      </c>
      <c r="C19" s="135"/>
      <c r="D19" s="135"/>
      <c r="E19" s="135"/>
      <c r="F19" s="135"/>
      <c r="G19" s="134">
        <f t="shared" si="5"/>
        <v>0</v>
      </c>
      <c r="H19" s="42">
        <f>G19-I19</f>
        <v>-100000</v>
      </c>
      <c r="I19" s="67">
        <v>100000</v>
      </c>
    </row>
    <row r="20" spans="1:10" ht="12.75" customHeight="1" outlineLevel="1">
      <c r="B20" s="300" t="s">
        <v>410</v>
      </c>
      <c r="C20" s="135"/>
      <c r="D20" s="135"/>
      <c r="E20" s="135"/>
      <c r="F20" s="135"/>
      <c r="G20" s="134">
        <f t="shared" si="5"/>
        <v>0</v>
      </c>
      <c r="H20" s="42">
        <f>G20-I20</f>
        <v>-20000</v>
      </c>
      <c r="I20" s="67">
        <v>20000</v>
      </c>
    </row>
    <row r="21" spans="1:10" ht="15">
      <c r="B21" s="270" t="s">
        <v>411</v>
      </c>
      <c r="C21" s="245">
        <f>SUM(C17:C20)</f>
        <v>0</v>
      </c>
      <c r="D21" s="245">
        <f t="shared" ref="D21:F21" si="6">SUM(D17:D20)</f>
        <v>0</v>
      </c>
      <c r="E21" s="245">
        <f t="shared" si="6"/>
        <v>0</v>
      </c>
      <c r="F21" s="245">
        <f t="shared" si="6"/>
        <v>0</v>
      </c>
      <c r="G21" s="64">
        <f>SUM(G17:G20)</f>
        <v>0</v>
      </c>
      <c r="H21" s="176"/>
      <c r="I21" s="67"/>
    </row>
    <row r="22" spans="1:10" ht="14.25">
      <c r="B22" s="40"/>
      <c r="C22" s="238"/>
      <c r="D22" s="39"/>
      <c r="E22" s="39"/>
      <c r="F22" s="39"/>
      <c r="G22" s="52"/>
      <c r="H22" s="176"/>
      <c r="I22" s="67"/>
    </row>
    <row r="23" spans="1:10" ht="13.5" thickBot="1">
      <c r="B23" s="196" t="s">
        <v>412</v>
      </c>
      <c r="C23" s="141">
        <f>SUM(C21,C16,C8)</f>
        <v>0</v>
      </c>
      <c r="D23" s="141">
        <f>SUM(D21,D16,D8)</f>
        <v>0</v>
      </c>
      <c r="E23" s="141">
        <f>SUM(E21,E16,E8)</f>
        <v>0</v>
      </c>
      <c r="F23" s="141">
        <f>SUM(F21,F16,F8)</f>
        <v>0</v>
      </c>
      <c r="G23" s="141">
        <f>SUM(G21,G16,G8)</f>
        <v>0</v>
      </c>
      <c r="H23" s="240">
        <f>G23-I23</f>
        <v>-1178750</v>
      </c>
      <c r="I23" s="68">
        <f>SUM(I5:I22)</f>
        <v>1178750</v>
      </c>
      <c r="J23" s="176"/>
    </row>
    <row r="24" spans="1:10" ht="19.5" thickTop="1">
      <c r="A24" s="260" t="s">
        <v>413</v>
      </c>
      <c r="G24" s="244"/>
      <c r="I24" s="302"/>
    </row>
    <row r="25" spans="1:10" outlineLevel="1">
      <c r="A25" s="351" t="s">
        <v>414</v>
      </c>
      <c r="B25" s="300" t="s">
        <v>415</v>
      </c>
      <c r="C25" s="151"/>
      <c r="D25" s="152"/>
      <c r="E25" s="151"/>
      <c r="F25" s="151"/>
      <c r="G25" s="153">
        <f t="shared" ref="G25:G32" si="7">SUM(C25:F25)</f>
        <v>0</v>
      </c>
      <c r="H25" s="42">
        <f>G25-I25</f>
        <v>0</v>
      </c>
      <c r="I25" s="67"/>
      <c r="J25" s="303"/>
    </row>
    <row r="26" spans="1:10" outlineLevel="1">
      <c r="A26" s="351"/>
      <c r="B26" s="300" t="s">
        <v>416</v>
      </c>
      <c r="C26" s="238"/>
      <c r="D26" s="238"/>
      <c r="E26" s="152"/>
      <c r="F26" s="238"/>
      <c r="G26" s="152">
        <f t="shared" si="7"/>
        <v>0</v>
      </c>
      <c r="H26" s="42">
        <f t="shared" ref="H26:H33" si="8">G26-I26</f>
        <v>-640000</v>
      </c>
      <c r="I26" s="67">
        <v>640000</v>
      </c>
      <c r="J26" s="303"/>
    </row>
    <row r="27" spans="1:10" outlineLevel="1">
      <c r="A27" s="351" t="s">
        <v>417</v>
      </c>
      <c r="B27" s="301" t="s">
        <v>418</v>
      </c>
      <c r="C27" s="238"/>
      <c r="D27" s="152"/>
      <c r="E27" s="238"/>
      <c r="F27" s="238"/>
      <c r="G27" s="152">
        <f t="shared" si="7"/>
        <v>0</v>
      </c>
      <c r="H27" s="42">
        <f t="shared" si="8"/>
        <v>-83490</v>
      </c>
      <c r="I27" s="67">
        <v>83490</v>
      </c>
      <c r="J27" s="303"/>
    </row>
    <row r="28" spans="1:10" ht="15" outlineLevel="1">
      <c r="A28" s="351"/>
      <c r="B28" s="301" t="s">
        <v>419</v>
      </c>
      <c r="C28" s="238"/>
      <c r="D28" s="238"/>
      <c r="E28" s="238"/>
      <c r="F28" s="238"/>
      <c r="G28" s="152">
        <f t="shared" si="7"/>
        <v>0</v>
      </c>
      <c r="H28" s="42">
        <f t="shared" si="8"/>
        <v>-31600</v>
      </c>
      <c r="I28" s="67">
        <v>31600</v>
      </c>
      <c r="J28" s="261"/>
    </row>
    <row r="29" spans="1:10" outlineLevel="1">
      <c r="A29" s="351"/>
      <c r="B29" s="301" t="s">
        <v>420</v>
      </c>
      <c r="C29" s="238"/>
      <c r="D29" s="238"/>
      <c r="E29" s="238"/>
      <c r="F29" s="238"/>
      <c r="G29" s="152">
        <f t="shared" si="7"/>
        <v>0</v>
      </c>
      <c r="H29" s="42">
        <f t="shared" si="8"/>
        <v>0</v>
      </c>
      <c r="I29" s="67"/>
      <c r="J29" s="303"/>
    </row>
    <row r="30" spans="1:10" outlineLevel="1">
      <c r="A30" s="351"/>
      <c r="B30" s="301" t="s">
        <v>421</v>
      </c>
      <c r="C30" s="238"/>
      <c r="D30" s="238"/>
      <c r="E30" s="238"/>
      <c r="F30" s="238"/>
      <c r="G30" s="152">
        <f t="shared" si="7"/>
        <v>0</v>
      </c>
      <c r="H30" s="42">
        <f t="shared" si="8"/>
        <v>-100000</v>
      </c>
      <c r="I30" s="67">
        <v>100000</v>
      </c>
      <c r="J30" s="303"/>
    </row>
    <row r="31" spans="1:10" outlineLevel="1">
      <c r="A31" s="351"/>
      <c r="B31" s="301" t="s">
        <v>422</v>
      </c>
      <c r="C31" s="238"/>
      <c r="D31" s="152"/>
      <c r="E31" s="238"/>
      <c r="F31" s="238"/>
      <c r="G31" s="152">
        <f t="shared" si="7"/>
        <v>0</v>
      </c>
      <c r="H31" s="42">
        <f t="shared" si="8"/>
        <v>0</v>
      </c>
      <c r="I31" s="67">
        <v>0</v>
      </c>
      <c r="J31" s="303"/>
    </row>
    <row r="32" spans="1:10" outlineLevel="1">
      <c r="A32" s="351"/>
      <c r="B32" s="300" t="s">
        <v>423</v>
      </c>
      <c r="C32" s="238"/>
      <c r="D32" s="152"/>
      <c r="E32" s="238"/>
      <c r="F32" s="238"/>
      <c r="G32" s="153">
        <f t="shared" si="7"/>
        <v>0</v>
      </c>
      <c r="H32" s="42">
        <f t="shared" si="8"/>
        <v>0</v>
      </c>
      <c r="I32" s="67">
        <v>0</v>
      </c>
      <c r="J32" s="303"/>
    </row>
    <row r="33" spans="1:10" ht="13.5" thickBot="1">
      <c r="B33" s="196" t="s">
        <v>424</v>
      </c>
      <c r="C33" s="141">
        <v>50000</v>
      </c>
      <c r="D33" s="141">
        <v>350000</v>
      </c>
      <c r="E33" s="141">
        <v>750000</v>
      </c>
      <c r="F33" s="141">
        <v>100000</v>
      </c>
      <c r="G33" s="141">
        <v>1250000</v>
      </c>
      <c r="H33" s="44">
        <f t="shared" si="8"/>
        <v>394910</v>
      </c>
      <c r="I33" s="68">
        <v>855090</v>
      </c>
      <c r="J33" s="42"/>
    </row>
    <row r="34" spans="1:10" ht="19.5" thickTop="1">
      <c r="A34" s="264" t="s">
        <v>425</v>
      </c>
      <c r="B34" s="258"/>
      <c r="C34" s="258"/>
      <c r="D34" s="258"/>
      <c r="E34" s="258"/>
      <c r="F34" s="258"/>
      <c r="G34" s="265"/>
      <c r="H34" s="258"/>
      <c r="I34" s="258"/>
    </row>
    <row r="35" spans="1:10" ht="18" thickBot="1">
      <c r="A35" s="258"/>
      <c r="B35" s="196" t="s">
        <v>426</v>
      </c>
      <c r="C35" s="212">
        <f>SUM(C33,C23)</f>
        <v>50000</v>
      </c>
      <c r="D35" s="212">
        <f t="shared" ref="D35:F35" si="9">SUM(D33,D23)</f>
        <v>350000</v>
      </c>
      <c r="E35" s="212">
        <f t="shared" si="9"/>
        <v>750000</v>
      </c>
      <c r="F35" s="212">
        <f t="shared" si="9"/>
        <v>100000</v>
      </c>
      <c r="G35" s="212">
        <f>SUM(G33,G23)</f>
        <v>1250000</v>
      </c>
      <c r="H35" s="218">
        <f>SUM(H33,H23)</f>
        <v>-783840</v>
      </c>
      <c r="I35" s="218">
        <f>SUM(I33,I23)</f>
        <v>2033840</v>
      </c>
    </row>
    <row r="36" spans="1:10" ht="13.5" thickTop="1"/>
  </sheetData>
  <mergeCells count="2">
    <mergeCell ref="A25:A26"/>
    <mergeCell ref="A27:A32"/>
  </mergeCells>
  <phoneticPr fontId="45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3" topLeftCell="A4" activePane="bottomLeft" state="frozenSplit"/>
      <selection pane="bottomLeft" activeCell="B22" sqref="B22"/>
    </sheetView>
  </sheetViews>
  <sheetFormatPr defaultRowHeight="12.75" outlineLevelRow="2"/>
  <cols>
    <col min="1" max="1" width="19.25" style="232" bestFit="1" customWidth="1"/>
    <col min="2" max="2" width="22.625" style="233" customWidth="1"/>
    <col min="3" max="3" width="9.625" style="232" bestFit="1" customWidth="1"/>
    <col min="4" max="6" width="9" style="232"/>
    <col min="7" max="7" width="10.5" style="232" bestFit="1" customWidth="1"/>
    <col min="8" max="8" width="10.25" style="232" bestFit="1" customWidth="1"/>
    <col min="9" max="9" width="9.625" style="232" bestFit="1" customWidth="1"/>
    <col min="10" max="10" width="49.125" style="226" customWidth="1"/>
    <col min="11" max="16384" width="9" style="232"/>
  </cols>
  <sheetData>
    <row r="1" spans="1:10" ht="15.75">
      <c r="A1" s="69" t="s">
        <v>454</v>
      </c>
    </row>
    <row r="2" spans="1:10">
      <c r="A2" s="266" t="s">
        <v>166</v>
      </c>
    </row>
    <row r="3" spans="1:10" s="144" customFormat="1">
      <c r="A3" s="145" t="s">
        <v>167</v>
      </c>
      <c r="B3" s="145" t="s">
        <v>168</v>
      </c>
      <c r="C3" s="145" t="s">
        <v>2</v>
      </c>
      <c r="D3" s="145" t="s">
        <v>3</v>
      </c>
      <c r="E3" s="145" t="s">
        <v>0</v>
      </c>
      <c r="F3" s="145" t="s">
        <v>1</v>
      </c>
      <c r="G3" s="145" t="s">
        <v>169</v>
      </c>
      <c r="H3" s="145" t="s">
        <v>170</v>
      </c>
      <c r="I3" s="145" t="s">
        <v>171</v>
      </c>
      <c r="J3" s="145" t="s">
        <v>141</v>
      </c>
    </row>
    <row r="4" spans="1:10" ht="18.75">
      <c r="A4" s="260" t="s">
        <v>252</v>
      </c>
    </row>
    <row r="5" spans="1:10" ht="13.5" outlineLevel="1" thickBot="1">
      <c r="A5" s="352" t="s">
        <v>318</v>
      </c>
      <c r="B5" s="211" t="s">
        <v>115</v>
      </c>
      <c r="D5" s="72"/>
      <c r="E5" s="72"/>
      <c r="F5" s="72"/>
      <c r="G5" s="233">
        <f t="shared" ref="G5" si="0">SUM(G6:G7)</f>
        <v>0</v>
      </c>
      <c r="H5" s="232">
        <f>G5-I5</f>
        <v>-56800</v>
      </c>
      <c r="I5" s="232">
        <v>56800</v>
      </c>
      <c r="J5" s="226" t="s">
        <v>319</v>
      </c>
    </row>
    <row r="6" spans="1:10" ht="13.5" outlineLevel="2" thickTop="1">
      <c r="A6" s="352"/>
      <c r="B6" s="232" t="s">
        <v>320</v>
      </c>
      <c r="G6" s="232">
        <f>SUM(C6:F6)</f>
        <v>0</v>
      </c>
      <c r="H6" s="232">
        <f t="shared" ref="H6:H46" si="1">G6-I6</f>
        <v>-37500</v>
      </c>
      <c r="I6" s="232">
        <v>37500</v>
      </c>
    </row>
    <row r="7" spans="1:10" outlineLevel="2">
      <c r="A7" s="352"/>
      <c r="B7" s="232" t="s">
        <v>321</v>
      </c>
      <c r="G7" s="232">
        <f>SUM(C7:F7)</f>
        <v>0</v>
      </c>
      <c r="H7" s="232">
        <f t="shared" si="1"/>
        <v>-19300</v>
      </c>
      <c r="I7" s="232">
        <v>19300</v>
      </c>
    </row>
    <row r="8" spans="1:10" outlineLevel="1">
      <c r="A8" s="352"/>
      <c r="B8" s="226" t="s">
        <v>109</v>
      </c>
      <c r="D8" s="72"/>
      <c r="E8" s="72"/>
      <c r="F8" s="72"/>
      <c r="G8" s="232">
        <f>SUM(C8:F8)</f>
        <v>0</v>
      </c>
      <c r="H8" s="232">
        <f t="shared" si="1"/>
        <v>-58550</v>
      </c>
      <c r="I8" s="232">
        <v>58550</v>
      </c>
    </row>
    <row r="9" spans="1:10" outlineLevel="2">
      <c r="A9" s="352"/>
      <c r="B9" s="232" t="s">
        <v>320</v>
      </c>
      <c r="G9" s="232">
        <f>SUM(C9:F9)</f>
        <v>0</v>
      </c>
      <c r="H9" s="232">
        <f t="shared" si="1"/>
        <v>-38500</v>
      </c>
      <c r="I9" s="232">
        <v>38500</v>
      </c>
      <c r="J9" s="226" t="s">
        <v>319</v>
      </c>
    </row>
    <row r="10" spans="1:10" ht="13.5" outlineLevel="2" thickBot="1">
      <c r="A10" s="352"/>
      <c r="B10" s="216" t="s">
        <v>321</v>
      </c>
      <c r="C10" s="216">
        <f>SUM(C6:C9)</f>
        <v>0</v>
      </c>
      <c r="D10" s="216">
        <f t="shared" ref="D10:G10" si="2">SUM(D6:D9)</f>
        <v>0</v>
      </c>
      <c r="E10" s="216">
        <f t="shared" si="2"/>
        <v>0</v>
      </c>
      <c r="F10" s="216">
        <f t="shared" si="2"/>
        <v>0</v>
      </c>
      <c r="G10" s="216">
        <f t="shared" si="2"/>
        <v>0</v>
      </c>
      <c r="H10" s="232">
        <f t="shared" si="1"/>
        <v>-20050</v>
      </c>
      <c r="I10" s="232">
        <v>20050</v>
      </c>
    </row>
    <row r="11" spans="1:10" ht="13.5" outlineLevel="1" thickTop="1">
      <c r="A11" s="352"/>
      <c r="B11" s="81" t="s">
        <v>322</v>
      </c>
      <c r="C11" s="160"/>
      <c r="D11" s="160"/>
      <c r="E11" s="160"/>
      <c r="F11" s="160"/>
      <c r="G11" s="80">
        <f t="shared" ref="G11" si="3">SUM(G12:G13)</f>
        <v>0</v>
      </c>
      <c r="H11" s="160">
        <f t="shared" si="1"/>
        <v>0</v>
      </c>
      <c r="I11" s="160">
        <v>0</v>
      </c>
      <c r="J11" s="81" t="s">
        <v>323</v>
      </c>
    </row>
    <row r="12" spans="1:10" outlineLevel="2">
      <c r="A12" s="352"/>
      <c r="B12" s="160" t="s">
        <v>324</v>
      </c>
      <c r="C12" s="160"/>
      <c r="D12" s="160"/>
      <c r="E12" s="160"/>
      <c r="F12" s="160"/>
      <c r="G12" s="160">
        <f>SUM(C12:F12)</f>
        <v>0</v>
      </c>
      <c r="H12" s="160">
        <f t="shared" si="1"/>
        <v>0</v>
      </c>
      <c r="I12" s="160">
        <v>0</v>
      </c>
      <c r="J12" s="81"/>
    </row>
    <row r="13" spans="1:10" outlineLevel="2">
      <c r="A13" s="352"/>
      <c r="B13" s="160" t="s">
        <v>325</v>
      </c>
      <c r="C13" s="160"/>
      <c r="D13" s="160"/>
      <c r="E13" s="160"/>
      <c r="F13" s="160"/>
      <c r="G13" s="160">
        <f>SUM(C13:F13)</f>
        <v>0</v>
      </c>
      <c r="H13" s="160">
        <f t="shared" si="1"/>
        <v>0</v>
      </c>
      <c r="I13" s="160">
        <v>0</v>
      </c>
      <c r="J13" s="81"/>
    </row>
    <row r="14" spans="1:10" outlineLevel="1">
      <c r="A14" s="352"/>
      <c r="B14" s="81" t="s">
        <v>326</v>
      </c>
      <c r="C14" s="160"/>
      <c r="D14" s="160"/>
      <c r="E14" s="160"/>
      <c r="F14" s="160"/>
      <c r="G14" s="80">
        <f t="shared" ref="G14" si="4">SUM(G15:G16)</f>
        <v>0</v>
      </c>
      <c r="H14" s="160">
        <f t="shared" si="1"/>
        <v>0</v>
      </c>
      <c r="I14" s="160">
        <v>0</v>
      </c>
      <c r="J14" s="81" t="s">
        <v>327</v>
      </c>
    </row>
    <row r="15" spans="1:10" outlineLevel="2">
      <c r="A15" s="352"/>
      <c r="B15" s="160" t="s">
        <v>324</v>
      </c>
      <c r="C15" s="160"/>
      <c r="D15" s="160"/>
      <c r="E15" s="160"/>
      <c r="F15" s="160"/>
      <c r="G15" s="160">
        <f>SUM(C15:F15)</f>
        <v>0</v>
      </c>
      <c r="H15" s="160">
        <f t="shared" si="1"/>
        <v>0</v>
      </c>
      <c r="I15" s="160">
        <v>0</v>
      </c>
      <c r="J15" s="81"/>
    </row>
    <row r="16" spans="1:10" outlineLevel="2">
      <c r="A16" s="352"/>
      <c r="B16" s="160" t="s">
        <v>325</v>
      </c>
      <c r="C16" s="160"/>
      <c r="D16" s="160"/>
      <c r="E16" s="160"/>
      <c r="F16" s="160"/>
      <c r="G16" s="160">
        <f>SUM(C16:F16)</f>
        <v>0</v>
      </c>
      <c r="H16" s="160">
        <f t="shared" si="1"/>
        <v>0</v>
      </c>
      <c r="I16" s="160">
        <v>0</v>
      </c>
      <c r="J16" s="81"/>
    </row>
    <row r="17" spans="1:10" outlineLevel="1">
      <c r="A17" s="352"/>
      <c r="B17" s="226" t="s">
        <v>116</v>
      </c>
      <c r="G17" s="233">
        <f t="shared" ref="G17" si="5">SUM(G18:G19)</f>
        <v>0</v>
      </c>
      <c r="H17" s="232">
        <f t="shared" si="1"/>
        <v>-40000</v>
      </c>
      <c r="I17" s="232">
        <v>40000</v>
      </c>
    </row>
    <row r="18" spans="1:10" outlineLevel="2">
      <c r="A18" s="352"/>
      <c r="B18" s="233" t="s">
        <v>328</v>
      </c>
      <c r="G18" s="232">
        <f>SUM(C18:F18)</f>
        <v>0</v>
      </c>
      <c r="H18" s="232">
        <f t="shared" si="1"/>
        <v>-40000</v>
      </c>
      <c r="I18" s="232">
        <v>40000</v>
      </c>
    </row>
    <row r="19" spans="1:10" outlineLevel="2">
      <c r="A19" s="352"/>
      <c r="B19" s="233" t="s">
        <v>329</v>
      </c>
      <c r="G19" s="232">
        <f>SUM(C19:F19)</f>
        <v>0</v>
      </c>
      <c r="H19" s="232">
        <f t="shared" si="1"/>
        <v>0</v>
      </c>
      <c r="I19" s="232">
        <v>0</v>
      </c>
    </row>
    <row r="20" spans="1:10" ht="15">
      <c r="A20" s="79"/>
      <c r="B20" s="70" t="s">
        <v>69</v>
      </c>
      <c r="C20" s="245">
        <f>SUM(C17,C14,C11,C8,C5)</f>
        <v>0</v>
      </c>
      <c r="D20" s="245">
        <f t="shared" ref="D20:G20" si="6">SUM(D17,D14,D11,D8,D5)</f>
        <v>0</v>
      </c>
      <c r="E20" s="245">
        <f t="shared" si="6"/>
        <v>0</v>
      </c>
      <c r="F20" s="245">
        <f t="shared" si="6"/>
        <v>0</v>
      </c>
      <c r="G20" s="245">
        <f t="shared" si="6"/>
        <v>0</v>
      </c>
    </row>
    <row r="21" spans="1:10" outlineLevel="1">
      <c r="A21" s="352" t="s">
        <v>330</v>
      </c>
      <c r="B21" s="226" t="s">
        <v>117</v>
      </c>
      <c r="G21" s="233">
        <f t="shared" ref="G21" si="7">SUM(G22:G23)</f>
        <v>0</v>
      </c>
      <c r="H21" s="232">
        <f t="shared" si="1"/>
        <v>-40000</v>
      </c>
      <c r="I21" s="232">
        <v>40000</v>
      </c>
    </row>
    <row r="22" spans="1:10" outlineLevel="2">
      <c r="A22" s="352"/>
      <c r="B22" s="232" t="s">
        <v>320</v>
      </c>
      <c r="G22" s="232">
        <f>SUM(C22:F22)</f>
        <v>0</v>
      </c>
      <c r="H22" s="232">
        <f t="shared" si="1"/>
        <v>-40000</v>
      </c>
      <c r="I22" s="232">
        <v>40000</v>
      </c>
    </row>
    <row r="23" spans="1:10" outlineLevel="2">
      <c r="A23" s="352"/>
      <c r="B23" s="232" t="s">
        <v>321</v>
      </c>
      <c r="G23" s="232">
        <f>SUM(C23:F23)</f>
        <v>0</v>
      </c>
      <c r="H23" s="232">
        <f t="shared" si="1"/>
        <v>0</v>
      </c>
      <c r="I23" s="232">
        <v>0</v>
      </c>
    </row>
    <row r="24" spans="1:10" outlineLevel="1">
      <c r="A24" s="352"/>
      <c r="B24" s="226" t="s">
        <v>331</v>
      </c>
      <c r="G24" s="233">
        <f t="shared" ref="G24" si="8">SUM(G25:G26)</f>
        <v>0</v>
      </c>
      <c r="H24" s="232">
        <f t="shared" si="1"/>
        <v>-2000000</v>
      </c>
      <c r="I24" s="232">
        <v>2000000</v>
      </c>
      <c r="J24" s="226" t="s">
        <v>61</v>
      </c>
    </row>
    <row r="25" spans="1:10" outlineLevel="2">
      <c r="A25" s="352"/>
      <c r="B25" s="232" t="s">
        <v>320</v>
      </c>
      <c r="G25" s="232">
        <f>SUM(C25:F25)</f>
        <v>0</v>
      </c>
      <c r="H25" s="232">
        <f t="shared" si="1"/>
        <v>-700000</v>
      </c>
      <c r="I25" s="232">
        <v>700000</v>
      </c>
    </row>
    <row r="26" spans="1:10" outlineLevel="2">
      <c r="A26" s="352"/>
      <c r="B26" s="232" t="s">
        <v>321</v>
      </c>
      <c r="G26" s="232">
        <f>SUM(C26:F26)</f>
        <v>0</v>
      </c>
      <c r="H26" s="232">
        <f t="shared" si="1"/>
        <v>-1300000</v>
      </c>
      <c r="I26" s="232">
        <v>1300000</v>
      </c>
    </row>
    <row r="27" spans="1:10" outlineLevel="1">
      <c r="A27" s="352"/>
      <c r="B27" s="226" t="s">
        <v>332</v>
      </c>
      <c r="G27" s="233">
        <f t="shared" ref="G27" si="9">SUM(G28:G29)</f>
        <v>0</v>
      </c>
      <c r="H27" s="232">
        <f t="shared" si="1"/>
        <v>-80000</v>
      </c>
      <c r="I27" s="232">
        <v>80000</v>
      </c>
      <c r="J27" s="226" t="s">
        <v>333</v>
      </c>
    </row>
    <row r="28" spans="1:10" outlineLevel="2">
      <c r="A28" s="352"/>
      <c r="B28" s="232" t="s">
        <v>320</v>
      </c>
      <c r="G28" s="232">
        <f>SUM(C28:F28)</f>
        <v>0</v>
      </c>
      <c r="H28" s="232">
        <f t="shared" si="1"/>
        <v>-80000</v>
      </c>
      <c r="I28" s="232">
        <v>80000</v>
      </c>
    </row>
    <row r="29" spans="1:10" outlineLevel="2">
      <c r="A29" s="352"/>
      <c r="B29" s="232" t="s">
        <v>321</v>
      </c>
      <c r="G29" s="232">
        <f>SUM(C29:F29)</f>
        <v>0</v>
      </c>
      <c r="H29" s="232">
        <f t="shared" si="1"/>
        <v>0</v>
      </c>
      <c r="I29" s="232">
        <v>0</v>
      </c>
    </row>
    <row r="30" spans="1:10" outlineLevel="1">
      <c r="A30" s="352"/>
      <c r="B30" s="226" t="s">
        <v>60</v>
      </c>
      <c r="G30" s="233">
        <f t="shared" ref="G30" si="10">SUM(G31:G32)</f>
        <v>0</v>
      </c>
      <c r="H30" s="232">
        <f t="shared" si="1"/>
        <v>-440000</v>
      </c>
      <c r="I30" s="232">
        <v>440000</v>
      </c>
      <c r="J30" s="226" t="s">
        <v>334</v>
      </c>
    </row>
    <row r="31" spans="1:10" outlineLevel="2">
      <c r="A31" s="352"/>
      <c r="B31" s="233" t="s">
        <v>328</v>
      </c>
      <c r="G31" s="232">
        <f>SUM(C31:F31)</f>
        <v>0</v>
      </c>
      <c r="H31" s="232">
        <f t="shared" si="1"/>
        <v>0</v>
      </c>
      <c r="I31" s="232">
        <v>0</v>
      </c>
    </row>
    <row r="32" spans="1:10" outlineLevel="2">
      <c r="A32" s="352"/>
      <c r="B32" s="233" t="s">
        <v>329</v>
      </c>
      <c r="G32" s="232">
        <f>SUM(C32:F32)</f>
        <v>0</v>
      </c>
      <c r="H32" s="232">
        <f t="shared" si="1"/>
        <v>-440000</v>
      </c>
      <c r="I32" s="232">
        <v>440000</v>
      </c>
      <c r="J32" s="332" t="s">
        <v>442</v>
      </c>
    </row>
    <row r="33" spans="1:10" ht="15">
      <c r="A33" s="251"/>
      <c r="B33" s="70" t="s">
        <v>335</v>
      </c>
      <c r="C33" s="245">
        <f>SUM(C30,C27,C24,C21)</f>
        <v>0</v>
      </c>
      <c r="D33" s="245">
        <f t="shared" ref="D33:G33" si="11">SUM(D30,D27,D24,D21)</f>
        <v>0</v>
      </c>
      <c r="E33" s="245">
        <f t="shared" si="11"/>
        <v>0</v>
      </c>
      <c r="F33" s="245">
        <f t="shared" si="11"/>
        <v>0</v>
      </c>
      <c r="G33" s="245">
        <f t="shared" si="11"/>
        <v>0</v>
      </c>
    </row>
    <row r="34" spans="1:10" outlineLevel="1">
      <c r="A34" s="143" t="s">
        <v>106</v>
      </c>
      <c r="B34" s="226" t="s">
        <v>59</v>
      </c>
      <c r="G34" s="233">
        <f t="shared" ref="G34" si="12">SUM(G35:G36)</f>
        <v>0</v>
      </c>
      <c r="H34" s="232">
        <f t="shared" si="1"/>
        <v>-180000</v>
      </c>
      <c r="I34" s="232">
        <v>180000</v>
      </c>
    </row>
    <row r="35" spans="1:10" outlineLevel="2">
      <c r="A35" s="233"/>
      <c r="B35" s="232" t="s">
        <v>320</v>
      </c>
      <c r="G35" s="232">
        <f>SUM(C35:F35)</f>
        <v>0</v>
      </c>
      <c r="H35" s="232">
        <f t="shared" si="1"/>
        <v>-120000</v>
      </c>
      <c r="I35" s="232">
        <v>120000</v>
      </c>
      <c r="J35" s="226" t="s">
        <v>62</v>
      </c>
    </row>
    <row r="36" spans="1:10" outlineLevel="2">
      <c r="A36" s="233"/>
      <c r="B36" s="232" t="s">
        <v>321</v>
      </c>
      <c r="G36" s="232">
        <f>SUM(C36:F36)</f>
        <v>0</v>
      </c>
      <c r="H36" s="232">
        <f t="shared" si="1"/>
        <v>-60000</v>
      </c>
      <c r="I36" s="232">
        <v>60000</v>
      </c>
    </row>
    <row r="37" spans="1:10" outlineLevel="1">
      <c r="A37" s="233"/>
      <c r="B37" s="226" t="s">
        <v>336</v>
      </c>
      <c r="G37" s="233">
        <f t="shared" ref="G37" si="13">SUM(G38:G39)</f>
        <v>0</v>
      </c>
      <c r="H37" s="232">
        <f t="shared" si="1"/>
        <v>-100000</v>
      </c>
      <c r="I37" s="232">
        <v>100000</v>
      </c>
      <c r="J37" s="226" t="s">
        <v>63</v>
      </c>
    </row>
    <row r="38" spans="1:10" outlineLevel="2">
      <c r="A38" s="233"/>
      <c r="B38" s="232" t="s">
        <v>320</v>
      </c>
      <c r="G38" s="232">
        <f>SUM(C38:F38)</f>
        <v>0</v>
      </c>
      <c r="H38" s="232">
        <f t="shared" si="1"/>
        <v>0</v>
      </c>
      <c r="I38" s="232">
        <v>0</v>
      </c>
    </row>
    <row r="39" spans="1:10" outlineLevel="2">
      <c r="A39" s="233"/>
      <c r="B39" s="232" t="s">
        <v>321</v>
      </c>
      <c r="G39" s="232">
        <f>SUM(C39:F39)</f>
        <v>0</v>
      </c>
      <c r="H39" s="232">
        <f t="shared" si="1"/>
        <v>0</v>
      </c>
      <c r="I39" s="232">
        <v>0</v>
      </c>
    </row>
    <row r="40" spans="1:10" outlineLevel="1">
      <c r="A40" s="233"/>
      <c r="B40" s="226" t="s">
        <v>337</v>
      </c>
      <c r="G40" s="232">
        <f>SUM(C40:F40)</f>
        <v>0</v>
      </c>
      <c r="H40" s="232">
        <f t="shared" si="1"/>
        <v>-180000</v>
      </c>
      <c r="I40" s="232">
        <v>180000</v>
      </c>
    </row>
    <row r="41" spans="1:10" outlineLevel="1">
      <c r="A41" s="233"/>
      <c r="B41" s="226" t="s">
        <v>338</v>
      </c>
      <c r="G41" s="233">
        <v>0</v>
      </c>
      <c r="H41" s="232">
        <f t="shared" si="1"/>
        <v>-1500000</v>
      </c>
      <c r="I41" s="232">
        <v>1500000</v>
      </c>
      <c r="J41" s="226" t="s">
        <v>64</v>
      </c>
    </row>
    <row r="42" spans="1:10" ht="15">
      <c r="A42" s="251"/>
      <c r="B42" s="70" t="s">
        <v>339</v>
      </c>
      <c r="C42" s="245">
        <f>SUM(C37,C34,C40,C41)</f>
        <v>0</v>
      </c>
      <c r="D42" s="245">
        <f t="shared" ref="D42:G42" si="14">SUM(D37,D34,D40,D41)</f>
        <v>0</v>
      </c>
      <c r="E42" s="245">
        <f t="shared" si="14"/>
        <v>0</v>
      </c>
      <c r="F42" s="245">
        <f t="shared" si="14"/>
        <v>0</v>
      </c>
      <c r="G42" s="245">
        <f t="shared" si="14"/>
        <v>0</v>
      </c>
    </row>
    <row r="43" spans="1:10">
      <c r="A43" s="233"/>
      <c r="B43" s="71"/>
      <c r="C43" s="73"/>
      <c r="D43" s="73"/>
      <c r="E43" s="73"/>
      <c r="F43" s="73"/>
      <c r="G43" s="71"/>
    </row>
    <row r="44" spans="1:10" s="244" customFormat="1" ht="13.5" thickBot="1">
      <c r="A44" s="174"/>
      <c r="B44" s="196" t="s">
        <v>125</v>
      </c>
      <c r="C44" s="141">
        <f>SUM(C20,C33,C42)</f>
        <v>0</v>
      </c>
      <c r="D44" s="141">
        <f>SUM(D20,D33,D42)</f>
        <v>0</v>
      </c>
      <c r="E44" s="141">
        <f>SUM(E20,E33,E42)</f>
        <v>0</v>
      </c>
      <c r="F44" s="141">
        <f>SUM(F20,F33,F42)</f>
        <v>0</v>
      </c>
      <c r="G44" s="141">
        <f>SUM(G20,G33,G42)</f>
        <v>0</v>
      </c>
      <c r="H44" s="240">
        <f t="shared" si="1"/>
        <v>-4675350</v>
      </c>
      <c r="I44" s="68">
        <v>4675350</v>
      </c>
      <c r="J44" s="176"/>
    </row>
    <row r="45" spans="1:10" ht="13.5" outlineLevel="1" thickTop="1">
      <c r="B45" s="233" t="s">
        <v>328</v>
      </c>
      <c r="C45" s="232">
        <f>SUM(C6,C9,C12,C15,C18,C22,C25,C28,C31,C35,C38,C40,C41)</f>
        <v>0</v>
      </c>
      <c r="D45" s="232">
        <f>SUM(D6,D9,D12,D15,D18,D22,D25,D28,D31,D35,D38,D40,D41)</f>
        <v>0</v>
      </c>
      <c r="E45" s="232">
        <f>SUM(E6,E9,E12,E15,E18,E22,E25,E28,E31,E35,E38,E40,E41)</f>
        <v>0</v>
      </c>
      <c r="F45" s="232">
        <f>SUM(F6,F9,F12,F15,F18,F22,F25,F28,F31,F35,F38,F40,F41)</f>
        <v>0</v>
      </c>
      <c r="G45" s="232">
        <f>SUM(G6,G9,G12,G15,G18,G22,G25,G28,G31,G35,G38,G40,G41)</f>
        <v>0</v>
      </c>
      <c r="H45" s="232">
        <f t="shared" si="1"/>
        <v>-2836000</v>
      </c>
      <c r="I45" s="232">
        <v>2836000</v>
      </c>
    </row>
    <row r="46" spans="1:10" outlineLevel="1">
      <c r="B46" s="233" t="s">
        <v>329</v>
      </c>
      <c r="G46" s="232">
        <f>SUM(G7,G10,G13,G16,G19,G23,G26,F51,G32,G36,G39,G29)</f>
        <v>0</v>
      </c>
      <c r="H46" s="232">
        <f t="shared" si="1"/>
        <v>-1839350</v>
      </c>
      <c r="I46" s="232">
        <v>1839350</v>
      </c>
    </row>
    <row r="47" spans="1:10" ht="18.75">
      <c r="A47" s="260" t="s">
        <v>255</v>
      </c>
    </row>
    <row r="48" spans="1:10" ht="12.75" customHeight="1" outlineLevel="1">
      <c r="A48" s="291" t="s">
        <v>340</v>
      </c>
      <c r="B48" s="159" t="s">
        <v>341</v>
      </c>
      <c r="G48" s="171">
        <f t="shared" ref="G48:G57" si="15">SUM(C48:F48)</f>
        <v>0</v>
      </c>
      <c r="H48" s="232">
        <f t="shared" ref="H48:H60" si="16">G48-I48</f>
        <v>-158250</v>
      </c>
      <c r="I48" s="232">
        <v>158250</v>
      </c>
      <c r="J48" s="165" t="s">
        <v>99</v>
      </c>
    </row>
    <row r="49" spans="1:10" outlineLevel="1">
      <c r="A49" s="199"/>
      <c r="B49" s="159" t="s">
        <v>342</v>
      </c>
      <c r="G49" s="171">
        <f t="shared" si="15"/>
        <v>0</v>
      </c>
      <c r="H49" s="232">
        <f t="shared" si="16"/>
        <v>-186855</v>
      </c>
      <c r="I49" s="232">
        <v>186855</v>
      </c>
      <c r="J49" s="165"/>
    </row>
    <row r="50" spans="1:10" outlineLevel="1">
      <c r="A50" s="199"/>
      <c r="B50" s="159" t="s">
        <v>343</v>
      </c>
      <c r="G50" s="171">
        <f t="shared" si="15"/>
        <v>0</v>
      </c>
      <c r="H50" s="232">
        <f t="shared" si="16"/>
        <v>-23500</v>
      </c>
      <c r="I50" s="232">
        <v>23500</v>
      </c>
      <c r="J50" s="165"/>
    </row>
    <row r="51" spans="1:10" outlineLevel="1">
      <c r="A51" s="199"/>
      <c r="B51" s="159" t="s">
        <v>344</v>
      </c>
      <c r="G51" s="171">
        <f t="shared" si="15"/>
        <v>0</v>
      </c>
      <c r="H51" s="232">
        <f t="shared" si="16"/>
        <v>-10000</v>
      </c>
      <c r="I51" s="232">
        <v>10000</v>
      </c>
      <c r="J51" s="165"/>
    </row>
    <row r="52" spans="1:10" outlineLevel="1">
      <c r="A52" s="233"/>
      <c r="B52" s="157" t="s">
        <v>345</v>
      </c>
      <c r="C52" s="160"/>
      <c r="D52" s="160"/>
      <c r="E52" s="160"/>
      <c r="F52" s="160"/>
      <c r="G52" s="175">
        <f t="shared" si="15"/>
        <v>0</v>
      </c>
      <c r="I52" s="160" t="s">
        <v>100</v>
      </c>
      <c r="J52" s="292"/>
    </row>
    <row r="53" spans="1:10" outlineLevel="1">
      <c r="A53" s="293" t="s">
        <v>346</v>
      </c>
      <c r="B53" s="159" t="s">
        <v>347</v>
      </c>
      <c r="G53" s="171">
        <f t="shared" si="15"/>
        <v>0</v>
      </c>
      <c r="H53" s="232">
        <f t="shared" si="16"/>
        <v>-35000</v>
      </c>
      <c r="I53" s="232">
        <v>35000</v>
      </c>
      <c r="J53" s="173"/>
    </row>
    <row r="54" spans="1:10" ht="27" customHeight="1" outlineLevel="1">
      <c r="A54" s="233"/>
      <c r="B54" s="294" t="s">
        <v>348</v>
      </c>
      <c r="G54" s="171">
        <f t="shared" si="15"/>
        <v>0</v>
      </c>
      <c r="H54" s="232">
        <f t="shared" si="16"/>
        <v>-2009480</v>
      </c>
      <c r="I54" s="232">
        <v>2009480</v>
      </c>
      <c r="J54" s="166"/>
    </row>
    <row r="55" spans="1:10" outlineLevel="1">
      <c r="A55" s="293" t="s">
        <v>349</v>
      </c>
      <c r="B55" s="294" t="s">
        <v>350</v>
      </c>
      <c r="G55" s="171">
        <f t="shared" si="15"/>
        <v>0</v>
      </c>
      <c r="H55" s="232">
        <f t="shared" si="16"/>
        <v>-77000</v>
      </c>
      <c r="I55" s="232">
        <v>77000</v>
      </c>
      <c r="J55" s="166"/>
    </row>
    <row r="56" spans="1:10" outlineLevel="1">
      <c r="A56" s="161"/>
      <c r="B56" s="294" t="s">
        <v>351</v>
      </c>
      <c r="G56" s="171">
        <f t="shared" si="15"/>
        <v>0</v>
      </c>
      <c r="H56" s="232">
        <f t="shared" si="16"/>
        <v>0</v>
      </c>
      <c r="I56" s="160">
        <v>0</v>
      </c>
      <c r="J56" s="173"/>
    </row>
    <row r="57" spans="1:10" outlineLevel="1">
      <c r="A57" s="172"/>
      <c r="B57" s="157" t="s">
        <v>352</v>
      </c>
      <c r="C57" s="160"/>
      <c r="D57" s="160"/>
      <c r="E57" s="160"/>
      <c r="F57" s="160"/>
      <c r="G57" s="175">
        <f t="shared" si="15"/>
        <v>0</v>
      </c>
      <c r="H57" s="160">
        <f t="shared" si="16"/>
        <v>0</v>
      </c>
      <c r="I57" s="160">
        <v>0</v>
      </c>
      <c r="J57" s="194"/>
    </row>
    <row r="58" spans="1:10" outlineLevel="1">
      <c r="A58" s="172"/>
      <c r="B58" s="159" t="s">
        <v>353</v>
      </c>
      <c r="G58" s="171">
        <f>SUM(C58:F58)</f>
        <v>0</v>
      </c>
      <c r="H58" s="160">
        <f t="shared" si="16"/>
        <v>0</v>
      </c>
      <c r="I58" s="232">
        <v>0</v>
      </c>
      <c r="J58" s="173"/>
    </row>
    <row r="59" spans="1:10" outlineLevel="1">
      <c r="A59" s="162"/>
      <c r="B59" s="295" t="s">
        <v>354</v>
      </c>
      <c r="C59" s="160"/>
      <c r="D59" s="160"/>
      <c r="E59" s="160"/>
      <c r="F59" s="160"/>
      <c r="G59" s="175">
        <f>SUM(C59:F59)</f>
        <v>0</v>
      </c>
      <c r="H59" s="160">
        <f t="shared" si="16"/>
        <v>0</v>
      </c>
      <c r="I59" s="160">
        <v>0</v>
      </c>
      <c r="J59" s="296" t="s">
        <v>355</v>
      </c>
    </row>
    <row r="60" spans="1:10" ht="13.5" thickBot="1">
      <c r="A60" s="163"/>
      <c r="B60" s="196" t="s">
        <v>356</v>
      </c>
      <c r="C60" s="141">
        <f>SUM(C48:C59)</f>
        <v>0</v>
      </c>
      <c r="D60" s="141">
        <f>SUM(D48:D59)</f>
        <v>0</v>
      </c>
      <c r="E60" s="141">
        <f>SUM(E48:E59)</f>
        <v>0</v>
      </c>
      <c r="F60" s="141">
        <f>SUM(F48:F59)</f>
        <v>0</v>
      </c>
      <c r="G60" s="141">
        <f>SUM(G48:G59)</f>
        <v>0</v>
      </c>
      <c r="H60" s="233">
        <f t="shared" si="16"/>
        <v>-2500085</v>
      </c>
      <c r="I60" s="233">
        <v>2500085</v>
      </c>
      <c r="J60" s="164"/>
    </row>
    <row r="61" spans="1:10" ht="19.5" thickTop="1">
      <c r="A61" s="260" t="s">
        <v>212</v>
      </c>
    </row>
    <row r="62" spans="1:10" outlineLevel="1">
      <c r="A62" s="353" t="s">
        <v>357</v>
      </c>
      <c r="B62" s="224" t="s">
        <v>115</v>
      </c>
      <c r="G62" s="171">
        <f t="shared" ref="G62:G71" si="17">SUM(C62:F62)</f>
        <v>0</v>
      </c>
      <c r="H62" s="232">
        <f>G62-I62</f>
        <v>-60000</v>
      </c>
      <c r="I62" s="231">
        <v>60000</v>
      </c>
      <c r="J62" s="210"/>
    </row>
    <row r="63" spans="1:10" outlineLevel="1">
      <c r="A63" s="353"/>
      <c r="B63" s="224" t="s">
        <v>109</v>
      </c>
      <c r="G63" s="171">
        <f t="shared" si="17"/>
        <v>0</v>
      </c>
      <c r="H63" s="232">
        <f t="shared" ref="H63:H72" si="18">G63-I63</f>
        <v>-46000</v>
      </c>
      <c r="I63" s="231">
        <v>46000</v>
      </c>
      <c r="J63" s="210"/>
    </row>
    <row r="64" spans="1:10" outlineLevel="1">
      <c r="A64" s="353"/>
      <c r="B64" s="224" t="s">
        <v>110</v>
      </c>
      <c r="G64" s="171">
        <f t="shared" si="17"/>
        <v>0</v>
      </c>
      <c r="H64" s="232">
        <f t="shared" si="18"/>
        <v>-4000</v>
      </c>
      <c r="I64" s="231">
        <v>4000</v>
      </c>
      <c r="J64" s="210"/>
    </row>
    <row r="65" spans="1:12" outlineLevel="1">
      <c r="A65" s="353" t="s">
        <v>358</v>
      </c>
      <c r="B65" s="208" t="s">
        <v>359</v>
      </c>
      <c r="G65" s="171">
        <f t="shared" si="17"/>
        <v>0</v>
      </c>
      <c r="H65" s="232">
        <f t="shared" si="18"/>
        <v>-1020000</v>
      </c>
      <c r="I65" s="225">
        <v>1020000</v>
      </c>
      <c r="J65" s="210"/>
    </row>
    <row r="66" spans="1:12" outlineLevel="1">
      <c r="A66" s="353"/>
      <c r="B66" s="224" t="s">
        <v>111</v>
      </c>
      <c r="G66" s="171">
        <f t="shared" si="17"/>
        <v>0</v>
      </c>
      <c r="H66" s="232">
        <f t="shared" si="18"/>
        <v>-470000</v>
      </c>
      <c r="I66" s="225">
        <v>470000</v>
      </c>
      <c r="J66" s="210"/>
    </row>
    <row r="67" spans="1:12" outlineLevel="1">
      <c r="A67" s="353"/>
      <c r="B67" s="208" t="s">
        <v>360</v>
      </c>
      <c r="G67" s="171">
        <f t="shared" si="17"/>
        <v>0</v>
      </c>
      <c r="H67" s="232">
        <f t="shared" si="18"/>
        <v>-120000</v>
      </c>
      <c r="I67" s="225">
        <v>120000</v>
      </c>
      <c r="J67" s="210"/>
    </row>
    <row r="68" spans="1:12" outlineLevel="1">
      <c r="A68" s="353"/>
      <c r="B68" s="208" t="s">
        <v>112</v>
      </c>
      <c r="G68" s="171">
        <f t="shared" si="17"/>
        <v>0</v>
      </c>
      <c r="H68" s="232">
        <f t="shared" si="18"/>
        <v>0</v>
      </c>
      <c r="I68" s="231">
        <v>0</v>
      </c>
      <c r="J68" s="210"/>
    </row>
    <row r="69" spans="1:12" outlineLevel="1">
      <c r="A69" s="353"/>
      <c r="B69" s="208" t="s">
        <v>113</v>
      </c>
      <c r="G69" s="171">
        <f t="shared" si="17"/>
        <v>0</v>
      </c>
      <c r="H69" s="232">
        <f t="shared" si="18"/>
        <v>0</v>
      </c>
      <c r="I69" s="231">
        <v>0</v>
      </c>
      <c r="J69" s="210"/>
    </row>
    <row r="70" spans="1:12" outlineLevel="1">
      <c r="A70" s="353"/>
      <c r="B70" s="224" t="s">
        <v>114</v>
      </c>
      <c r="G70" s="171">
        <f t="shared" si="17"/>
        <v>0</v>
      </c>
      <c r="H70" s="232">
        <f t="shared" si="18"/>
        <v>-120000</v>
      </c>
      <c r="I70" s="231">
        <v>120000</v>
      </c>
      <c r="J70" s="210"/>
    </row>
    <row r="71" spans="1:12" ht="14.25" outlineLevel="1">
      <c r="A71" s="297" t="s">
        <v>361</v>
      </c>
      <c r="B71" s="298" t="s">
        <v>362</v>
      </c>
      <c r="G71" s="171">
        <f t="shared" si="17"/>
        <v>0</v>
      </c>
      <c r="H71" s="232">
        <f t="shared" si="18"/>
        <v>0</v>
      </c>
      <c r="I71" s="231">
        <v>0</v>
      </c>
      <c r="J71" s="210"/>
      <c r="K71" s="207"/>
      <c r="L71" s="207"/>
    </row>
    <row r="72" spans="1:12" ht="15" thickBot="1">
      <c r="A72" s="163"/>
      <c r="B72" s="196" t="s">
        <v>363</v>
      </c>
      <c r="C72" s="141">
        <v>574500</v>
      </c>
      <c r="D72" s="141">
        <v>472500</v>
      </c>
      <c r="E72" s="141">
        <v>522500</v>
      </c>
      <c r="F72" s="141">
        <v>472500</v>
      </c>
      <c r="G72" s="141">
        <v>2042000</v>
      </c>
      <c r="H72" s="233">
        <f t="shared" si="18"/>
        <v>202000</v>
      </c>
      <c r="I72" s="233">
        <f>SUM(I62:I71)</f>
        <v>1840000</v>
      </c>
      <c r="J72" s="209"/>
      <c r="K72" s="207"/>
      <c r="L72" s="207"/>
    </row>
    <row r="73" spans="1:12" ht="19.5" thickTop="1">
      <c r="A73" s="260" t="s">
        <v>364</v>
      </c>
    </row>
    <row r="74" spans="1:12" outlineLevel="1">
      <c r="A74" s="143" t="s">
        <v>365</v>
      </c>
      <c r="B74" s="226" t="s">
        <v>366</v>
      </c>
      <c r="G74" s="232">
        <f>SUM(C74:F74)</f>
        <v>0</v>
      </c>
      <c r="H74" s="232">
        <v>0</v>
      </c>
      <c r="I74" s="232">
        <f t="shared" ref="I74:I81" si="19">G74-H74</f>
        <v>0</v>
      </c>
    </row>
    <row r="75" spans="1:12" ht="13.5" outlineLevel="1">
      <c r="A75" s="299"/>
      <c r="B75" s="226" t="s">
        <v>367</v>
      </c>
      <c r="G75" s="232">
        <f t="shared" ref="G75:G80" si="20">SUM(C75:F75)</f>
        <v>0</v>
      </c>
      <c r="H75" s="232">
        <v>-10000</v>
      </c>
      <c r="I75" s="232">
        <f t="shared" si="19"/>
        <v>10000</v>
      </c>
    </row>
    <row r="76" spans="1:12" ht="13.5" outlineLevel="1">
      <c r="A76" s="299"/>
      <c r="B76" s="226" t="s">
        <v>368</v>
      </c>
      <c r="G76" s="232">
        <f t="shared" si="20"/>
        <v>0</v>
      </c>
      <c r="H76" s="232">
        <v>40000</v>
      </c>
      <c r="I76" s="232">
        <f t="shared" si="19"/>
        <v>-40000</v>
      </c>
    </row>
    <row r="77" spans="1:12" ht="13.5" outlineLevel="1">
      <c r="A77" s="299"/>
      <c r="B77" s="226" t="s">
        <v>369</v>
      </c>
      <c r="G77" s="232">
        <f t="shared" si="20"/>
        <v>0</v>
      </c>
      <c r="H77" s="232">
        <v>35000</v>
      </c>
      <c r="I77" s="232">
        <f t="shared" si="19"/>
        <v>-35000</v>
      </c>
    </row>
    <row r="78" spans="1:12" ht="12.75" customHeight="1" outlineLevel="1">
      <c r="A78" s="143" t="s">
        <v>370</v>
      </c>
      <c r="B78" s="226" t="s">
        <v>331</v>
      </c>
      <c r="G78" s="232">
        <f t="shared" si="20"/>
        <v>0</v>
      </c>
      <c r="H78" s="232">
        <v>-450000</v>
      </c>
      <c r="I78" s="232">
        <f t="shared" si="19"/>
        <v>450000</v>
      </c>
    </row>
    <row r="79" spans="1:12" ht="12.75" customHeight="1" outlineLevel="1">
      <c r="A79" s="299"/>
      <c r="B79" s="226" t="s">
        <v>332</v>
      </c>
      <c r="G79" s="232">
        <f t="shared" si="20"/>
        <v>0</v>
      </c>
      <c r="H79" s="232">
        <v>80000</v>
      </c>
      <c r="I79" s="232">
        <f t="shared" si="19"/>
        <v>-80000</v>
      </c>
    </row>
    <row r="80" spans="1:12" ht="13.5" outlineLevel="1">
      <c r="A80" s="299"/>
      <c r="B80" s="226" t="s">
        <v>371</v>
      </c>
      <c r="G80" s="232">
        <f t="shared" si="20"/>
        <v>0</v>
      </c>
      <c r="H80" s="232">
        <v>300000</v>
      </c>
      <c r="I80" s="232">
        <f t="shared" si="19"/>
        <v>-300000</v>
      </c>
    </row>
    <row r="81" spans="1:10" ht="13.5" outlineLevel="1">
      <c r="A81" s="299"/>
      <c r="B81" s="226" t="s">
        <v>114</v>
      </c>
      <c r="H81" s="232">
        <v>-120000</v>
      </c>
      <c r="I81" s="232">
        <f t="shared" si="19"/>
        <v>120000</v>
      </c>
      <c r="J81" s="226" t="s">
        <v>372</v>
      </c>
    </row>
    <row r="82" spans="1:10" ht="14.25" thickBot="1">
      <c r="A82" s="299"/>
      <c r="B82" s="196" t="s">
        <v>373</v>
      </c>
      <c r="C82" s="141">
        <f>SUM(C74:C81)</f>
        <v>0</v>
      </c>
      <c r="D82" s="141">
        <f t="shared" ref="D82:F82" si="21">SUM(D74:D81)</f>
        <v>0</v>
      </c>
      <c r="E82" s="141">
        <f t="shared" si="21"/>
        <v>0</v>
      </c>
      <c r="F82" s="141">
        <f t="shared" si="21"/>
        <v>0</v>
      </c>
      <c r="G82" s="141">
        <f>SUM(G74:G81)</f>
        <v>0</v>
      </c>
      <c r="H82" s="233">
        <f t="shared" ref="H82" si="22">G82-I82</f>
        <v>-1490000</v>
      </c>
      <c r="I82" s="233">
        <v>1490000</v>
      </c>
    </row>
    <row r="83" spans="1:10" ht="19.5" thickTop="1">
      <c r="A83" s="260" t="s">
        <v>374</v>
      </c>
    </row>
    <row r="84" spans="1:10" outlineLevel="1">
      <c r="A84" s="354"/>
      <c r="B84" s="224" t="s">
        <v>115</v>
      </c>
      <c r="G84" s="232">
        <f t="shared" ref="G84:G89" si="23">SUM(C84:F84)</f>
        <v>0</v>
      </c>
      <c r="H84" s="232">
        <f t="shared" ref="H84:H90" si="24">G84-I84</f>
        <v>-13000</v>
      </c>
      <c r="I84" s="226">
        <v>13000</v>
      </c>
    </row>
    <row r="85" spans="1:10" outlineLevel="1">
      <c r="A85" s="354"/>
      <c r="B85" s="224" t="s">
        <v>109</v>
      </c>
      <c r="G85" s="232">
        <f t="shared" si="23"/>
        <v>0</v>
      </c>
      <c r="H85" s="232">
        <f t="shared" si="24"/>
        <v>-21875</v>
      </c>
      <c r="I85" s="226">
        <v>21875</v>
      </c>
      <c r="J85" s="226" t="s">
        <v>375</v>
      </c>
    </row>
    <row r="86" spans="1:10" outlineLevel="1">
      <c r="A86" s="354"/>
      <c r="B86" s="224" t="s">
        <v>376</v>
      </c>
      <c r="G86" s="232">
        <f t="shared" si="23"/>
        <v>0</v>
      </c>
      <c r="H86" s="232">
        <f t="shared" si="24"/>
        <v>-539720</v>
      </c>
      <c r="I86" s="226">
        <v>539720</v>
      </c>
    </row>
    <row r="87" spans="1:10" outlineLevel="1">
      <c r="A87" s="354"/>
      <c r="B87" s="224" t="s">
        <v>111</v>
      </c>
      <c r="G87" s="232">
        <f t="shared" si="23"/>
        <v>0</v>
      </c>
      <c r="H87" s="232">
        <f t="shared" si="24"/>
        <v>-110000</v>
      </c>
      <c r="I87" s="226">
        <v>110000</v>
      </c>
    </row>
    <row r="88" spans="1:10" outlineLevel="1">
      <c r="A88" s="354"/>
      <c r="B88" s="224" t="s">
        <v>360</v>
      </c>
      <c r="G88" s="232">
        <f t="shared" si="23"/>
        <v>0</v>
      </c>
      <c r="H88" s="232">
        <f t="shared" si="24"/>
        <v>-30000</v>
      </c>
      <c r="I88" s="226">
        <v>30000</v>
      </c>
    </row>
    <row r="89" spans="1:10" outlineLevel="1">
      <c r="A89" s="354"/>
      <c r="B89" s="224" t="s">
        <v>114</v>
      </c>
      <c r="G89" s="232">
        <f t="shared" si="23"/>
        <v>0</v>
      </c>
      <c r="H89" s="232">
        <f t="shared" si="24"/>
        <v>-86186</v>
      </c>
      <c r="I89" s="226">
        <v>86186</v>
      </c>
    </row>
    <row r="90" spans="1:10" ht="13.5" thickBot="1">
      <c r="A90" s="201"/>
      <c r="B90" s="196" t="s">
        <v>377</v>
      </c>
      <c r="C90" s="141">
        <f>SUM(C84:C89)</f>
        <v>0</v>
      </c>
      <c r="D90" s="141">
        <f t="shared" ref="D90:F90" si="25">SUM(D84:D89)</f>
        <v>0</v>
      </c>
      <c r="E90" s="141">
        <f t="shared" si="25"/>
        <v>0</v>
      </c>
      <c r="F90" s="141">
        <f t="shared" si="25"/>
        <v>0</v>
      </c>
      <c r="G90" s="141">
        <f>SUM(G84:G89)</f>
        <v>0</v>
      </c>
      <c r="H90" s="233">
        <f t="shared" si="24"/>
        <v>-1490000</v>
      </c>
      <c r="I90" s="233">
        <v>1490000</v>
      </c>
      <c r="J90" s="232"/>
    </row>
    <row r="91" spans="1:10" ht="19.5" thickTop="1">
      <c r="A91" s="264" t="s">
        <v>378</v>
      </c>
      <c r="B91" s="258"/>
      <c r="C91" s="258"/>
      <c r="D91" s="258"/>
      <c r="E91" s="258"/>
      <c r="F91" s="258"/>
      <c r="G91" s="265"/>
      <c r="H91" s="258"/>
      <c r="I91" s="258"/>
      <c r="J91" s="232"/>
    </row>
    <row r="92" spans="1:10" ht="18" thickBot="1">
      <c r="A92" s="258"/>
      <c r="B92" s="196" t="s">
        <v>379</v>
      </c>
      <c r="C92" s="212">
        <f>SUM(C44,C60,C72,C82,C90)</f>
        <v>574500</v>
      </c>
      <c r="D92" s="212">
        <f t="shared" ref="D92:G92" si="26">SUM(D44,D60,D72,D82,D90)</f>
        <v>472500</v>
      </c>
      <c r="E92" s="212">
        <f t="shared" si="26"/>
        <v>522500</v>
      </c>
      <c r="F92" s="212">
        <f t="shared" si="26"/>
        <v>472500</v>
      </c>
      <c r="G92" s="212">
        <f t="shared" si="26"/>
        <v>2042000</v>
      </c>
      <c r="H92" s="218"/>
      <c r="I92" s="218"/>
    </row>
    <row r="93" spans="1:10" ht="13.5" thickTop="1"/>
    <row r="96" spans="1:10">
      <c r="A96" s="234"/>
      <c r="B96" s="231"/>
      <c r="C96" s="235"/>
      <c r="D96" s="235"/>
      <c r="E96" s="235"/>
    </row>
    <row r="97" spans="1:5">
      <c r="A97" s="234"/>
      <c r="B97" s="231"/>
      <c r="C97" s="235"/>
      <c r="D97" s="235"/>
      <c r="E97" s="235"/>
    </row>
    <row r="98" spans="1:5">
      <c r="A98" s="234"/>
      <c r="B98" s="231"/>
      <c r="C98" s="235"/>
      <c r="D98" s="235"/>
      <c r="E98" s="235"/>
    </row>
    <row r="99" spans="1:5">
      <c r="A99" s="237"/>
      <c r="B99" s="236"/>
      <c r="C99" s="235"/>
      <c r="D99" s="235"/>
      <c r="E99" s="235"/>
    </row>
    <row r="100" spans="1:5">
      <c r="A100" s="237"/>
      <c r="B100" s="236"/>
      <c r="C100" s="235"/>
      <c r="D100" s="235"/>
      <c r="E100" s="235"/>
    </row>
    <row r="101" spans="1:5">
      <c r="A101" s="234"/>
      <c r="B101" s="236"/>
      <c r="C101" s="236"/>
      <c r="D101" s="236"/>
      <c r="E101" s="236"/>
    </row>
    <row r="102" spans="1:5">
      <c r="A102" s="234"/>
      <c r="B102" s="235"/>
      <c r="C102" s="235"/>
      <c r="D102" s="235"/>
      <c r="E102" s="235"/>
    </row>
  </sheetData>
  <mergeCells count="5">
    <mergeCell ref="A21:A32"/>
    <mergeCell ref="A5:A19"/>
    <mergeCell ref="A62:A64"/>
    <mergeCell ref="A65:A70"/>
    <mergeCell ref="A84:A89"/>
  </mergeCells>
  <phoneticPr fontId="4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58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defaultRowHeight="12.75" outlineLevelRow="1"/>
  <cols>
    <col min="1" max="1" width="14.75" style="220" customWidth="1"/>
    <col min="2" max="2" width="29.125" style="220" customWidth="1"/>
    <col min="3" max="3" width="10.25" style="220" hidden="1" customWidth="1"/>
    <col min="4" max="6" width="9.625" style="220" customWidth="1"/>
    <col min="7" max="7" width="11" style="221" bestFit="1" customWidth="1"/>
    <col min="8" max="8" width="9.625" style="222" customWidth="1"/>
    <col min="9" max="9" width="11.25" style="86" customWidth="1"/>
    <col min="10" max="10" width="9" style="87" customWidth="1"/>
    <col min="11" max="11" width="45" style="220" customWidth="1"/>
    <col min="12" max="16384" width="9" style="220"/>
  </cols>
  <sheetData>
    <row r="1" spans="1:12" ht="17.25" customHeight="1">
      <c r="A1" s="58" t="s">
        <v>57</v>
      </c>
      <c r="B1" s="51"/>
    </row>
    <row r="2" spans="1:12" ht="12.75" customHeight="1">
      <c r="A2" s="266" t="s">
        <v>166</v>
      </c>
      <c r="B2" s="27"/>
      <c r="C2" s="27"/>
      <c r="D2" s="27"/>
      <c r="E2" s="27"/>
      <c r="F2" s="27"/>
    </row>
    <row r="3" spans="1:12" s="83" customFormat="1" ht="17.25" customHeight="1">
      <c r="A3" s="145" t="s">
        <v>167</v>
      </c>
      <c r="B3" s="82" t="s">
        <v>268</v>
      </c>
      <c r="C3" s="82" t="s">
        <v>269</v>
      </c>
      <c r="D3" s="82" t="s">
        <v>2</v>
      </c>
      <c r="E3" s="82" t="s">
        <v>3</v>
      </c>
      <c r="F3" s="82" t="s">
        <v>0</v>
      </c>
      <c r="G3" s="82" t="s">
        <v>1</v>
      </c>
      <c r="H3" s="82" t="s">
        <v>270</v>
      </c>
      <c r="I3" s="279" t="s">
        <v>271</v>
      </c>
      <c r="J3" s="279" t="s">
        <v>71</v>
      </c>
      <c r="K3" s="74" t="s">
        <v>141</v>
      </c>
    </row>
    <row r="4" spans="1:12" s="181" customFormat="1" ht="18.75">
      <c r="A4" s="260" t="s">
        <v>252</v>
      </c>
      <c r="B4" s="28"/>
      <c r="C4" s="28"/>
      <c r="D4" s="28"/>
      <c r="E4" s="28"/>
      <c r="F4" s="28"/>
      <c r="G4" s="28"/>
      <c r="H4" s="222"/>
      <c r="I4" s="86"/>
      <c r="J4" s="88"/>
    </row>
    <row r="5" spans="1:12" ht="14.25" customHeight="1" outlineLevel="1">
      <c r="A5" s="29" t="s">
        <v>272</v>
      </c>
      <c r="B5" s="181" t="s">
        <v>56</v>
      </c>
      <c r="C5" s="56"/>
      <c r="D5" s="57"/>
      <c r="E5" s="56"/>
      <c r="F5" s="56"/>
      <c r="G5" s="167"/>
      <c r="H5" s="137">
        <f t="shared" ref="H5:H12" si="0">SUM(D5:G5)</f>
        <v>0</v>
      </c>
      <c r="I5" s="86">
        <f t="shared" ref="I5:I12" si="1">H5-J5</f>
        <v>-150000</v>
      </c>
      <c r="J5" s="87">
        <v>150000</v>
      </c>
      <c r="K5" s="181"/>
    </row>
    <row r="6" spans="1:12" ht="14.25" customHeight="1" outlineLevel="1">
      <c r="A6" s="29"/>
      <c r="B6" s="280" t="s">
        <v>273</v>
      </c>
      <c r="C6" s="56">
        <v>100</v>
      </c>
      <c r="D6" s="56"/>
      <c r="E6" s="56"/>
      <c r="F6" s="56"/>
      <c r="G6" s="167"/>
      <c r="H6" s="137">
        <f t="shared" si="0"/>
        <v>0</v>
      </c>
      <c r="I6" s="86">
        <f t="shared" si="1"/>
        <v>-1000000</v>
      </c>
      <c r="J6" s="87">
        <v>1000000</v>
      </c>
      <c r="K6" s="181"/>
    </row>
    <row r="7" spans="1:12" ht="14.25" customHeight="1" outlineLevel="1">
      <c r="A7" s="29"/>
      <c r="B7" s="280" t="s">
        <v>276</v>
      </c>
      <c r="C7" s="56"/>
      <c r="D7" s="56"/>
      <c r="E7" s="56"/>
      <c r="G7" s="167"/>
      <c r="H7" s="137">
        <f t="shared" si="0"/>
        <v>0</v>
      </c>
      <c r="I7" s="86">
        <f t="shared" si="1"/>
        <v>-250000</v>
      </c>
      <c r="J7" s="87">
        <v>250000</v>
      </c>
      <c r="K7" s="181"/>
      <c r="L7" s="178"/>
    </row>
    <row r="8" spans="1:12" s="49" customFormat="1" ht="14.25" customHeight="1" outlineLevel="1">
      <c r="A8" s="59"/>
      <c r="B8" s="281" t="s">
        <v>277</v>
      </c>
      <c r="C8" s="46"/>
      <c r="D8" s="46"/>
      <c r="E8" s="46"/>
      <c r="F8" s="46"/>
      <c r="G8" s="48"/>
      <c r="H8" s="47">
        <f t="shared" si="0"/>
        <v>0</v>
      </c>
      <c r="I8" s="89">
        <f t="shared" si="1"/>
        <v>0</v>
      </c>
      <c r="J8" s="86">
        <v>0</v>
      </c>
      <c r="K8" s="282" t="s">
        <v>311</v>
      </c>
      <c r="L8" s="60"/>
    </row>
    <row r="9" spans="1:12" ht="14.25" customHeight="1" outlineLevel="1">
      <c r="A9" s="29"/>
      <c r="B9" s="280" t="s">
        <v>278</v>
      </c>
      <c r="C9" s="56"/>
      <c r="D9" s="56"/>
      <c r="E9" s="56"/>
      <c r="G9" s="167"/>
      <c r="H9" s="137">
        <f t="shared" si="0"/>
        <v>0</v>
      </c>
      <c r="I9" s="86">
        <f t="shared" si="1"/>
        <v>-30000</v>
      </c>
      <c r="J9" s="87">
        <v>30000</v>
      </c>
      <c r="K9" s="181"/>
      <c r="L9" s="178"/>
    </row>
    <row r="10" spans="1:12" s="49" customFormat="1" ht="14.25" customHeight="1" outlineLevel="1">
      <c r="A10" s="59"/>
      <c r="B10" s="281" t="s">
        <v>279</v>
      </c>
      <c r="C10" s="46"/>
      <c r="D10" s="46"/>
      <c r="E10" s="46"/>
      <c r="G10" s="48"/>
      <c r="H10" s="47">
        <f>SUM(D10:G10)</f>
        <v>0</v>
      </c>
      <c r="I10" s="89">
        <f t="shared" si="1"/>
        <v>0</v>
      </c>
      <c r="J10" s="86">
        <v>0</v>
      </c>
      <c r="K10" s="282" t="s">
        <v>280</v>
      </c>
      <c r="L10" s="60"/>
    </row>
    <row r="11" spans="1:12" s="49" customFormat="1" ht="14.25" customHeight="1" outlineLevel="1">
      <c r="A11" s="59"/>
      <c r="B11" s="281" t="s">
        <v>281</v>
      </c>
      <c r="C11" s="46"/>
      <c r="D11" s="46"/>
      <c r="E11" s="46"/>
      <c r="G11" s="48"/>
      <c r="H11" s="47">
        <f>SUM(D11:G11)</f>
        <v>0</v>
      </c>
      <c r="I11" s="89">
        <f t="shared" si="1"/>
        <v>0</v>
      </c>
      <c r="J11" s="86">
        <v>0</v>
      </c>
      <c r="K11" s="282"/>
      <c r="L11" s="60"/>
    </row>
    <row r="12" spans="1:12" ht="28.5" customHeight="1" outlineLevel="1">
      <c r="A12" s="29"/>
      <c r="B12" s="283" t="s">
        <v>282</v>
      </c>
      <c r="C12" s="56">
        <v>50</v>
      </c>
      <c r="D12" s="56"/>
      <c r="E12" s="56"/>
      <c r="F12" s="167"/>
      <c r="G12" s="167"/>
      <c r="H12" s="137">
        <f t="shared" si="0"/>
        <v>0</v>
      </c>
      <c r="I12" s="86">
        <f t="shared" si="1"/>
        <v>-150000</v>
      </c>
      <c r="J12" s="87">
        <v>150000</v>
      </c>
      <c r="K12" s="181"/>
    </row>
    <row r="13" spans="1:12" s="178" customFormat="1" ht="14.25" customHeight="1">
      <c r="A13" s="29"/>
      <c r="B13" s="65" t="s">
        <v>283</v>
      </c>
      <c r="C13" s="65"/>
      <c r="D13" s="30">
        <f>SUM(D5:D12)</f>
        <v>0</v>
      </c>
      <c r="E13" s="30">
        <f t="shared" ref="E13:G13" si="2">SUM(E5:E12)</f>
        <v>0</v>
      </c>
      <c r="F13" s="30">
        <f t="shared" si="2"/>
        <v>0</v>
      </c>
      <c r="G13" s="30">
        <f t="shared" si="2"/>
        <v>0</v>
      </c>
      <c r="H13" s="30">
        <f>SUM(H5:H12)</f>
        <v>0</v>
      </c>
      <c r="I13" s="86"/>
      <c r="J13" s="87"/>
      <c r="K13" s="31"/>
      <c r="L13" s="220"/>
    </row>
    <row r="14" spans="1:12" s="60" customFormat="1" ht="14.25" customHeight="1" outlineLevel="1">
      <c r="A14" s="29" t="s">
        <v>284</v>
      </c>
      <c r="B14" s="61" t="s">
        <v>58</v>
      </c>
      <c r="C14" s="59"/>
      <c r="D14" s="46"/>
      <c r="E14" s="46"/>
      <c r="F14" s="46"/>
      <c r="G14" s="46"/>
      <c r="H14" s="47">
        <f>SUM(D14:G14)</f>
        <v>0</v>
      </c>
      <c r="I14" s="89">
        <f>H14-J14</f>
        <v>0</v>
      </c>
      <c r="J14" s="86">
        <v>0</v>
      </c>
      <c r="K14" s="282" t="s">
        <v>285</v>
      </c>
      <c r="L14" s="49"/>
    </row>
    <row r="15" spans="1:12" ht="14.25" customHeight="1" outlineLevel="1">
      <c r="A15" s="168"/>
      <c r="B15" s="342" t="s">
        <v>448</v>
      </c>
      <c r="C15" s="136"/>
      <c r="D15" s="167"/>
      <c r="E15" s="167"/>
      <c r="F15" s="167"/>
      <c r="G15" s="167"/>
      <c r="H15" s="137">
        <f>SUM(D15:G15)</f>
        <v>0</v>
      </c>
      <c r="I15" s="86">
        <f>H15-J15</f>
        <v>-150000</v>
      </c>
      <c r="J15" s="87">
        <v>150000</v>
      </c>
    </row>
    <row r="16" spans="1:12" ht="14.25" customHeight="1" outlineLevel="1">
      <c r="A16" s="168"/>
      <c r="B16" s="169" t="s">
        <v>286</v>
      </c>
      <c r="C16" s="136"/>
      <c r="D16" s="136"/>
      <c r="E16" s="136"/>
      <c r="F16" s="136"/>
      <c r="G16" s="167"/>
      <c r="H16" s="137"/>
      <c r="I16" s="86">
        <f>H16-J16</f>
        <v>-80000</v>
      </c>
      <c r="J16" s="87">
        <v>80000</v>
      </c>
      <c r="L16" s="178"/>
    </row>
    <row r="17" spans="1:12" ht="14.25" customHeight="1" outlineLevel="1">
      <c r="A17" s="168"/>
      <c r="B17" s="169" t="s">
        <v>287</v>
      </c>
      <c r="C17" s="136"/>
      <c r="D17" s="136"/>
      <c r="E17" s="136"/>
      <c r="F17" s="136"/>
      <c r="G17" s="136"/>
      <c r="H17" s="137"/>
      <c r="I17" s="86">
        <f>H17-J17</f>
        <v>-100000</v>
      </c>
      <c r="J17" s="87">
        <v>100000</v>
      </c>
    </row>
    <row r="18" spans="1:12" ht="14.25" customHeight="1" outlineLevel="1">
      <c r="A18" s="168"/>
      <c r="B18" s="182" t="s">
        <v>288</v>
      </c>
      <c r="C18" s="136"/>
      <c r="D18" s="136"/>
      <c r="E18" s="136"/>
      <c r="F18" s="136"/>
      <c r="G18" s="167"/>
      <c r="H18" s="137">
        <f>SUM(D18:G18)</f>
        <v>0</v>
      </c>
      <c r="I18" s="86">
        <f>H18-J18</f>
        <v>-50000</v>
      </c>
      <c r="J18" s="87">
        <v>50000</v>
      </c>
      <c r="L18" s="178"/>
    </row>
    <row r="19" spans="1:12" s="178" customFormat="1" ht="14.25" customHeight="1">
      <c r="A19" s="168"/>
      <c r="B19" s="338" t="s">
        <v>444</v>
      </c>
      <c r="C19" s="65"/>
      <c r="D19" s="30">
        <f>SUM(D14:D18)</f>
        <v>0</v>
      </c>
      <c r="E19" s="30">
        <f t="shared" ref="E19:G19" si="3">SUM(E14:E18)</f>
        <v>0</v>
      </c>
      <c r="F19" s="30">
        <f t="shared" si="3"/>
        <v>0</v>
      </c>
      <c r="G19" s="30">
        <f t="shared" si="3"/>
        <v>0</v>
      </c>
      <c r="H19" s="30">
        <f>SUM(H14:H18)</f>
        <v>0</v>
      </c>
      <c r="I19" s="86"/>
      <c r="J19" s="90"/>
      <c r="K19" s="220"/>
      <c r="L19" s="202"/>
    </row>
    <row r="20" spans="1:12" ht="14.25" customHeight="1" outlineLevel="1">
      <c r="A20" s="168" t="s">
        <v>289</v>
      </c>
      <c r="B20" s="340" t="s">
        <v>446</v>
      </c>
      <c r="C20" s="136"/>
      <c r="D20" s="136"/>
      <c r="E20" s="136"/>
      <c r="F20" s="136"/>
      <c r="G20" s="136"/>
      <c r="H20" s="137">
        <f>SUM(D20:G20)</f>
        <v>0</v>
      </c>
      <c r="I20" s="86">
        <f t="shared" ref="I20:I25" si="4">H20-J20</f>
        <v>-220000</v>
      </c>
      <c r="J20" s="87">
        <v>220000</v>
      </c>
    </row>
    <row r="21" spans="1:12" ht="14.25" customHeight="1" outlineLevel="1">
      <c r="A21" s="168"/>
      <c r="B21" s="182" t="s">
        <v>290</v>
      </c>
      <c r="C21" s="136"/>
      <c r="D21" s="136"/>
      <c r="E21" s="136"/>
      <c r="F21" s="136"/>
      <c r="G21" s="167"/>
      <c r="H21" s="137">
        <f>SUM(D21:G21)</f>
        <v>0</v>
      </c>
      <c r="I21" s="86">
        <f t="shared" si="4"/>
        <v>-5000</v>
      </c>
      <c r="J21" s="87">
        <v>5000</v>
      </c>
      <c r="L21" s="178"/>
    </row>
    <row r="22" spans="1:12" s="49" customFormat="1" ht="14.25" customHeight="1" outlineLevel="1">
      <c r="A22" s="62"/>
      <c r="B22" s="284" t="s">
        <v>291</v>
      </c>
      <c r="C22" s="50"/>
      <c r="D22" s="50"/>
      <c r="E22" s="50"/>
      <c r="F22" s="50"/>
      <c r="G22" s="50"/>
      <c r="H22" s="47">
        <f>SUM(D22:G22)</f>
        <v>0</v>
      </c>
      <c r="I22" s="89">
        <f t="shared" si="4"/>
        <v>0</v>
      </c>
      <c r="J22" s="86">
        <v>0</v>
      </c>
      <c r="K22" s="49" t="s">
        <v>312</v>
      </c>
    </row>
    <row r="23" spans="1:12" ht="14.25" customHeight="1" outlineLevel="1">
      <c r="B23" s="32" t="s">
        <v>292</v>
      </c>
      <c r="C23" s="138"/>
      <c r="D23" s="138"/>
      <c r="E23" s="138"/>
      <c r="F23" s="138"/>
      <c r="G23" s="138"/>
      <c r="H23" s="137">
        <f>SUM(D23:G23)</f>
        <v>0</v>
      </c>
      <c r="I23" s="86">
        <f t="shared" si="4"/>
        <v>-250000</v>
      </c>
      <c r="J23" s="87">
        <v>250000</v>
      </c>
    </row>
    <row r="24" spans="1:12" ht="14.25" customHeight="1" outlineLevel="1">
      <c r="A24" s="168"/>
      <c r="B24" s="341" t="s">
        <v>447</v>
      </c>
      <c r="C24" s="138">
        <v>4000</v>
      </c>
      <c r="D24" s="138"/>
      <c r="E24" s="138"/>
      <c r="F24" s="138"/>
      <c r="G24" s="138"/>
      <c r="H24" s="137">
        <f>SUM(D24:G24)</f>
        <v>0</v>
      </c>
      <c r="I24" s="86">
        <f t="shared" si="4"/>
        <v>-320000</v>
      </c>
      <c r="J24" s="87">
        <v>320000</v>
      </c>
    </row>
    <row r="25" spans="1:12" ht="14.25" customHeight="1" outlineLevel="1">
      <c r="A25" s="168"/>
      <c r="B25" s="32" t="s">
        <v>293</v>
      </c>
      <c r="C25" s="138"/>
      <c r="D25" s="138"/>
      <c r="E25" s="138"/>
      <c r="F25" s="138"/>
      <c r="G25" s="138"/>
      <c r="H25" s="137">
        <f t="shared" ref="H25" si="5">SUM(D25:G25)</f>
        <v>0</v>
      </c>
      <c r="I25" s="86">
        <f t="shared" si="4"/>
        <v>-200000</v>
      </c>
      <c r="J25" s="87">
        <v>200000</v>
      </c>
      <c r="K25" s="333"/>
      <c r="L25" s="178"/>
    </row>
    <row r="26" spans="1:12" s="178" customFormat="1" ht="14.25" customHeight="1">
      <c r="A26" s="168"/>
      <c r="B26" s="339" t="s">
        <v>445</v>
      </c>
      <c r="C26" s="65"/>
      <c r="D26" s="30">
        <f>SUM(D20:D25)</f>
        <v>0</v>
      </c>
      <c r="E26" s="30">
        <f t="shared" ref="E26:H26" si="6">SUM(E20:E25)</f>
        <v>0</v>
      </c>
      <c r="F26" s="30">
        <f t="shared" si="6"/>
        <v>0</v>
      </c>
      <c r="G26" s="30">
        <f t="shared" si="6"/>
        <v>0</v>
      </c>
      <c r="H26" s="30">
        <f t="shared" si="6"/>
        <v>0</v>
      </c>
      <c r="I26" s="86"/>
      <c r="J26" s="90"/>
      <c r="K26" s="189"/>
      <c r="L26" s="220"/>
    </row>
    <row r="27" spans="1:12" ht="14.25" customHeight="1" outlineLevel="1">
      <c r="A27" s="168" t="s">
        <v>294</v>
      </c>
      <c r="B27" s="32" t="s">
        <v>295</v>
      </c>
      <c r="C27" s="138"/>
      <c r="D27" s="138"/>
      <c r="E27" s="138"/>
      <c r="F27" s="138"/>
      <c r="G27" s="138"/>
      <c r="H27" s="137">
        <f>SUM(D27:G27)</f>
        <v>0</v>
      </c>
      <c r="I27" s="86">
        <f>H27-J27</f>
        <v>-550000</v>
      </c>
      <c r="J27" s="87">
        <v>550000</v>
      </c>
    </row>
    <row r="28" spans="1:12" ht="14.25" customHeight="1" outlineLevel="1">
      <c r="A28" s="168"/>
      <c r="B28" s="32" t="s">
        <v>296</v>
      </c>
      <c r="C28" s="138"/>
      <c r="D28" s="138"/>
      <c r="E28" s="138"/>
      <c r="F28" s="138"/>
      <c r="G28" s="45"/>
      <c r="H28" s="137">
        <f>SUM(D28:G28)</f>
        <v>0</v>
      </c>
      <c r="I28" s="86">
        <f>H28-J28</f>
        <v>-170000</v>
      </c>
      <c r="J28" s="87">
        <v>170000</v>
      </c>
      <c r="L28" s="178"/>
    </row>
    <row r="29" spans="1:12" ht="14.25" customHeight="1" outlineLevel="1">
      <c r="A29" s="168"/>
      <c r="B29" s="32" t="s">
        <v>297</v>
      </c>
      <c r="C29" s="138">
        <v>600</v>
      </c>
      <c r="D29" s="138"/>
      <c r="E29" s="138"/>
      <c r="F29" s="138"/>
      <c r="G29" s="45"/>
      <c r="H29" s="137">
        <v>160000</v>
      </c>
      <c r="I29" s="86">
        <f>H29-J29</f>
        <v>0</v>
      </c>
      <c r="J29" s="87">
        <v>160000</v>
      </c>
    </row>
    <row r="30" spans="1:12" s="178" customFormat="1" ht="14.25" customHeight="1">
      <c r="A30" s="168"/>
      <c r="B30" s="339" t="s">
        <v>449</v>
      </c>
      <c r="C30" s="65"/>
      <c r="D30" s="30">
        <f>SUM(D27:D29)</f>
        <v>0</v>
      </c>
      <c r="E30" s="30">
        <f t="shared" ref="E30:G30" si="7">SUM(E27:E29)</f>
        <v>0</v>
      </c>
      <c r="F30" s="30">
        <f t="shared" si="7"/>
        <v>0</v>
      </c>
      <c r="G30" s="30">
        <f t="shared" si="7"/>
        <v>0</v>
      </c>
      <c r="H30" s="30">
        <f>SUM(H27:H29)</f>
        <v>160000</v>
      </c>
      <c r="I30" s="86"/>
      <c r="J30" s="90"/>
      <c r="L30" s="220"/>
    </row>
    <row r="31" spans="1:12" ht="14.25" customHeight="1" outlineLevel="1">
      <c r="A31" s="168" t="s">
        <v>298</v>
      </c>
      <c r="B31" s="32" t="s">
        <v>299</v>
      </c>
      <c r="C31" s="138"/>
      <c r="D31" s="138"/>
      <c r="E31" s="138"/>
      <c r="F31" s="138"/>
      <c r="G31" s="138"/>
      <c r="H31" s="137">
        <f>SUM(D31:G31)</f>
        <v>0</v>
      </c>
      <c r="I31" s="86">
        <f>H31-J31</f>
        <v>-300000</v>
      </c>
      <c r="J31" s="87">
        <v>300000</v>
      </c>
      <c r="L31" s="178"/>
    </row>
    <row r="32" spans="1:12" ht="14.25" customHeight="1" outlineLevel="1">
      <c r="A32" s="168"/>
      <c r="B32" s="32" t="s">
        <v>300</v>
      </c>
      <c r="C32" s="138"/>
      <c r="D32" s="138"/>
      <c r="E32" s="138"/>
      <c r="F32" s="138"/>
      <c r="G32" s="138"/>
      <c r="H32" s="137">
        <f>SUM(D32:G32)</f>
        <v>0</v>
      </c>
      <c r="I32" s="86">
        <f>H32-J32</f>
        <v>-1000000</v>
      </c>
      <c r="J32" s="87">
        <v>1000000</v>
      </c>
      <c r="K32" s="220" t="s">
        <v>443</v>
      </c>
    </row>
    <row r="33" spans="1:12" s="178" customFormat="1" ht="14.25" customHeight="1">
      <c r="B33" s="338" t="s">
        <v>450</v>
      </c>
      <c r="C33" s="66"/>
      <c r="D33" s="30">
        <f t="shared" ref="D33:G33" si="8">SUM(D31:D32)</f>
        <v>0</v>
      </c>
      <c r="E33" s="30">
        <f t="shared" si="8"/>
        <v>0</v>
      </c>
      <c r="F33" s="30">
        <f t="shared" si="8"/>
        <v>0</v>
      </c>
      <c r="G33" s="30">
        <f t="shared" si="8"/>
        <v>0</v>
      </c>
      <c r="H33" s="30">
        <f>SUM(H31:H32)</f>
        <v>0</v>
      </c>
      <c r="I33" s="86"/>
      <c r="J33" s="87"/>
      <c r="K33" s="220"/>
      <c r="L33" s="220"/>
    </row>
    <row r="34" spans="1:12" s="49" customFormat="1" ht="14.25" customHeight="1" outlineLevel="1">
      <c r="A34" s="168" t="s">
        <v>301</v>
      </c>
      <c r="B34" s="84" t="s">
        <v>302</v>
      </c>
      <c r="C34" s="84"/>
      <c r="D34" s="63">
        <v>0</v>
      </c>
      <c r="E34" s="63">
        <v>0</v>
      </c>
      <c r="F34" s="63">
        <v>0</v>
      </c>
      <c r="G34" s="63">
        <v>0</v>
      </c>
      <c r="H34" s="85">
        <f>SUM(D34:G34)</f>
        <v>0</v>
      </c>
      <c r="I34" s="86">
        <f>H34-J34</f>
        <v>-1000000</v>
      </c>
      <c r="J34" s="87">
        <v>1000000</v>
      </c>
      <c r="K34" s="220"/>
    </row>
    <row r="35" spans="1:12" s="178" customFormat="1" ht="14.25" customHeight="1">
      <c r="B35" s="65" t="s">
        <v>303</v>
      </c>
      <c r="C35" s="65"/>
      <c r="D35" s="30">
        <f>SUM(D34)</f>
        <v>0</v>
      </c>
      <c r="E35" s="30">
        <f t="shared" ref="E35:G35" si="9">SUM(E34)</f>
        <v>0</v>
      </c>
      <c r="F35" s="30">
        <f t="shared" si="9"/>
        <v>0</v>
      </c>
      <c r="G35" s="30">
        <f t="shared" si="9"/>
        <v>0</v>
      </c>
      <c r="H35" s="30">
        <f>SUM(H34)</f>
        <v>0</v>
      </c>
      <c r="I35" s="86"/>
      <c r="J35" s="87"/>
      <c r="K35" s="220"/>
      <c r="L35" s="220"/>
    </row>
    <row r="36" spans="1:12" s="178" customFormat="1" ht="14.25" customHeight="1">
      <c r="I36" s="86"/>
      <c r="J36" s="87"/>
      <c r="L36" s="220"/>
    </row>
    <row r="37" spans="1:12" s="202" customFormat="1" ht="14.25" customHeight="1" thickBot="1">
      <c r="B37" s="196" t="s">
        <v>125</v>
      </c>
      <c r="C37" s="142"/>
      <c r="D37" s="334">
        <f>SUM(D35,D33,D30,D26,D19,D13)</f>
        <v>0</v>
      </c>
      <c r="E37" s="334">
        <f t="shared" ref="E37:F37" si="10">SUM(E35,E33,E30,E26,E19,E13)</f>
        <v>0</v>
      </c>
      <c r="F37" s="334">
        <f t="shared" si="10"/>
        <v>0</v>
      </c>
      <c r="G37" s="334">
        <f>SUM(G35,G33,G30,G26,G19,G13)</f>
        <v>0</v>
      </c>
      <c r="H37" s="334">
        <f>SUM(H35,H33,H30,H26,H19,H13)</f>
        <v>160000</v>
      </c>
      <c r="I37" s="193">
        <f>H37-J37</f>
        <v>-5975000</v>
      </c>
      <c r="J37" s="90">
        <f>SUM(J5:J35)</f>
        <v>6135000</v>
      </c>
      <c r="L37" s="220"/>
    </row>
    <row r="38" spans="1:12" ht="19.5" thickTop="1">
      <c r="A38" s="260" t="s">
        <v>255</v>
      </c>
    </row>
    <row r="39" spans="1:12" s="181" customFormat="1" ht="12" customHeight="1" outlineLevel="1">
      <c r="B39" s="182" t="s">
        <v>313</v>
      </c>
      <c r="C39" s="182"/>
      <c r="D39" s="140"/>
      <c r="E39" s="183"/>
      <c r="F39" s="183"/>
      <c r="G39" s="183"/>
      <c r="H39" s="183">
        <f>SUM(D39:G39)</f>
        <v>0</v>
      </c>
      <c r="I39" s="183"/>
      <c r="K39" s="154"/>
    </row>
    <row r="40" spans="1:12" ht="15.75" thickBot="1">
      <c r="B40" s="195" t="s">
        <v>104</v>
      </c>
      <c r="C40" s="142"/>
      <c r="D40" s="223">
        <f>SUM(D39)</f>
        <v>0</v>
      </c>
      <c r="E40" s="223">
        <f t="shared" ref="E40:G40" si="11">SUM(E39)</f>
        <v>0</v>
      </c>
      <c r="F40" s="223">
        <f t="shared" si="11"/>
        <v>0</v>
      </c>
      <c r="G40" s="223">
        <f t="shared" si="11"/>
        <v>0</v>
      </c>
      <c r="H40" s="223">
        <f>SUM(H39)</f>
        <v>0</v>
      </c>
      <c r="I40" s="179"/>
      <c r="J40" s="178"/>
      <c r="K40" s="180"/>
    </row>
    <row r="41" spans="1:12" ht="19.5" thickTop="1">
      <c r="A41" s="260" t="s">
        <v>258</v>
      </c>
    </row>
    <row r="42" spans="1:12" outlineLevel="1">
      <c r="A42" s="204" t="s">
        <v>304</v>
      </c>
      <c r="B42" s="285" t="s">
        <v>314</v>
      </c>
      <c r="C42" s="285"/>
      <c r="D42" s="205"/>
      <c r="E42" s="205"/>
      <c r="F42" s="205"/>
      <c r="G42" s="205"/>
      <c r="H42" s="206">
        <f>SUM(D42:G42)</f>
        <v>0</v>
      </c>
      <c r="I42" s="86">
        <f>H42-J42</f>
        <v>-560000</v>
      </c>
      <c r="J42" s="86">
        <v>560000</v>
      </c>
      <c r="K42" s="286"/>
    </row>
    <row r="43" spans="1:12" outlineLevel="1">
      <c r="A43" s="204" t="s">
        <v>274</v>
      </c>
      <c r="B43" s="285" t="s">
        <v>315</v>
      </c>
      <c r="C43" s="285"/>
      <c r="D43" s="205"/>
      <c r="E43" s="205"/>
      <c r="F43" s="205"/>
      <c r="G43" s="205"/>
      <c r="H43" s="206">
        <f>SUM(D43:G43)</f>
        <v>0</v>
      </c>
      <c r="I43" s="86">
        <f>H43-J43</f>
        <v>-1300000</v>
      </c>
      <c r="J43" s="86">
        <v>1300000</v>
      </c>
      <c r="K43" s="286"/>
    </row>
    <row r="44" spans="1:12" ht="13.5" thickBot="1">
      <c r="A44" s="203"/>
      <c r="B44" s="195" t="s">
        <v>108</v>
      </c>
      <c r="C44" s="142"/>
      <c r="D44" s="223">
        <v>260000</v>
      </c>
      <c r="E44" s="223">
        <v>260000</v>
      </c>
      <c r="F44" s="223">
        <v>460000</v>
      </c>
      <c r="G44" s="223">
        <v>960000</v>
      </c>
      <c r="H44" s="223">
        <v>1940000</v>
      </c>
      <c r="I44" s="193">
        <f>H44-J44</f>
        <v>80000</v>
      </c>
      <c r="J44" s="193">
        <v>1860000</v>
      </c>
    </row>
    <row r="45" spans="1:12" ht="19.5" thickTop="1">
      <c r="A45" s="260" t="s">
        <v>261</v>
      </c>
    </row>
    <row r="46" spans="1:12" outlineLevel="1">
      <c r="A46" s="213"/>
      <c r="B46" s="213" t="s">
        <v>305</v>
      </c>
      <c r="C46" s="213"/>
      <c r="D46" s="205"/>
      <c r="E46" s="205"/>
      <c r="F46" s="205"/>
      <c r="G46" s="205"/>
      <c r="H46" s="205">
        <f t="shared" ref="H46:H51" si="12">SUM(D46:G46)</f>
        <v>0</v>
      </c>
      <c r="I46" s="205">
        <f>H46-J46</f>
        <v>-960000</v>
      </c>
      <c r="J46" s="205">
        <v>960000</v>
      </c>
      <c r="K46" s="287"/>
    </row>
    <row r="47" spans="1:12" outlineLevel="1">
      <c r="A47" s="288"/>
      <c r="B47" s="213" t="s">
        <v>306</v>
      </c>
      <c r="C47" s="213"/>
      <c r="D47" s="205"/>
      <c r="E47" s="205"/>
      <c r="F47" s="205"/>
      <c r="G47" s="205"/>
      <c r="H47" s="205">
        <f t="shared" si="12"/>
        <v>0</v>
      </c>
      <c r="I47" s="86">
        <f t="shared" ref="I47:I51" si="13">H47-J47</f>
        <v>-260000</v>
      </c>
      <c r="J47" s="205">
        <v>260000</v>
      </c>
      <c r="K47" s="289" t="s">
        <v>275</v>
      </c>
    </row>
    <row r="48" spans="1:12" outlineLevel="1">
      <c r="A48" s="288"/>
      <c r="B48" s="213" t="s">
        <v>307</v>
      </c>
      <c r="C48" s="213"/>
      <c r="D48" s="205"/>
      <c r="E48" s="205"/>
      <c r="F48" s="205"/>
      <c r="G48" s="205"/>
      <c r="H48" s="205">
        <f t="shared" si="12"/>
        <v>0</v>
      </c>
      <c r="I48" s="86">
        <f t="shared" si="13"/>
        <v>-29000</v>
      </c>
      <c r="J48" s="205">
        <v>29000</v>
      </c>
      <c r="K48" s="214"/>
    </row>
    <row r="49" spans="1:11" outlineLevel="1">
      <c r="A49" s="288"/>
      <c r="B49" s="213" t="s">
        <v>308</v>
      </c>
      <c r="C49" s="213"/>
      <c r="D49" s="205"/>
      <c r="E49" s="205"/>
      <c r="F49" s="205"/>
      <c r="G49" s="205"/>
      <c r="H49" s="205">
        <f t="shared" si="12"/>
        <v>0</v>
      </c>
      <c r="I49" s="86">
        <f t="shared" si="13"/>
        <v>-68800</v>
      </c>
      <c r="J49" s="205">
        <v>68800</v>
      </c>
      <c r="K49" s="214"/>
    </row>
    <row r="50" spans="1:11" outlineLevel="1">
      <c r="A50" s="288"/>
      <c r="B50" s="213" t="s">
        <v>309</v>
      </c>
      <c r="C50" s="213"/>
      <c r="D50" s="205"/>
      <c r="E50" s="205"/>
      <c r="F50" s="205"/>
      <c r="G50" s="205"/>
      <c r="H50" s="205">
        <f t="shared" si="12"/>
        <v>0</v>
      </c>
      <c r="I50" s="86">
        <f t="shared" si="13"/>
        <v>-47000</v>
      </c>
      <c r="J50" s="205">
        <v>47000</v>
      </c>
      <c r="K50" s="214"/>
    </row>
    <row r="51" spans="1:11" outlineLevel="1">
      <c r="A51" s="288"/>
      <c r="B51" s="213" t="s">
        <v>310</v>
      </c>
      <c r="C51" s="213"/>
      <c r="D51" s="205"/>
      <c r="E51" s="205"/>
      <c r="F51" s="205"/>
      <c r="G51" s="205"/>
      <c r="H51" s="205">
        <f t="shared" si="12"/>
        <v>0</v>
      </c>
      <c r="I51" s="86">
        <f t="shared" si="13"/>
        <v>-20000</v>
      </c>
      <c r="J51" s="205">
        <v>20000</v>
      </c>
      <c r="K51" s="290"/>
    </row>
    <row r="52" spans="1:11" ht="13.5" thickBot="1">
      <c r="A52" s="215"/>
      <c r="B52" s="195" t="s">
        <v>316</v>
      </c>
      <c r="C52" s="223"/>
      <c r="D52" s="223">
        <f>SUM(D46:D51)</f>
        <v>0</v>
      </c>
      <c r="E52" s="223">
        <f t="shared" ref="E52:I52" si="14">SUM(E46:E51)</f>
        <v>0</v>
      </c>
      <c r="F52" s="223">
        <f t="shared" si="14"/>
        <v>0</v>
      </c>
      <c r="G52" s="223">
        <f t="shared" si="14"/>
        <v>0</v>
      </c>
      <c r="H52" s="223">
        <f t="shared" si="14"/>
        <v>0</v>
      </c>
      <c r="I52" s="193">
        <f t="shared" si="14"/>
        <v>-1384800</v>
      </c>
      <c r="J52" s="193">
        <f>SUM(J46:J51)</f>
        <v>1384800</v>
      </c>
    </row>
    <row r="53" spans="1:11" ht="19.5" thickTop="1">
      <c r="A53" s="260" t="s">
        <v>266</v>
      </c>
    </row>
    <row r="54" spans="1:11" outlineLevel="1">
      <c r="A54" s="204" t="s">
        <v>304</v>
      </c>
      <c r="B54" s="285" t="s">
        <v>314</v>
      </c>
      <c r="C54" s="285"/>
      <c r="D54" s="205"/>
      <c r="E54" s="205"/>
      <c r="F54" s="205"/>
      <c r="G54" s="205"/>
      <c r="H54" s="206">
        <f>SUM(D54:G54)</f>
        <v>0</v>
      </c>
      <c r="I54" s="86">
        <f>H54-J54</f>
        <v>0</v>
      </c>
      <c r="J54" s="86">
        <v>0</v>
      </c>
      <c r="K54" s="286"/>
    </row>
    <row r="55" spans="1:11" ht="13.5" thickBot="1">
      <c r="A55" s="203"/>
      <c r="B55" s="195" t="s">
        <v>317</v>
      </c>
      <c r="C55" s="142"/>
      <c r="D55" s="223">
        <f>SUM(D54)</f>
        <v>0</v>
      </c>
      <c r="E55" s="223">
        <f t="shared" ref="E55:H55" si="15">SUM(E54)</f>
        <v>0</v>
      </c>
      <c r="F55" s="223">
        <f t="shared" si="15"/>
        <v>0</v>
      </c>
      <c r="G55" s="223">
        <f t="shared" si="15"/>
        <v>0</v>
      </c>
      <c r="H55" s="223">
        <f t="shared" si="15"/>
        <v>0</v>
      </c>
      <c r="I55" s="193">
        <f>SUM(I54)</f>
        <v>0</v>
      </c>
      <c r="J55" s="193">
        <f>SUM(J54)</f>
        <v>0</v>
      </c>
    </row>
    <row r="56" spans="1:11" ht="19.5" thickTop="1">
      <c r="A56" s="264" t="s">
        <v>124</v>
      </c>
      <c r="B56" s="258"/>
      <c r="C56" s="258"/>
      <c r="D56" s="258"/>
      <c r="E56" s="258"/>
      <c r="F56" s="258"/>
      <c r="G56" s="265"/>
    </row>
    <row r="57" spans="1:11" ht="13.5" thickBot="1">
      <c r="B57" s="196" t="s">
        <v>127</v>
      </c>
      <c r="D57" s="212">
        <f>SUM(D55,D52,D44,D40,D37)</f>
        <v>260000</v>
      </c>
      <c r="E57" s="212">
        <f t="shared" ref="E57:H57" si="16">SUM(E55,E52,E44,E40,E37)</f>
        <v>260000</v>
      </c>
      <c r="F57" s="212">
        <f t="shared" si="16"/>
        <v>460000</v>
      </c>
      <c r="G57" s="212">
        <f t="shared" si="16"/>
        <v>960000</v>
      </c>
      <c r="H57" s="212">
        <f t="shared" si="16"/>
        <v>2100000</v>
      </c>
      <c r="I57" s="222"/>
      <c r="J57" s="86"/>
      <c r="K57" s="87"/>
    </row>
    <row r="58" spans="1:11" ht="13.5" thickTop="1"/>
  </sheetData>
  <phoneticPr fontId="4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xSplit="2" ySplit="3" topLeftCell="C4" activePane="bottomRight" state="frozenSplit"/>
      <selection pane="topRight" activeCell="G1" sqref="G1"/>
      <selection pane="bottomLeft" activeCell="A4" sqref="A4"/>
      <selection pane="bottomRight" activeCell="B15" sqref="B15"/>
    </sheetView>
  </sheetViews>
  <sheetFormatPr defaultRowHeight="12.75" outlineLevelRow="1"/>
  <cols>
    <col min="1" max="1" width="16.375" style="174" customWidth="1"/>
    <col min="2" max="2" width="33.75" style="244" customWidth="1"/>
    <col min="3" max="6" width="9.25" style="244" customWidth="1"/>
    <col min="7" max="7" width="10.125" style="54" customWidth="1"/>
    <col min="8" max="8" width="9.375" style="244" customWidth="1"/>
    <col min="9" max="9" width="10" style="42" customWidth="1"/>
    <col min="10" max="10" width="38.375" style="244" customWidth="1"/>
    <col min="11" max="16384" width="9" style="244"/>
  </cols>
  <sheetData>
    <row r="1" spans="1:10" ht="16.5" customHeight="1">
      <c r="A1" s="69" t="s">
        <v>455</v>
      </c>
      <c r="B1" s="33"/>
      <c r="G1" s="34"/>
      <c r="H1" s="35"/>
    </row>
    <row r="2" spans="1:10" ht="18.75" customHeight="1">
      <c r="A2" s="266" t="s">
        <v>166</v>
      </c>
      <c r="B2" s="36"/>
      <c r="G2" s="34"/>
      <c r="H2" s="35"/>
    </row>
    <row r="3" spans="1:10" s="144" customFormat="1">
      <c r="A3" s="74" t="s">
        <v>167</v>
      </c>
      <c r="B3" s="74" t="s">
        <v>168</v>
      </c>
      <c r="C3" s="74" t="s">
        <v>2</v>
      </c>
      <c r="D3" s="74" t="s">
        <v>3</v>
      </c>
      <c r="E3" s="74" t="s">
        <v>0</v>
      </c>
      <c r="F3" s="74" t="s">
        <v>1</v>
      </c>
      <c r="G3" s="74" t="s">
        <v>169</v>
      </c>
      <c r="H3" s="74" t="s">
        <v>170</v>
      </c>
      <c r="I3" s="74" t="s">
        <v>171</v>
      </c>
      <c r="J3" s="74" t="s">
        <v>141</v>
      </c>
    </row>
    <row r="4" spans="1:10" s="151" customFormat="1" ht="18.75">
      <c r="A4" s="260" t="s">
        <v>252</v>
      </c>
      <c r="B4" s="55"/>
      <c r="G4" s="37"/>
      <c r="H4" s="42">
        <f>G4-I4</f>
        <v>0</v>
      </c>
      <c r="I4" s="42"/>
    </row>
    <row r="5" spans="1:10" ht="16.5" customHeight="1" outlineLevel="1">
      <c r="A5" s="267" t="s">
        <v>172</v>
      </c>
      <c r="B5" s="104" t="s">
        <v>173</v>
      </c>
      <c r="C5" s="103"/>
      <c r="D5" s="104"/>
      <c r="E5" s="103"/>
      <c r="F5" s="103"/>
      <c r="G5" s="105">
        <f>SUM(C5:F5)</f>
        <v>0</v>
      </c>
      <c r="H5" s="43">
        <f>G5-I5</f>
        <v>0</v>
      </c>
      <c r="I5" s="43">
        <v>0</v>
      </c>
      <c r="J5" s="104" t="s">
        <v>174</v>
      </c>
    </row>
    <row r="6" spans="1:10" ht="16.5" customHeight="1">
      <c r="A6" s="267"/>
      <c r="B6" s="70" t="s">
        <v>175</v>
      </c>
      <c r="C6" s="245">
        <f>SUM(C5)</f>
        <v>0</v>
      </c>
      <c r="D6" s="245">
        <f t="shared" ref="D6:G6" si="0">SUM(D5)</f>
        <v>0</v>
      </c>
      <c r="E6" s="245">
        <f t="shared" si="0"/>
        <v>0</v>
      </c>
      <c r="F6" s="245">
        <f t="shared" si="0"/>
        <v>0</v>
      </c>
      <c r="G6" s="245">
        <f t="shared" si="0"/>
        <v>0</v>
      </c>
      <c r="H6" s="42"/>
    </row>
    <row r="7" spans="1:10" ht="15" customHeight="1" outlineLevel="1">
      <c r="A7" s="174" t="s">
        <v>176</v>
      </c>
      <c r="B7" s="104" t="s">
        <v>177</v>
      </c>
      <c r="C7" s="106"/>
      <c r="D7" s="103"/>
      <c r="E7" s="106"/>
      <c r="F7" s="106"/>
      <c r="G7" s="105">
        <f t="shared" ref="G7:G11" si="1">SUM(C7:F7)</f>
        <v>0</v>
      </c>
      <c r="H7" s="43">
        <f>G7-I7</f>
        <v>0</v>
      </c>
      <c r="I7" s="43"/>
      <c r="J7" s="104"/>
    </row>
    <row r="8" spans="1:10" ht="16.5" customHeight="1" outlineLevel="1">
      <c r="A8" s="267"/>
      <c r="B8" s="268" t="s">
        <v>178</v>
      </c>
      <c r="C8" s="103"/>
      <c r="D8" s="103"/>
      <c r="E8" s="103"/>
      <c r="F8" s="105"/>
      <c r="G8" s="105">
        <f>SUM(C8:F8)</f>
        <v>0</v>
      </c>
      <c r="H8" s="43">
        <f>G8-I8</f>
        <v>0</v>
      </c>
      <c r="I8" s="43"/>
      <c r="J8" s="269"/>
    </row>
    <row r="9" spans="1:10" s="104" customFormat="1" ht="17.25" customHeight="1" outlineLevel="1">
      <c r="A9" s="41"/>
      <c r="B9" s="104" t="s">
        <v>179</v>
      </c>
      <c r="C9" s="106"/>
      <c r="D9" s="103"/>
      <c r="E9" s="103"/>
      <c r="F9" s="106"/>
      <c r="G9" s="105">
        <f t="shared" si="1"/>
        <v>0</v>
      </c>
      <c r="H9" s="43">
        <f>G9-I9</f>
        <v>0</v>
      </c>
      <c r="I9" s="43">
        <v>0</v>
      </c>
      <c r="J9" s="269"/>
    </row>
    <row r="10" spans="1:10" s="104" customFormat="1" ht="15.75" customHeight="1" outlineLevel="1">
      <c r="A10" s="41"/>
      <c r="B10" s="104" t="s">
        <v>180</v>
      </c>
      <c r="C10" s="106"/>
      <c r="D10" s="103"/>
      <c r="E10" s="106"/>
      <c r="F10" s="106"/>
      <c r="G10" s="105">
        <f t="shared" si="1"/>
        <v>0</v>
      </c>
      <c r="H10" s="43">
        <f>G10-I10</f>
        <v>0</v>
      </c>
      <c r="I10" s="43">
        <v>0</v>
      </c>
    </row>
    <row r="11" spans="1:10" s="104" customFormat="1" ht="15.75" customHeight="1" outlineLevel="1">
      <c r="A11" s="41"/>
      <c r="B11" s="104" t="s">
        <v>181</v>
      </c>
      <c r="C11" s="106"/>
      <c r="D11" s="103"/>
      <c r="E11" s="106"/>
      <c r="F11" s="106"/>
      <c r="G11" s="105">
        <f t="shared" si="1"/>
        <v>0</v>
      </c>
      <c r="H11" s="43">
        <f>G11-I11</f>
        <v>0</v>
      </c>
      <c r="I11" s="43">
        <v>0</v>
      </c>
      <c r="J11" s="104" t="s">
        <v>182</v>
      </c>
    </row>
    <row r="12" spans="1:10" ht="15">
      <c r="B12" s="270" t="s">
        <v>183</v>
      </c>
      <c r="C12" s="245">
        <f>SUM(C7:C11)</f>
        <v>0</v>
      </c>
      <c r="D12" s="245">
        <f t="shared" ref="D12:G12" si="2">SUM(D7:D11)</f>
        <v>0</v>
      </c>
      <c r="E12" s="245">
        <f t="shared" si="2"/>
        <v>0</v>
      </c>
      <c r="F12" s="245">
        <f t="shared" si="2"/>
        <v>0</v>
      </c>
      <c r="G12" s="245">
        <f t="shared" si="2"/>
        <v>0</v>
      </c>
      <c r="H12" s="43"/>
    </row>
    <row r="13" spans="1:10" outlineLevel="1">
      <c r="A13" s="77" t="s">
        <v>184</v>
      </c>
      <c r="B13" s="76" t="s">
        <v>65</v>
      </c>
      <c r="C13" s="247"/>
      <c r="D13" s="247"/>
      <c r="E13" s="247"/>
      <c r="F13" s="247"/>
      <c r="G13" s="248">
        <f>SUM(C13:F13)</f>
        <v>0</v>
      </c>
      <c r="H13" s="249">
        <f>G13-I13</f>
        <v>-882000</v>
      </c>
      <c r="I13" s="249">
        <v>882000</v>
      </c>
      <c r="J13" s="271"/>
    </row>
    <row r="14" spans="1:10" outlineLevel="1">
      <c r="A14" s="77" t="s">
        <v>66</v>
      </c>
      <c r="B14" s="76" t="s">
        <v>185</v>
      </c>
      <c r="C14" s="246"/>
      <c r="D14" s="246"/>
      <c r="E14" s="246"/>
      <c r="F14" s="246"/>
      <c r="G14" s="248">
        <f t="shared" ref="G14:G22" si="3">SUM(C14:F14)</f>
        <v>0</v>
      </c>
      <c r="H14" s="249">
        <f t="shared" ref="H14:H22" si="4">G14-I14</f>
        <v>-558000</v>
      </c>
      <c r="I14" s="249">
        <v>558000</v>
      </c>
      <c r="J14" s="271"/>
    </row>
    <row r="15" spans="1:10" outlineLevel="1">
      <c r="A15" s="77" t="s">
        <v>186</v>
      </c>
      <c r="B15" s="76" t="s">
        <v>187</v>
      </c>
      <c r="C15" s="246"/>
      <c r="D15" s="247"/>
      <c r="E15" s="247"/>
      <c r="F15" s="247"/>
      <c r="G15" s="248">
        <f t="shared" si="3"/>
        <v>0</v>
      </c>
      <c r="H15" s="249">
        <f t="shared" si="4"/>
        <v>-2038000</v>
      </c>
      <c r="I15" s="249">
        <v>2038000</v>
      </c>
      <c r="J15" s="271"/>
    </row>
    <row r="16" spans="1:10" outlineLevel="1">
      <c r="A16" s="272" t="s">
        <v>188</v>
      </c>
      <c r="B16" s="76" t="s">
        <v>189</v>
      </c>
      <c r="C16" s="246"/>
      <c r="D16" s="247"/>
      <c r="E16" s="247"/>
      <c r="F16" s="247"/>
      <c r="G16" s="248">
        <f t="shared" si="3"/>
        <v>0</v>
      </c>
      <c r="H16" s="249">
        <f t="shared" si="4"/>
        <v>-304000</v>
      </c>
      <c r="I16" s="249">
        <v>304000</v>
      </c>
      <c r="J16" s="271"/>
    </row>
    <row r="17" spans="1:10" outlineLevel="1">
      <c r="A17" s="272" t="s">
        <v>253</v>
      </c>
      <c r="B17" s="76" t="s">
        <v>190</v>
      </c>
      <c r="C17" s="246"/>
      <c r="D17" s="247"/>
      <c r="E17" s="247"/>
      <c r="F17" s="247"/>
      <c r="G17" s="248">
        <f t="shared" si="3"/>
        <v>0</v>
      </c>
      <c r="H17" s="249">
        <f t="shared" si="4"/>
        <v>0</v>
      </c>
      <c r="I17" s="249">
        <v>0</v>
      </c>
      <c r="J17" s="271"/>
    </row>
    <row r="18" spans="1:10" outlineLevel="1">
      <c r="A18" s="272" t="s">
        <v>191</v>
      </c>
      <c r="B18" s="76" t="s">
        <v>192</v>
      </c>
      <c r="C18" s="246"/>
      <c r="D18" s="247"/>
      <c r="E18" s="247"/>
      <c r="F18" s="247"/>
      <c r="G18" s="248">
        <f t="shared" si="3"/>
        <v>0</v>
      </c>
      <c r="H18" s="249">
        <f t="shared" si="4"/>
        <v>-225000</v>
      </c>
      <c r="I18" s="249">
        <v>225000</v>
      </c>
      <c r="J18" s="273"/>
    </row>
    <row r="19" spans="1:10" outlineLevel="1">
      <c r="A19" s="77" t="s">
        <v>193</v>
      </c>
      <c r="B19" s="76" t="s">
        <v>194</v>
      </c>
      <c r="C19" s="246"/>
      <c r="D19" s="247"/>
      <c r="E19" s="247"/>
      <c r="F19" s="247"/>
      <c r="G19" s="248">
        <f t="shared" si="3"/>
        <v>0</v>
      </c>
      <c r="H19" s="249">
        <f t="shared" si="4"/>
        <v>-155000</v>
      </c>
      <c r="I19" s="249">
        <v>155000</v>
      </c>
      <c r="J19" s="271"/>
    </row>
    <row r="20" spans="1:10" outlineLevel="1">
      <c r="A20" s="77" t="s">
        <v>67</v>
      </c>
      <c r="B20" s="76" t="s">
        <v>195</v>
      </c>
      <c r="C20" s="246"/>
      <c r="D20" s="247"/>
      <c r="E20" s="247"/>
      <c r="F20" s="247"/>
      <c r="G20" s="248">
        <f t="shared" si="3"/>
        <v>0</v>
      </c>
      <c r="H20" s="249">
        <f t="shared" si="4"/>
        <v>-760000</v>
      </c>
      <c r="I20" s="249">
        <v>760000</v>
      </c>
      <c r="J20" s="271"/>
    </row>
    <row r="21" spans="1:10" outlineLevel="1">
      <c r="A21" s="77" t="s">
        <v>196</v>
      </c>
      <c r="B21" s="76" t="s">
        <v>197</v>
      </c>
      <c r="C21" s="246"/>
      <c r="D21" s="247"/>
      <c r="E21" s="247"/>
      <c r="F21" s="247"/>
      <c r="G21" s="248">
        <f t="shared" si="3"/>
        <v>0</v>
      </c>
      <c r="H21" s="249">
        <f t="shared" si="4"/>
        <v>-560000</v>
      </c>
      <c r="I21" s="249">
        <v>560000</v>
      </c>
      <c r="J21" s="273"/>
    </row>
    <row r="22" spans="1:10" outlineLevel="1">
      <c r="A22" s="77" t="s">
        <v>68</v>
      </c>
      <c r="B22" s="76"/>
      <c r="C22" s="246"/>
      <c r="D22" s="246"/>
      <c r="E22" s="246"/>
      <c r="F22" s="246"/>
      <c r="G22" s="248">
        <f t="shared" si="3"/>
        <v>0</v>
      </c>
      <c r="H22" s="249">
        <f t="shared" si="4"/>
        <v>-3000000</v>
      </c>
      <c r="I22" s="249">
        <v>3000000</v>
      </c>
      <c r="J22" s="271" t="s">
        <v>198</v>
      </c>
    </row>
    <row r="23" spans="1:10" ht="15">
      <c r="A23" s="78"/>
      <c r="B23" s="270" t="s">
        <v>254</v>
      </c>
      <c r="C23" s="335">
        <f t="shared" ref="C23:F23" si="5">SUM(C13:C22)</f>
        <v>0</v>
      </c>
      <c r="D23" s="335">
        <f t="shared" si="5"/>
        <v>0</v>
      </c>
      <c r="E23" s="335">
        <f t="shared" si="5"/>
        <v>0</v>
      </c>
      <c r="F23" s="335">
        <f t="shared" si="5"/>
        <v>0</v>
      </c>
      <c r="G23" s="335">
        <f>SUM(G13:G22)</f>
        <v>0</v>
      </c>
      <c r="H23" s="43"/>
      <c r="I23" s="248"/>
      <c r="J23" s="75"/>
    </row>
    <row r="24" spans="1:10" ht="14.25">
      <c r="B24" s="40"/>
      <c r="C24" s="238"/>
      <c r="D24" s="39"/>
      <c r="E24" s="39"/>
      <c r="F24" s="39"/>
      <c r="G24" s="52"/>
      <c r="H24" s="176"/>
    </row>
    <row r="25" spans="1:10" ht="13.5" thickBot="1">
      <c r="B25" s="196" t="s">
        <v>125</v>
      </c>
      <c r="C25" s="141">
        <f>SUM(C23,C12,C6)</f>
        <v>0</v>
      </c>
      <c r="D25" s="141">
        <f>SUM(D23,D12,D6)</f>
        <v>0</v>
      </c>
      <c r="E25" s="141">
        <f>SUM(E23,E12,E6)</f>
        <v>0</v>
      </c>
      <c r="F25" s="141">
        <f>SUM(F23,F12,F6)</f>
        <v>0</v>
      </c>
      <c r="G25" s="141">
        <f>SUM(G23,G12,G6)</f>
        <v>0</v>
      </c>
      <c r="H25" s="240">
        <f>G25-I25</f>
        <v>-8482000</v>
      </c>
      <c r="I25" s="44">
        <f>SUM(I5:I24)</f>
        <v>8482000</v>
      </c>
      <c r="J25" s="176"/>
    </row>
    <row r="26" spans="1:10" ht="19.5" thickTop="1">
      <c r="A26" s="260" t="s">
        <v>255</v>
      </c>
      <c r="G26" s="53"/>
      <c r="J26" s="250"/>
    </row>
    <row r="27" spans="1:10" outlineLevel="1">
      <c r="A27" s="188" t="s">
        <v>199</v>
      </c>
      <c r="B27" s="169" t="s">
        <v>200</v>
      </c>
      <c r="C27" s="191"/>
      <c r="D27" s="191"/>
      <c r="E27" s="191"/>
      <c r="F27" s="191"/>
      <c r="G27" s="248">
        <f t="shared" ref="G27:G36" si="6">SUM(C27:F27)</f>
        <v>0</v>
      </c>
      <c r="H27" s="189">
        <f>G27-I27</f>
        <v>-9600</v>
      </c>
      <c r="I27" s="192">
        <v>9600</v>
      </c>
      <c r="J27" s="220"/>
    </row>
    <row r="28" spans="1:10" outlineLevel="1">
      <c r="A28" s="188"/>
      <c r="B28" s="169" t="s">
        <v>201</v>
      </c>
      <c r="C28" s="191"/>
      <c r="D28" s="191"/>
      <c r="E28" s="191"/>
      <c r="F28" s="191"/>
      <c r="G28" s="248">
        <f t="shared" si="6"/>
        <v>0</v>
      </c>
      <c r="H28" s="189">
        <f t="shared" ref="H28:H37" si="7">G28-I28</f>
        <v>-55000</v>
      </c>
      <c r="I28" s="192">
        <v>55000</v>
      </c>
      <c r="J28" s="220" t="s">
        <v>256</v>
      </c>
    </row>
    <row r="29" spans="1:10" outlineLevel="1">
      <c r="A29" s="188" t="s">
        <v>202</v>
      </c>
      <c r="B29" s="169" t="s">
        <v>203</v>
      </c>
      <c r="C29" s="191"/>
      <c r="D29" s="191"/>
      <c r="E29" s="191"/>
      <c r="F29" s="191"/>
      <c r="G29" s="248">
        <f t="shared" si="6"/>
        <v>0</v>
      </c>
      <c r="H29" s="189">
        <f t="shared" si="7"/>
        <v>-197000</v>
      </c>
      <c r="I29" s="192">
        <v>197000</v>
      </c>
      <c r="J29" s="220"/>
    </row>
    <row r="30" spans="1:10" outlineLevel="1">
      <c r="A30" s="355" t="s">
        <v>204</v>
      </c>
      <c r="B30" s="169" t="s">
        <v>205</v>
      </c>
      <c r="C30" s="191"/>
      <c r="D30" s="191"/>
      <c r="E30" s="191"/>
      <c r="F30" s="191"/>
      <c r="G30" s="248">
        <f t="shared" si="6"/>
        <v>0</v>
      </c>
      <c r="H30" s="189">
        <f t="shared" si="7"/>
        <v>-106000</v>
      </c>
      <c r="I30" s="192">
        <v>106000</v>
      </c>
      <c r="J30" s="220"/>
    </row>
    <row r="31" spans="1:10" outlineLevel="1">
      <c r="A31" s="355"/>
      <c r="B31" s="169" t="s">
        <v>206</v>
      </c>
      <c r="C31" s="191"/>
      <c r="D31" s="191"/>
      <c r="E31" s="191"/>
      <c r="F31" s="191"/>
      <c r="G31" s="248">
        <f t="shared" si="6"/>
        <v>0</v>
      </c>
      <c r="H31" s="189">
        <f t="shared" si="7"/>
        <v>-6000</v>
      </c>
      <c r="I31" s="192">
        <v>6000</v>
      </c>
      <c r="J31" s="220"/>
    </row>
    <row r="32" spans="1:10" outlineLevel="1">
      <c r="A32" s="355" t="s">
        <v>186</v>
      </c>
      <c r="B32" s="169" t="s">
        <v>207</v>
      </c>
      <c r="C32" s="191"/>
      <c r="D32" s="191"/>
      <c r="E32" s="191"/>
      <c r="F32" s="191"/>
      <c r="G32" s="248">
        <f t="shared" si="6"/>
        <v>0</v>
      </c>
      <c r="H32" s="189">
        <f t="shared" si="7"/>
        <v>-135000</v>
      </c>
      <c r="I32" s="192">
        <v>135000</v>
      </c>
      <c r="J32" s="220"/>
    </row>
    <row r="33" spans="1:12" outlineLevel="1">
      <c r="A33" s="355"/>
      <c r="B33" s="169" t="s">
        <v>208</v>
      </c>
      <c r="C33" s="191"/>
      <c r="D33" s="191"/>
      <c r="E33" s="191"/>
      <c r="F33" s="191"/>
      <c r="G33" s="248">
        <f t="shared" si="6"/>
        <v>0</v>
      </c>
      <c r="H33" s="189">
        <f t="shared" si="7"/>
        <v>-380000</v>
      </c>
      <c r="I33" s="192">
        <v>380000</v>
      </c>
      <c r="J33" s="220"/>
    </row>
    <row r="34" spans="1:12" outlineLevel="1">
      <c r="A34" s="355"/>
      <c r="B34" s="274" t="s">
        <v>209</v>
      </c>
      <c r="C34" s="187"/>
      <c r="D34" s="187"/>
      <c r="E34" s="187"/>
      <c r="F34" s="187"/>
      <c r="G34" s="248">
        <f t="shared" si="6"/>
        <v>0</v>
      </c>
      <c r="H34" s="186">
        <f t="shared" si="7"/>
        <v>0</v>
      </c>
      <c r="I34" s="190"/>
      <c r="J34" s="220"/>
    </row>
    <row r="35" spans="1:12" outlineLevel="1">
      <c r="A35" s="355"/>
      <c r="B35" s="274" t="s">
        <v>257</v>
      </c>
      <c r="C35" s="187"/>
      <c r="D35" s="187"/>
      <c r="E35" s="187"/>
      <c r="F35" s="187"/>
      <c r="G35" s="248">
        <f t="shared" si="6"/>
        <v>0</v>
      </c>
      <c r="H35" s="186">
        <f t="shared" si="7"/>
        <v>0</v>
      </c>
      <c r="I35" s="190"/>
      <c r="J35" s="220"/>
    </row>
    <row r="36" spans="1:12" outlineLevel="1">
      <c r="A36" s="168" t="s">
        <v>210</v>
      </c>
      <c r="B36" s="274" t="s">
        <v>211</v>
      </c>
      <c r="C36" s="187"/>
      <c r="D36" s="187"/>
      <c r="E36" s="187"/>
      <c r="F36" s="187"/>
      <c r="G36" s="248">
        <f t="shared" si="6"/>
        <v>0</v>
      </c>
      <c r="H36" s="186">
        <f t="shared" si="7"/>
        <v>0</v>
      </c>
      <c r="I36" s="190"/>
      <c r="J36" s="220"/>
    </row>
    <row r="37" spans="1:12" ht="13.5" thickBot="1">
      <c r="A37" s="202"/>
      <c r="B37" s="196" t="s">
        <v>105</v>
      </c>
      <c r="C37" s="141">
        <f>SUM(C27:C36)</f>
        <v>0</v>
      </c>
      <c r="D37" s="141">
        <f t="shared" ref="D37:F37" si="8">SUM(D27:D36)</f>
        <v>0</v>
      </c>
      <c r="E37" s="141">
        <f t="shared" si="8"/>
        <v>0</v>
      </c>
      <c r="F37" s="141">
        <f t="shared" si="8"/>
        <v>0</v>
      </c>
      <c r="G37" s="141">
        <f>SUM(C37:F37)</f>
        <v>0</v>
      </c>
      <c r="H37" s="240">
        <f t="shared" si="7"/>
        <v>-888600</v>
      </c>
      <c r="I37" s="44">
        <v>888600</v>
      </c>
      <c r="J37" s="202"/>
    </row>
    <row r="38" spans="1:12" ht="19.5" thickTop="1">
      <c r="A38" s="260" t="s">
        <v>258</v>
      </c>
    </row>
    <row r="39" spans="1:12" outlineLevel="1">
      <c r="A39" s="203" t="s">
        <v>199</v>
      </c>
      <c r="B39" s="275" t="s">
        <v>213</v>
      </c>
      <c r="C39" s="227"/>
      <c r="D39" s="227"/>
      <c r="E39" s="227"/>
      <c r="F39" s="227"/>
      <c r="G39" s="248">
        <f t="shared" ref="G39:G46" si="9">SUM(C39:F39)</f>
        <v>0</v>
      </c>
      <c r="H39" s="250">
        <f>G39-I39</f>
        <v>-40000</v>
      </c>
      <c r="I39" s="249">
        <v>40000</v>
      </c>
      <c r="J39" s="228"/>
      <c r="K39" s="203"/>
    </row>
    <row r="40" spans="1:12" outlineLevel="1">
      <c r="A40" s="203" t="s">
        <v>66</v>
      </c>
      <c r="B40" s="275" t="s">
        <v>214</v>
      </c>
      <c r="C40" s="241"/>
      <c r="D40" s="241"/>
      <c r="E40" s="241"/>
      <c r="F40" s="241"/>
      <c r="G40" s="248">
        <f t="shared" si="9"/>
        <v>0</v>
      </c>
      <c r="H40" s="250">
        <f t="shared" ref="H40:H46" si="10">G40-I40</f>
        <v>-180000</v>
      </c>
      <c r="I40" s="249">
        <v>180000</v>
      </c>
      <c r="J40" s="228"/>
      <c r="K40" s="203"/>
    </row>
    <row r="41" spans="1:12" outlineLevel="1">
      <c r="A41" s="203" t="s">
        <v>215</v>
      </c>
      <c r="B41" s="275" t="s">
        <v>216</v>
      </c>
      <c r="C41" s="241"/>
      <c r="D41" s="241"/>
      <c r="E41" s="241"/>
      <c r="F41" s="241"/>
      <c r="G41" s="248">
        <f t="shared" si="9"/>
        <v>0</v>
      </c>
      <c r="H41" s="250">
        <f t="shared" si="10"/>
        <v>-220000</v>
      </c>
      <c r="I41" s="249">
        <v>220000</v>
      </c>
      <c r="J41" s="228"/>
      <c r="K41" s="203"/>
    </row>
    <row r="42" spans="1:12" outlineLevel="1">
      <c r="A42" s="203" t="s">
        <v>217</v>
      </c>
      <c r="B42" s="275" t="s">
        <v>218</v>
      </c>
      <c r="C42" s="241"/>
      <c r="D42" s="241"/>
      <c r="E42" s="241"/>
      <c r="F42" s="241"/>
      <c r="G42" s="248">
        <f t="shared" si="9"/>
        <v>0</v>
      </c>
      <c r="H42" s="250">
        <f t="shared" si="10"/>
        <v>-250000</v>
      </c>
      <c r="I42" s="249">
        <v>250000</v>
      </c>
      <c r="J42" s="228"/>
      <c r="K42" s="203"/>
    </row>
    <row r="43" spans="1:12" ht="14.25" outlineLevel="1">
      <c r="A43" s="203" t="s">
        <v>219</v>
      </c>
      <c r="B43" s="275" t="s">
        <v>220</v>
      </c>
      <c r="C43" s="241"/>
      <c r="D43" s="241"/>
      <c r="E43" s="241"/>
      <c r="F43" s="241"/>
      <c r="G43" s="248">
        <f t="shared" si="9"/>
        <v>0</v>
      </c>
      <c r="H43" s="250">
        <f t="shared" si="10"/>
        <v>0</v>
      </c>
      <c r="I43" s="249"/>
      <c r="J43" s="228"/>
      <c r="K43" s="203"/>
      <c r="L43" s="243"/>
    </row>
    <row r="44" spans="1:12" outlineLevel="1">
      <c r="A44" s="203" t="s">
        <v>221</v>
      </c>
      <c r="B44" s="275" t="s">
        <v>222</v>
      </c>
      <c r="C44" s="241"/>
      <c r="D44" s="241"/>
      <c r="E44" s="241"/>
      <c r="F44" s="242"/>
      <c r="G44" s="248">
        <f t="shared" si="9"/>
        <v>0</v>
      </c>
      <c r="H44" s="250">
        <f t="shared" si="10"/>
        <v>-405000</v>
      </c>
      <c r="I44" s="249">
        <v>405000</v>
      </c>
      <c r="J44" s="228" t="s">
        <v>121</v>
      </c>
      <c r="K44" s="203"/>
    </row>
    <row r="45" spans="1:12" s="243" customFormat="1" ht="14.25" outlineLevel="1">
      <c r="A45" s="203" t="s">
        <v>259</v>
      </c>
      <c r="B45" s="275"/>
      <c r="C45" s="241"/>
      <c r="D45" s="241"/>
      <c r="E45" s="241"/>
      <c r="F45" s="242"/>
      <c r="G45" s="248">
        <f t="shared" si="9"/>
        <v>0</v>
      </c>
      <c r="H45" s="250">
        <f t="shared" si="10"/>
        <v>-500000</v>
      </c>
      <c r="I45" s="249">
        <v>500000</v>
      </c>
      <c r="J45" s="228"/>
      <c r="K45" s="203"/>
    </row>
    <row r="46" spans="1:12" outlineLevel="1">
      <c r="A46" s="203" t="s">
        <v>191</v>
      </c>
      <c r="B46" s="275" t="s">
        <v>223</v>
      </c>
      <c r="C46" s="241"/>
      <c r="D46" s="241"/>
      <c r="E46" s="241"/>
      <c r="F46" s="241"/>
      <c r="G46" s="248">
        <f t="shared" si="9"/>
        <v>0</v>
      </c>
      <c r="H46" s="250">
        <f t="shared" si="10"/>
        <v>-380000</v>
      </c>
      <c r="I46" s="249">
        <v>380000</v>
      </c>
      <c r="J46" s="228"/>
      <c r="K46" s="203"/>
    </row>
    <row r="47" spans="1:12" ht="13.5" thickBot="1">
      <c r="A47" s="202"/>
      <c r="B47" s="196" t="s">
        <v>260</v>
      </c>
      <c r="C47" s="141">
        <f>SUM(C39:C46)</f>
        <v>0</v>
      </c>
      <c r="D47" s="141">
        <f t="shared" ref="D47:G47" si="11">SUM(D39:D46)</f>
        <v>0</v>
      </c>
      <c r="E47" s="141">
        <f t="shared" si="11"/>
        <v>0</v>
      </c>
      <c r="F47" s="141">
        <f t="shared" si="11"/>
        <v>0</v>
      </c>
      <c r="G47" s="141">
        <f t="shared" si="11"/>
        <v>0</v>
      </c>
      <c r="H47" s="240">
        <f>G47-I47</f>
        <v>-1975000</v>
      </c>
      <c r="I47" s="240">
        <f>SUM(I39:I46)</f>
        <v>1975000</v>
      </c>
      <c r="K47" s="203"/>
    </row>
    <row r="48" spans="1:12" ht="19.5" thickTop="1">
      <c r="A48" s="260" t="s">
        <v>261</v>
      </c>
      <c r="K48" s="261"/>
      <c r="L48" s="243"/>
    </row>
    <row r="49" spans="1:10" outlineLevel="1">
      <c r="A49" s="203" t="s">
        <v>224</v>
      </c>
      <c r="B49" s="275" t="s">
        <v>225</v>
      </c>
      <c r="C49" s="227"/>
      <c r="D49" s="227"/>
      <c r="E49" s="227"/>
      <c r="F49" s="227"/>
      <c r="G49" s="227">
        <f>SUM(C49:F49)</f>
        <v>0</v>
      </c>
      <c r="H49" s="227">
        <f>G49-I49</f>
        <v>-70000</v>
      </c>
      <c r="I49" s="227">
        <v>70000</v>
      </c>
      <c r="J49" s="228"/>
    </row>
    <row r="50" spans="1:10" outlineLevel="1">
      <c r="A50" s="203" t="s">
        <v>262</v>
      </c>
      <c r="B50" s="275" t="s">
        <v>226</v>
      </c>
      <c r="C50" s="227"/>
      <c r="D50" s="227"/>
      <c r="E50" s="227"/>
      <c r="F50" s="227"/>
      <c r="G50" s="227">
        <f t="shared" ref="G50:G60" si="12">SUM(C50:F50)</f>
        <v>0</v>
      </c>
      <c r="H50" s="227">
        <f t="shared" ref="H50:H61" si="13">G50-I50</f>
        <v>-360000</v>
      </c>
      <c r="I50" s="227">
        <v>360000</v>
      </c>
      <c r="J50" s="228"/>
    </row>
    <row r="51" spans="1:10" outlineLevel="1">
      <c r="A51" s="203" t="s">
        <v>263</v>
      </c>
      <c r="B51" s="275" t="s">
        <v>227</v>
      </c>
      <c r="C51" s="227"/>
      <c r="D51" s="227"/>
      <c r="E51" s="227"/>
      <c r="F51" s="227"/>
      <c r="G51" s="227">
        <f t="shared" si="12"/>
        <v>0</v>
      </c>
      <c r="H51" s="227">
        <f t="shared" si="13"/>
        <v>-230000</v>
      </c>
      <c r="I51" s="227">
        <v>230000</v>
      </c>
      <c r="J51" s="228"/>
    </row>
    <row r="52" spans="1:10" outlineLevel="1">
      <c r="A52" s="203" t="s">
        <v>228</v>
      </c>
      <c r="B52" s="275" t="s">
        <v>229</v>
      </c>
      <c r="C52" s="227"/>
      <c r="D52" s="227"/>
      <c r="E52" s="227"/>
      <c r="F52" s="227"/>
      <c r="G52" s="227">
        <f t="shared" si="12"/>
        <v>0</v>
      </c>
      <c r="H52" s="227">
        <f t="shared" si="13"/>
        <v>0</v>
      </c>
      <c r="I52" s="227"/>
      <c r="J52" s="228"/>
    </row>
    <row r="53" spans="1:10" outlineLevel="1">
      <c r="A53" s="203"/>
      <c r="B53" s="275" t="s">
        <v>230</v>
      </c>
      <c r="C53" s="227"/>
      <c r="D53" s="227"/>
      <c r="E53" s="227"/>
      <c r="F53" s="227"/>
      <c r="G53" s="227">
        <f t="shared" si="12"/>
        <v>0</v>
      </c>
      <c r="H53" s="227">
        <f t="shared" si="13"/>
        <v>0</v>
      </c>
      <c r="I53" s="227"/>
      <c r="J53" s="228"/>
    </row>
    <row r="54" spans="1:10" outlineLevel="1">
      <c r="A54" s="203" t="s">
        <v>231</v>
      </c>
      <c r="B54" s="275" t="s">
        <v>232</v>
      </c>
      <c r="C54" s="227"/>
      <c r="D54" s="227"/>
      <c r="E54" s="227"/>
      <c r="F54" s="227"/>
      <c r="G54" s="227">
        <f t="shared" si="12"/>
        <v>0</v>
      </c>
      <c r="H54" s="227">
        <f t="shared" si="13"/>
        <v>0</v>
      </c>
      <c r="I54" s="227"/>
      <c r="J54" s="228"/>
    </row>
    <row r="55" spans="1:10" outlineLevel="1">
      <c r="A55" s="203" t="s">
        <v>233</v>
      </c>
      <c r="B55" s="275" t="s">
        <v>234</v>
      </c>
      <c r="C55" s="227"/>
      <c r="D55" s="227"/>
      <c r="E55" s="227"/>
      <c r="F55" s="227"/>
      <c r="G55" s="227">
        <f t="shared" si="12"/>
        <v>0</v>
      </c>
      <c r="H55" s="227">
        <f t="shared" si="13"/>
        <v>-50000</v>
      </c>
      <c r="I55" s="227">
        <v>50000</v>
      </c>
      <c r="J55" s="228" t="s">
        <v>264</v>
      </c>
    </row>
    <row r="56" spans="1:10" outlineLevel="1">
      <c r="A56" s="203" t="s">
        <v>235</v>
      </c>
      <c r="B56" s="275" t="s">
        <v>265</v>
      </c>
      <c r="C56" s="227"/>
      <c r="D56" s="227"/>
      <c r="E56" s="227"/>
      <c r="F56" s="227"/>
      <c r="G56" s="227">
        <f t="shared" si="12"/>
        <v>0</v>
      </c>
      <c r="H56" s="227">
        <f t="shared" si="13"/>
        <v>0</v>
      </c>
      <c r="I56" s="227"/>
      <c r="J56" s="228"/>
    </row>
    <row r="57" spans="1:10" outlineLevel="1">
      <c r="A57" s="203"/>
      <c r="B57" s="275" t="s">
        <v>236</v>
      </c>
      <c r="C57" s="227"/>
      <c r="D57" s="227"/>
      <c r="E57" s="227"/>
      <c r="F57" s="227"/>
      <c r="G57" s="227">
        <f t="shared" si="12"/>
        <v>0</v>
      </c>
      <c r="H57" s="227">
        <f t="shared" si="13"/>
        <v>0</v>
      </c>
      <c r="I57" s="227"/>
      <c r="J57" s="228"/>
    </row>
    <row r="58" spans="1:10" outlineLevel="1">
      <c r="A58" s="203"/>
      <c r="B58" s="275" t="s">
        <v>237</v>
      </c>
      <c r="C58" s="227"/>
      <c r="D58" s="227"/>
      <c r="E58" s="227"/>
      <c r="F58" s="227"/>
      <c r="G58" s="227">
        <f t="shared" si="12"/>
        <v>0</v>
      </c>
      <c r="H58" s="227">
        <f t="shared" si="13"/>
        <v>0</v>
      </c>
      <c r="I58" s="227"/>
      <c r="J58" s="228"/>
    </row>
    <row r="59" spans="1:10" outlineLevel="1">
      <c r="A59" s="203" t="s">
        <v>238</v>
      </c>
      <c r="B59" s="276"/>
      <c r="C59" s="227"/>
      <c r="D59" s="227"/>
      <c r="E59" s="227"/>
      <c r="F59" s="227"/>
      <c r="G59" s="227">
        <f t="shared" si="12"/>
        <v>0</v>
      </c>
      <c r="H59" s="227">
        <f t="shared" si="13"/>
        <v>-450000</v>
      </c>
      <c r="I59" s="227">
        <v>450000</v>
      </c>
      <c r="J59" s="228"/>
    </row>
    <row r="60" spans="1:10" outlineLevel="1">
      <c r="A60" s="203" t="s">
        <v>239</v>
      </c>
      <c r="B60" s="276"/>
      <c r="C60" s="227"/>
      <c r="D60" s="227"/>
      <c r="E60" s="227"/>
      <c r="F60" s="227"/>
      <c r="G60" s="227">
        <f t="shared" si="12"/>
        <v>0</v>
      </c>
      <c r="H60" s="227">
        <f t="shared" si="13"/>
        <v>-370000</v>
      </c>
      <c r="I60" s="227">
        <v>370000</v>
      </c>
      <c r="J60" s="228"/>
    </row>
    <row r="61" spans="1:10" ht="13.5" thickBot="1">
      <c r="A61" s="203"/>
      <c r="B61" s="196" t="s">
        <v>122</v>
      </c>
      <c r="C61" s="141">
        <f t="shared" ref="C61:F61" si="14">SUM(C49:C60)</f>
        <v>0</v>
      </c>
      <c r="D61" s="141">
        <f t="shared" si="14"/>
        <v>0</v>
      </c>
      <c r="E61" s="141">
        <f t="shared" si="14"/>
        <v>0</v>
      </c>
      <c r="F61" s="141">
        <f t="shared" si="14"/>
        <v>0</v>
      </c>
      <c r="G61" s="141">
        <f>SUM(G49:G60)</f>
        <v>0</v>
      </c>
      <c r="H61" s="240">
        <f t="shared" si="13"/>
        <v>-1530000</v>
      </c>
      <c r="I61" s="240">
        <v>1530000</v>
      </c>
      <c r="J61" s="228"/>
    </row>
    <row r="62" spans="1:10" ht="19.5" thickTop="1">
      <c r="A62" s="260" t="s">
        <v>266</v>
      </c>
      <c r="G62" s="244"/>
      <c r="H62" s="42"/>
      <c r="I62" s="244"/>
    </row>
    <row r="63" spans="1:10" outlineLevel="1">
      <c r="A63" s="277" t="s">
        <v>240</v>
      </c>
      <c r="B63" s="278" t="s">
        <v>241</v>
      </c>
      <c r="C63" s="241"/>
      <c r="D63" s="241"/>
      <c r="E63" s="241"/>
      <c r="F63" s="241"/>
      <c r="G63" s="227">
        <f t="shared" ref="G63:G69" si="15">SUM(C63:F63)</f>
        <v>0</v>
      </c>
      <c r="H63" s="227">
        <f t="shared" ref="H63:H68" si="16">G63-I63</f>
        <v>0</v>
      </c>
      <c r="I63" s="227">
        <v>0</v>
      </c>
      <c r="J63" s="247"/>
    </row>
    <row r="64" spans="1:10" outlineLevel="1">
      <c r="A64" s="277" t="s">
        <v>242</v>
      </c>
      <c r="B64" s="278" t="s">
        <v>243</v>
      </c>
      <c r="C64" s="241"/>
      <c r="D64" s="241"/>
      <c r="E64" s="241"/>
      <c r="F64" s="241"/>
      <c r="G64" s="227">
        <f t="shared" si="15"/>
        <v>0</v>
      </c>
      <c r="H64" s="227">
        <f t="shared" si="16"/>
        <v>-400000</v>
      </c>
      <c r="I64" s="230">
        <v>400000</v>
      </c>
      <c r="J64" s="247"/>
    </row>
    <row r="65" spans="1:10" outlineLevel="1">
      <c r="A65" s="277" t="s">
        <v>244</v>
      </c>
      <c r="B65" s="278" t="s">
        <v>245</v>
      </c>
      <c r="C65" s="241"/>
      <c r="D65" s="241"/>
      <c r="E65" s="241"/>
      <c r="F65" s="241"/>
      <c r="G65" s="227">
        <f t="shared" si="15"/>
        <v>0</v>
      </c>
      <c r="H65" s="227">
        <f t="shared" si="16"/>
        <v>-170000</v>
      </c>
      <c r="I65" s="230">
        <v>170000</v>
      </c>
      <c r="J65" s="247"/>
    </row>
    <row r="66" spans="1:10" outlineLevel="1">
      <c r="A66" s="277" t="s">
        <v>246</v>
      </c>
      <c r="B66" s="278" t="s">
        <v>247</v>
      </c>
      <c r="C66" s="241"/>
      <c r="D66" s="241"/>
      <c r="E66" s="241"/>
      <c r="F66" s="241"/>
      <c r="G66" s="227">
        <f t="shared" si="15"/>
        <v>0</v>
      </c>
      <c r="H66" s="227">
        <f t="shared" si="16"/>
        <v>-145741</v>
      </c>
      <c r="I66" s="230">
        <v>145741</v>
      </c>
      <c r="J66" s="247"/>
    </row>
    <row r="67" spans="1:10" outlineLevel="1">
      <c r="A67" s="277"/>
      <c r="B67" s="278" t="s">
        <v>248</v>
      </c>
      <c r="C67" s="241"/>
      <c r="D67" s="241"/>
      <c r="E67" s="241"/>
      <c r="F67" s="241"/>
      <c r="G67" s="227">
        <f t="shared" si="15"/>
        <v>0</v>
      </c>
      <c r="H67" s="227">
        <f t="shared" si="16"/>
        <v>-34000</v>
      </c>
      <c r="I67" s="230">
        <v>34000</v>
      </c>
      <c r="J67" s="247" t="s">
        <v>267</v>
      </c>
    </row>
    <row r="68" spans="1:10" outlineLevel="1">
      <c r="A68" s="277"/>
      <c r="B68" s="278" t="s">
        <v>249</v>
      </c>
      <c r="C68" s="241"/>
      <c r="D68" s="241"/>
      <c r="E68" s="241"/>
      <c r="F68" s="241"/>
      <c r="G68" s="227">
        <f t="shared" si="15"/>
        <v>0</v>
      </c>
      <c r="H68" s="227">
        <f t="shared" si="16"/>
        <v>0</v>
      </c>
      <c r="I68" s="230">
        <v>0</v>
      </c>
      <c r="J68" s="247"/>
    </row>
    <row r="69" spans="1:10" outlineLevel="1">
      <c r="A69" s="277" t="s">
        <v>250</v>
      </c>
      <c r="B69" s="278" t="s">
        <v>251</v>
      </c>
      <c r="C69" s="241"/>
      <c r="D69" s="241"/>
      <c r="E69" s="241"/>
      <c r="F69" s="241"/>
      <c r="G69" s="227">
        <f t="shared" si="15"/>
        <v>0</v>
      </c>
      <c r="H69" s="227">
        <f t="shared" ref="H69" si="17">G69-I69</f>
        <v>-248000</v>
      </c>
      <c r="I69" s="230">
        <v>248000</v>
      </c>
      <c r="J69" s="247"/>
    </row>
    <row r="70" spans="1:10" ht="13.5" thickBot="1">
      <c r="A70" s="203"/>
      <c r="B70" s="196" t="s">
        <v>123</v>
      </c>
      <c r="C70" s="141">
        <f>SUM(C63:C69)</f>
        <v>0</v>
      </c>
      <c r="D70" s="141">
        <f t="shared" ref="D70:E70" si="18">SUM(D63:D69)</f>
        <v>0</v>
      </c>
      <c r="E70" s="141">
        <f t="shared" si="18"/>
        <v>0</v>
      </c>
      <c r="F70" s="141">
        <f>SUM(F63:F69)</f>
        <v>0</v>
      </c>
      <c r="G70" s="141">
        <f>SUM(G63:G69)</f>
        <v>0</v>
      </c>
      <c r="H70" s="229">
        <f>SUM(H63:H69)</f>
        <v>-997741</v>
      </c>
      <c r="I70" s="229">
        <f>SUM(I63:I69)</f>
        <v>997741</v>
      </c>
    </row>
    <row r="71" spans="1:10" s="220" customFormat="1" ht="19.5" thickTop="1">
      <c r="A71" s="264" t="s">
        <v>124</v>
      </c>
      <c r="B71" s="258"/>
      <c r="C71" s="258"/>
      <c r="D71" s="258"/>
      <c r="E71" s="258"/>
      <c r="F71" s="258"/>
      <c r="G71" s="265"/>
      <c r="H71" s="222"/>
      <c r="I71" s="86"/>
      <c r="J71" s="87"/>
    </row>
    <row r="72" spans="1:10" s="220" customFormat="1" ht="13.5" thickBot="1">
      <c r="B72" s="196" t="s">
        <v>127</v>
      </c>
      <c r="C72" s="212">
        <f>SUM(C70,C61,C47,C37,C25)</f>
        <v>0</v>
      </c>
      <c r="D72" s="212">
        <f t="shared" ref="D72:G72" si="19">SUM(D70,D61,D47,D37,D25)</f>
        <v>0</v>
      </c>
      <c r="E72" s="212">
        <f t="shared" si="19"/>
        <v>0</v>
      </c>
      <c r="F72" s="212">
        <f t="shared" si="19"/>
        <v>0</v>
      </c>
      <c r="G72" s="212">
        <f t="shared" si="19"/>
        <v>0</v>
      </c>
      <c r="H72" s="222"/>
      <c r="I72" s="86"/>
      <c r="J72" s="87"/>
    </row>
    <row r="73" spans="1:10" ht="13.5" thickTop="1"/>
    <row r="75" spans="1:10">
      <c r="A75" s="277"/>
      <c r="B75" s="278"/>
      <c r="C75" s="241"/>
      <c r="D75" s="241"/>
      <c r="E75" s="241"/>
      <c r="F75" s="241"/>
      <c r="G75" s="241"/>
    </row>
    <row r="76" spans="1:10">
      <c r="A76" s="277"/>
      <c r="B76" s="278"/>
      <c r="C76" s="241"/>
      <c r="D76" s="241"/>
      <c r="E76" s="241"/>
      <c r="F76" s="241"/>
      <c r="G76" s="241"/>
    </row>
    <row r="77" spans="1:10">
      <c r="A77" s="277"/>
      <c r="B77" s="278"/>
      <c r="C77" s="241"/>
      <c r="D77" s="241"/>
      <c r="E77" s="241"/>
      <c r="F77" s="241"/>
      <c r="G77" s="241"/>
    </row>
    <row r="78" spans="1:10">
      <c r="A78" s="277"/>
      <c r="B78" s="278"/>
      <c r="C78" s="241"/>
      <c r="D78" s="241"/>
      <c r="E78" s="241"/>
      <c r="F78" s="241"/>
      <c r="G78" s="241"/>
    </row>
    <row r="79" spans="1:10">
      <c r="A79" s="277"/>
      <c r="B79" s="278"/>
      <c r="C79" s="241"/>
      <c r="D79" s="241"/>
      <c r="E79" s="241"/>
      <c r="F79" s="241"/>
      <c r="G79" s="241"/>
    </row>
    <row r="80" spans="1:10">
      <c r="A80" s="277"/>
      <c r="B80" s="278"/>
      <c r="C80" s="241"/>
      <c r="D80" s="241"/>
      <c r="E80" s="241"/>
      <c r="F80" s="241"/>
      <c r="G80" s="241"/>
    </row>
    <row r="81" spans="1:7">
      <c r="A81" s="277"/>
      <c r="B81" s="169"/>
      <c r="C81" s="241"/>
      <c r="D81" s="241"/>
      <c r="E81" s="241"/>
      <c r="F81" s="241"/>
      <c r="G81" s="241"/>
    </row>
  </sheetData>
  <mergeCells count="2">
    <mergeCell ref="A30:A31"/>
    <mergeCell ref="A32:A35"/>
  </mergeCells>
  <phoneticPr fontId="12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pane xSplit="2" ySplit="4" topLeftCell="C50" activePane="bottomRight" state="frozenSplit"/>
      <selection pane="topRight" activeCell="C1" sqref="C1"/>
      <selection pane="bottomLeft" activeCell="A29" sqref="A29"/>
      <selection pane="bottomRight" activeCell="D42" sqref="D42"/>
    </sheetView>
  </sheetViews>
  <sheetFormatPr defaultRowHeight="15" outlineLevelRow="1"/>
  <cols>
    <col min="1" max="1" width="9" style="258"/>
    <col min="2" max="2" width="25.25" style="258" customWidth="1"/>
    <col min="3" max="3" width="9.75" style="258" bestFit="1" customWidth="1"/>
    <col min="4" max="6" width="9.625" style="258" bestFit="1" customWidth="1"/>
    <col min="7" max="7" width="10.625" style="258" bestFit="1" customWidth="1"/>
    <col min="8" max="9" width="9.625" style="258" bestFit="1" customWidth="1"/>
    <col min="10" max="10" width="13.875" style="258" hidden="1" customWidth="1"/>
    <col min="11" max="11" width="9.625" style="258" hidden="1" customWidth="1"/>
    <col min="12" max="12" width="8.5" style="258" hidden="1" customWidth="1"/>
    <col min="13" max="13" width="57.375" style="312" customWidth="1"/>
    <col min="14" max="16384" width="9" style="258"/>
  </cols>
  <sheetData>
    <row r="1" spans="1:15" ht="18">
      <c r="A1" s="108" t="s">
        <v>456</v>
      </c>
      <c r="B1" s="92"/>
      <c r="C1" s="92"/>
      <c r="D1" s="92"/>
      <c r="E1" s="92"/>
      <c r="F1" s="92"/>
      <c r="G1" s="92"/>
      <c r="H1" s="314"/>
      <c r="I1" s="314"/>
      <c r="J1" s="92"/>
      <c r="K1" s="92"/>
      <c r="L1" s="92"/>
      <c r="M1" s="311"/>
    </row>
    <row r="2" spans="1:15">
      <c r="A2" s="113"/>
      <c r="B2" s="114" t="s">
        <v>78</v>
      </c>
      <c r="C2" s="119">
        <v>6.14</v>
      </c>
      <c r="D2" s="92"/>
      <c r="E2" s="92"/>
      <c r="F2" s="92"/>
      <c r="G2" s="92"/>
      <c r="H2" s="314"/>
      <c r="I2" s="314"/>
      <c r="J2" s="92"/>
      <c r="K2" s="92"/>
      <c r="L2" s="92"/>
      <c r="M2" s="311"/>
    </row>
    <row r="3" spans="1:15">
      <c r="A3" s="109"/>
      <c r="B3" s="110"/>
      <c r="C3" s="111"/>
      <c r="D3" s="111"/>
      <c r="E3" s="111"/>
      <c r="F3" s="111"/>
      <c r="G3" s="111"/>
      <c r="H3" s="315"/>
      <c r="K3" s="111"/>
      <c r="L3" s="111"/>
      <c r="M3" s="309"/>
    </row>
    <row r="4" spans="1:15" s="259" customFormat="1">
      <c r="A4" s="126" t="s">
        <v>129</v>
      </c>
      <c r="B4" s="126" t="s">
        <v>138</v>
      </c>
      <c r="C4" s="126" t="s">
        <v>2</v>
      </c>
      <c r="D4" s="126" t="s">
        <v>3</v>
      </c>
      <c r="E4" s="126" t="s">
        <v>0</v>
      </c>
      <c r="F4" s="126" t="s">
        <v>1</v>
      </c>
      <c r="G4" s="126" t="s">
        <v>139</v>
      </c>
      <c r="H4" s="126" t="s">
        <v>438</v>
      </c>
      <c r="I4" s="126" t="s">
        <v>439</v>
      </c>
      <c r="J4" s="126" t="s">
        <v>440</v>
      </c>
      <c r="K4" s="126" t="s">
        <v>98</v>
      </c>
      <c r="L4" s="126" t="s">
        <v>140</v>
      </c>
      <c r="M4" s="145" t="s">
        <v>141</v>
      </c>
    </row>
    <row r="5" spans="1:15" ht="18.75">
      <c r="A5" s="260" t="s">
        <v>142</v>
      </c>
      <c r="B5" s="112"/>
      <c r="C5" s="112"/>
      <c r="D5" s="112"/>
      <c r="E5" s="112"/>
      <c r="F5" s="112"/>
      <c r="G5" s="112"/>
      <c r="H5" s="316"/>
      <c r="I5" s="316"/>
      <c r="J5" s="112"/>
      <c r="K5" s="112"/>
      <c r="L5" s="112"/>
      <c r="M5" s="310"/>
    </row>
    <row r="6" spans="1:15" s="262" customFormat="1" outlineLevel="1">
      <c r="A6" s="130" t="s">
        <v>79</v>
      </c>
      <c r="B6" s="149" t="s">
        <v>143</v>
      </c>
      <c r="C6" s="239"/>
      <c r="D6" s="337"/>
      <c r="E6" s="337"/>
      <c r="F6" s="239"/>
      <c r="G6" s="239">
        <f>SUM(C6:F6)</f>
        <v>0</v>
      </c>
      <c r="H6" s="320">
        <f>G6-I6</f>
        <v>-39684.5</v>
      </c>
      <c r="I6" s="320">
        <v>39684.5</v>
      </c>
      <c r="J6" s="239">
        <f t="shared" ref="J6:J30" si="0">G6-K6</f>
        <v>-42846</v>
      </c>
      <c r="K6" s="239">
        <v>42846</v>
      </c>
      <c r="L6" s="118">
        <f>(-K6+G6)/K6</f>
        <v>-1</v>
      </c>
      <c r="M6" s="125"/>
    </row>
    <row r="7" spans="1:15" s="262" customFormat="1" outlineLevel="1">
      <c r="A7" s="130"/>
      <c r="B7" s="149" t="s">
        <v>144</v>
      </c>
      <c r="C7" s="239"/>
      <c r="D7" s="337"/>
      <c r="E7" s="337"/>
      <c r="F7" s="239"/>
      <c r="G7" s="239">
        <f t="shared" ref="G7:G8" si="1">SUM(C7:F7)</f>
        <v>0</v>
      </c>
      <c r="H7" s="320">
        <f>G7-I7</f>
        <v>-290000</v>
      </c>
      <c r="I7" s="320">
        <v>290000</v>
      </c>
      <c r="J7" s="239">
        <f t="shared" si="0"/>
        <v>-160000</v>
      </c>
      <c r="K7" s="239">
        <v>160000</v>
      </c>
      <c r="L7" s="118">
        <f>(-K7+G7)/K7</f>
        <v>-1</v>
      </c>
      <c r="M7" s="125"/>
    </row>
    <row r="8" spans="1:15" s="262" customFormat="1" outlineLevel="1">
      <c r="A8" s="130"/>
      <c r="B8" s="146" t="s">
        <v>451</v>
      </c>
      <c r="C8" s="320"/>
      <c r="D8" s="320"/>
      <c r="E8" s="320"/>
      <c r="F8" s="320"/>
      <c r="G8" s="320">
        <f t="shared" si="1"/>
        <v>0</v>
      </c>
      <c r="H8" s="320">
        <f>G8-I8</f>
        <v>-1627842.0387599999</v>
      </c>
      <c r="I8" s="320">
        <v>1627842.0387599999</v>
      </c>
      <c r="J8" s="239">
        <f t="shared" si="0"/>
        <v>-1530000</v>
      </c>
      <c r="K8" s="239">
        <v>1530000</v>
      </c>
      <c r="L8" s="118">
        <f>(-K8+G8)/K8</f>
        <v>-1</v>
      </c>
      <c r="M8" s="125"/>
    </row>
    <row r="9" spans="1:15" s="263" customFormat="1">
      <c r="A9" s="130"/>
      <c r="B9" s="177" t="s">
        <v>145</v>
      </c>
      <c r="C9" s="150">
        <f>SUM(C6:C8)</f>
        <v>0</v>
      </c>
      <c r="D9" s="150">
        <f t="shared" ref="D9:K9" si="2">SUM(D6:D8)</f>
        <v>0</v>
      </c>
      <c r="E9" s="150">
        <f t="shared" si="2"/>
        <v>0</v>
      </c>
      <c r="F9" s="150">
        <f t="shared" si="2"/>
        <v>0</v>
      </c>
      <c r="G9" s="150">
        <f t="shared" si="2"/>
        <v>0</v>
      </c>
      <c r="H9" s="320"/>
      <c r="I9" s="320"/>
      <c r="J9" s="239">
        <f t="shared" si="0"/>
        <v>-1732846</v>
      </c>
      <c r="K9" s="239">
        <f t="shared" si="2"/>
        <v>1732846</v>
      </c>
      <c r="L9" s="185">
        <f>(-K9+G9)/K9</f>
        <v>-1</v>
      </c>
      <c r="M9" s="308"/>
    </row>
    <row r="10" spans="1:15" s="262" customFormat="1" outlineLevel="1">
      <c r="A10" s="130" t="s">
        <v>80</v>
      </c>
      <c r="B10" s="156" t="s">
        <v>130</v>
      </c>
      <c r="C10" s="337"/>
      <c r="D10" s="337"/>
      <c r="E10" s="239"/>
      <c r="F10" s="239"/>
      <c r="G10" s="239">
        <f>SUM(C10:F10)</f>
        <v>0</v>
      </c>
      <c r="H10" s="320">
        <f>G10-I10</f>
        <v>0</v>
      </c>
      <c r="I10" s="320">
        <v>0</v>
      </c>
      <c r="J10" s="239">
        <f t="shared" si="0"/>
        <v>0</v>
      </c>
      <c r="K10" s="239">
        <v>0</v>
      </c>
      <c r="L10" s="118">
        <v>1</v>
      </c>
      <c r="M10" s="125"/>
    </row>
    <row r="11" spans="1:15" s="262" customFormat="1" outlineLevel="1">
      <c r="A11" s="130"/>
      <c r="B11" s="156" t="s">
        <v>131</v>
      </c>
      <c r="C11" s="337"/>
      <c r="D11" s="337"/>
      <c r="E11" s="337"/>
      <c r="F11" s="337"/>
      <c r="G11" s="239">
        <f t="shared" ref="G11:G13" si="3">SUM(C11:F11)</f>
        <v>0</v>
      </c>
      <c r="H11" s="320">
        <f>G11-I11</f>
        <v>-470000</v>
      </c>
      <c r="I11" s="320">
        <v>470000</v>
      </c>
      <c r="J11" s="239">
        <f t="shared" si="0"/>
        <v>0</v>
      </c>
      <c r="K11" s="239">
        <v>0</v>
      </c>
      <c r="L11" s="118">
        <v>1</v>
      </c>
      <c r="M11" s="125"/>
    </row>
    <row r="12" spans="1:15" s="262" customFormat="1" outlineLevel="1">
      <c r="A12" s="130"/>
      <c r="B12" s="156" t="s">
        <v>146</v>
      </c>
      <c r="C12" s="337"/>
      <c r="D12" s="337"/>
      <c r="E12" s="337"/>
      <c r="F12" s="337"/>
      <c r="G12" s="239">
        <f>SUM(C12:F12)</f>
        <v>0</v>
      </c>
      <c r="H12" s="320">
        <f>G12-I12</f>
        <v>0</v>
      </c>
      <c r="I12" s="320">
        <v>0</v>
      </c>
      <c r="J12" s="239">
        <f t="shared" si="0"/>
        <v>0</v>
      </c>
      <c r="K12" s="239"/>
      <c r="L12" s="118">
        <v>1</v>
      </c>
      <c r="M12" s="125"/>
    </row>
    <row r="13" spans="1:15" s="262" customFormat="1" outlineLevel="1">
      <c r="A13" s="130"/>
      <c r="B13" s="156" t="s">
        <v>81</v>
      </c>
      <c r="C13" s="337"/>
      <c r="D13" s="337"/>
      <c r="E13" s="337"/>
      <c r="F13" s="337"/>
      <c r="G13" s="239">
        <f t="shared" si="3"/>
        <v>0</v>
      </c>
      <c r="H13" s="320">
        <f>G13-I13</f>
        <v>-238312.5</v>
      </c>
      <c r="I13" s="320">
        <v>238312.5</v>
      </c>
      <c r="J13" s="239">
        <f t="shared" si="0"/>
        <v>-271055</v>
      </c>
      <c r="K13" s="239">
        <v>271055</v>
      </c>
      <c r="L13" s="118">
        <v>-8.7334124933810431E-2</v>
      </c>
      <c r="M13" s="125"/>
    </row>
    <row r="14" spans="1:15" s="263" customFormat="1">
      <c r="A14" s="130"/>
      <c r="B14" s="177" t="s">
        <v>107</v>
      </c>
      <c r="C14" s="150">
        <f t="shared" ref="C14:K14" si="4">SUM(C10:C13)</f>
        <v>0</v>
      </c>
      <c r="D14" s="150">
        <f t="shared" si="4"/>
        <v>0</v>
      </c>
      <c r="E14" s="150">
        <f t="shared" si="4"/>
        <v>0</v>
      </c>
      <c r="F14" s="150">
        <f t="shared" si="4"/>
        <v>0</v>
      </c>
      <c r="G14" s="150">
        <f t="shared" si="4"/>
        <v>0</v>
      </c>
      <c r="H14" s="320"/>
      <c r="I14" s="320"/>
      <c r="J14" s="239">
        <f t="shared" si="0"/>
        <v>-271055</v>
      </c>
      <c r="K14" s="239">
        <f t="shared" si="4"/>
        <v>271055</v>
      </c>
      <c r="L14" s="185">
        <f>(-K14+G14)/K14</f>
        <v>-1</v>
      </c>
      <c r="M14" s="308"/>
    </row>
    <row r="15" spans="1:15" s="262" customFormat="1" outlineLevel="1">
      <c r="A15" s="130" t="s">
        <v>82</v>
      </c>
      <c r="B15" s="156" t="s">
        <v>132</v>
      </c>
      <c r="C15" s="117"/>
      <c r="D15" s="117"/>
      <c r="E15" s="239"/>
      <c r="F15" s="239"/>
      <c r="G15" s="239">
        <f>SUM(C15:F15)</f>
        <v>0</v>
      </c>
      <c r="H15" s="320">
        <f t="shared" ref="H15:H31" si="5">G15-I15</f>
        <v>-170864</v>
      </c>
      <c r="I15" s="320">
        <v>170864</v>
      </c>
      <c r="J15" s="239">
        <f t="shared" si="0"/>
        <v>0</v>
      </c>
      <c r="K15" s="239">
        <v>0</v>
      </c>
      <c r="L15" s="118"/>
      <c r="M15" s="318"/>
      <c r="N15" s="121"/>
      <c r="O15" s="124"/>
    </row>
    <row r="16" spans="1:15" s="262" customFormat="1" outlineLevel="1">
      <c r="A16" s="116"/>
      <c r="B16" s="156" t="s">
        <v>147</v>
      </c>
      <c r="C16" s="239"/>
      <c r="D16" s="239"/>
      <c r="E16" s="239"/>
      <c r="F16" s="239"/>
      <c r="G16" s="239">
        <f t="shared" ref="G16:G30" si="6">SUM(C16:F16)</f>
        <v>0</v>
      </c>
      <c r="H16" s="320">
        <f t="shared" si="5"/>
        <v>0</v>
      </c>
      <c r="I16" s="320">
        <v>0</v>
      </c>
      <c r="J16" s="239">
        <f t="shared" si="0"/>
        <v>0</v>
      </c>
      <c r="K16" s="239">
        <v>0</v>
      </c>
      <c r="L16" s="118">
        <v>1</v>
      </c>
      <c r="M16" s="318"/>
      <c r="N16" s="121"/>
      <c r="O16" s="124"/>
    </row>
    <row r="17" spans="1:15" s="262" customFormat="1" outlineLevel="1">
      <c r="A17" s="116"/>
      <c r="B17" s="156" t="s">
        <v>133</v>
      </c>
      <c r="C17" s="239"/>
      <c r="D17" s="239"/>
      <c r="E17" s="239"/>
      <c r="F17" s="239"/>
      <c r="G17" s="239">
        <f t="shared" si="6"/>
        <v>0</v>
      </c>
      <c r="H17" s="320">
        <f t="shared" si="5"/>
        <v>-311689</v>
      </c>
      <c r="I17" s="320">
        <v>311689</v>
      </c>
      <c r="J17" s="239">
        <f t="shared" si="0"/>
        <v>-293000</v>
      </c>
      <c r="K17" s="239">
        <v>293000</v>
      </c>
      <c r="L17" s="118">
        <f>(-K17+G17)/K17</f>
        <v>-1</v>
      </c>
      <c r="M17" s="318"/>
      <c r="N17" s="121"/>
      <c r="O17" s="124"/>
    </row>
    <row r="18" spans="1:15" s="262" customFormat="1" ht="37.5" outlineLevel="1">
      <c r="A18" s="116"/>
      <c r="B18" s="156" t="s">
        <v>148</v>
      </c>
      <c r="C18" s="239"/>
      <c r="D18" s="239"/>
      <c r="E18" s="239"/>
      <c r="F18" s="239"/>
      <c r="G18" s="239">
        <f>SUM(C18:F18)</f>
        <v>0</v>
      </c>
      <c r="H18" s="320">
        <f t="shared" si="5"/>
        <v>-130000</v>
      </c>
      <c r="I18" s="320">
        <v>130000</v>
      </c>
      <c r="J18" s="239">
        <f t="shared" si="0"/>
        <v>0</v>
      </c>
      <c r="K18" s="239">
        <v>0</v>
      </c>
      <c r="L18" s="118">
        <v>1</v>
      </c>
      <c r="M18" s="318" t="s">
        <v>83</v>
      </c>
      <c r="N18" s="121"/>
      <c r="O18" s="124"/>
    </row>
    <row r="19" spans="1:15" s="262" customFormat="1" outlineLevel="1">
      <c r="A19" s="116"/>
      <c r="B19" s="146" t="s">
        <v>452</v>
      </c>
      <c r="C19" s="239"/>
      <c r="D19" s="239"/>
      <c r="E19" s="239"/>
      <c r="F19" s="239"/>
      <c r="G19" s="239">
        <f t="shared" si="6"/>
        <v>0</v>
      </c>
      <c r="H19" s="320">
        <f t="shared" si="5"/>
        <v>0</v>
      </c>
      <c r="I19" s="320">
        <v>0</v>
      </c>
      <c r="J19" s="239">
        <f t="shared" si="0"/>
        <v>-998061</v>
      </c>
      <c r="K19" s="239">
        <v>998061</v>
      </c>
      <c r="L19" s="118">
        <f>(-K19+G19)/K19</f>
        <v>-1</v>
      </c>
      <c r="M19" s="318"/>
      <c r="N19" s="121"/>
      <c r="O19" s="124"/>
    </row>
    <row r="20" spans="1:15" s="262" customFormat="1" outlineLevel="1">
      <c r="A20" s="116"/>
      <c r="B20" s="149" t="s">
        <v>149</v>
      </c>
      <c r="C20" s="252"/>
      <c r="D20" s="252"/>
      <c r="E20" s="252"/>
      <c r="F20" s="252"/>
      <c r="G20" s="253">
        <f t="shared" ref="G20:G28" si="7">SUM(C20:F20)</f>
        <v>0</v>
      </c>
      <c r="H20" s="320">
        <f t="shared" si="5"/>
        <v>-979572.00000000012</v>
      </c>
      <c r="I20" s="320">
        <v>979572.00000000012</v>
      </c>
      <c r="J20" s="239">
        <f t="shared" si="0"/>
        <v>-914040</v>
      </c>
      <c r="K20" s="252">
        <v>914040</v>
      </c>
      <c r="L20" s="118" t="e">
        <f t="shared" ref="L20:L28" si="8">(G20-K20)/G20</f>
        <v>#DIV/0!</v>
      </c>
      <c r="M20" s="318"/>
      <c r="N20" s="121"/>
      <c r="O20" s="124"/>
    </row>
    <row r="21" spans="1:15" s="262" customFormat="1" outlineLevel="1">
      <c r="A21" s="122"/>
      <c r="B21" s="149" t="s">
        <v>150</v>
      </c>
      <c r="C21" s="253"/>
      <c r="D21" s="253"/>
      <c r="E21" s="252"/>
      <c r="F21" s="252"/>
      <c r="G21" s="253">
        <f t="shared" si="7"/>
        <v>0</v>
      </c>
      <c r="H21" s="320">
        <f t="shared" si="5"/>
        <v>-31614.105599999999</v>
      </c>
      <c r="I21" s="320">
        <v>31614.105599999999</v>
      </c>
      <c r="J21" s="239">
        <f t="shared" si="0"/>
        <v>-22356</v>
      </c>
      <c r="K21" s="252">
        <v>22356</v>
      </c>
      <c r="L21" s="118" t="e">
        <f t="shared" si="8"/>
        <v>#DIV/0!</v>
      </c>
      <c r="M21" s="318"/>
      <c r="N21" s="121"/>
      <c r="O21" s="124"/>
    </row>
    <row r="22" spans="1:15" s="262" customFormat="1" outlineLevel="1">
      <c r="A22" s="116"/>
      <c r="B22" s="149" t="s">
        <v>151</v>
      </c>
      <c r="C22" s="253"/>
      <c r="D22" s="253"/>
      <c r="E22" s="253"/>
      <c r="F22" s="253"/>
      <c r="G22" s="253">
        <f t="shared" si="7"/>
        <v>0</v>
      </c>
      <c r="H22" s="320">
        <f t="shared" si="5"/>
        <v>-33408</v>
      </c>
      <c r="I22" s="320">
        <v>33408</v>
      </c>
      <c r="J22" s="239">
        <f t="shared" si="0"/>
        <v>-12800</v>
      </c>
      <c r="K22" s="252">
        <f>9600/9*12</f>
        <v>12800</v>
      </c>
      <c r="L22" s="118" t="e">
        <f t="shared" si="8"/>
        <v>#DIV/0!</v>
      </c>
      <c r="M22" s="318"/>
      <c r="N22" s="121"/>
      <c r="O22" s="124"/>
    </row>
    <row r="23" spans="1:15" s="262" customFormat="1" outlineLevel="1">
      <c r="A23" s="122"/>
      <c r="B23" s="254" t="s">
        <v>152</v>
      </c>
      <c r="C23" s="255"/>
      <c r="D23" s="255"/>
      <c r="E23" s="255"/>
      <c r="F23" s="255"/>
      <c r="G23" s="253">
        <f t="shared" si="7"/>
        <v>0</v>
      </c>
      <c r="H23" s="320">
        <f t="shared" si="5"/>
        <v>-582912</v>
      </c>
      <c r="I23" s="320">
        <v>582912</v>
      </c>
      <c r="J23" s="239">
        <f t="shared" si="0"/>
        <v>-253440</v>
      </c>
      <c r="K23" s="252">
        <f>180000*(1+5.6%)/9*12</f>
        <v>253440</v>
      </c>
      <c r="L23" s="256" t="e">
        <f t="shared" si="8"/>
        <v>#DIV/0!</v>
      </c>
      <c r="M23" s="307"/>
      <c r="N23" s="121"/>
      <c r="O23" s="124"/>
    </row>
    <row r="24" spans="1:15" s="262" customFormat="1" outlineLevel="1">
      <c r="A24" s="122"/>
      <c r="B24" s="254" t="s">
        <v>153</v>
      </c>
      <c r="C24" s="255"/>
      <c r="D24" s="255"/>
      <c r="E24" s="255"/>
      <c r="F24" s="255"/>
      <c r="G24" s="253">
        <f t="shared" si="7"/>
        <v>0</v>
      </c>
      <c r="H24" s="320">
        <f t="shared" si="5"/>
        <v>-278784</v>
      </c>
      <c r="I24" s="320">
        <v>278784</v>
      </c>
      <c r="J24" s="239">
        <f t="shared" si="0"/>
        <v>-147840</v>
      </c>
      <c r="K24" s="252">
        <f>105000*(1+5.6%)/9*12</f>
        <v>147840</v>
      </c>
      <c r="L24" s="256" t="e">
        <f t="shared" si="8"/>
        <v>#DIV/0!</v>
      </c>
      <c r="M24" s="307"/>
      <c r="N24" s="121"/>
      <c r="O24" s="124"/>
    </row>
    <row r="25" spans="1:15" s="262" customFormat="1" outlineLevel="1">
      <c r="A25" s="122"/>
      <c r="B25" s="254" t="s">
        <v>154</v>
      </c>
      <c r="C25" s="255"/>
      <c r="D25" s="255"/>
      <c r="E25" s="255"/>
      <c r="F25" s="255"/>
      <c r="G25" s="253">
        <f t="shared" si="7"/>
        <v>0</v>
      </c>
      <c r="H25" s="320">
        <f t="shared" si="5"/>
        <v>-32000</v>
      </c>
      <c r="I25" s="320">
        <v>32000</v>
      </c>
      <c r="J25" s="239">
        <f t="shared" si="0"/>
        <v>-6000</v>
      </c>
      <c r="K25" s="252">
        <f>ROUNDUP(5/11*12,0)*1000</f>
        <v>6000</v>
      </c>
      <c r="L25" s="256" t="e">
        <f t="shared" si="8"/>
        <v>#DIV/0!</v>
      </c>
      <c r="M25" s="307"/>
      <c r="N25" s="121"/>
      <c r="O25" s="124"/>
    </row>
    <row r="26" spans="1:15" s="262" customFormat="1" outlineLevel="1">
      <c r="A26" s="122"/>
      <c r="B26" s="254" t="s">
        <v>155</v>
      </c>
      <c r="C26" s="255"/>
      <c r="D26" s="255"/>
      <c r="E26" s="257"/>
      <c r="F26" s="257"/>
      <c r="G26" s="253">
        <f t="shared" si="7"/>
        <v>0</v>
      </c>
      <c r="H26" s="320">
        <f t="shared" si="5"/>
        <v>-610014.24</v>
      </c>
      <c r="I26" s="320">
        <v>610014.24</v>
      </c>
      <c r="J26" s="239">
        <f t="shared" si="0"/>
        <v>-361363.20000000001</v>
      </c>
      <c r="K26" s="257">
        <f>342200*(1+5.6%)</f>
        <v>361363.20000000001</v>
      </c>
      <c r="L26" s="256" t="e">
        <f t="shared" si="8"/>
        <v>#DIV/0!</v>
      </c>
      <c r="M26" s="307"/>
      <c r="N26" s="121"/>
      <c r="O26" s="124"/>
    </row>
    <row r="27" spans="1:15" s="262" customFormat="1" outlineLevel="1">
      <c r="A27" s="122"/>
      <c r="B27" s="149" t="s">
        <v>156</v>
      </c>
      <c r="C27" s="253"/>
      <c r="D27" s="253"/>
      <c r="E27" s="252"/>
      <c r="F27" s="252"/>
      <c r="G27" s="253">
        <f t="shared" si="7"/>
        <v>0</v>
      </c>
      <c r="H27" s="320">
        <f t="shared" si="5"/>
        <v>0</v>
      </c>
      <c r="I27" s="320">
        <v>0</v>
      </c>
      <c r="J27" s="239">
        <f t="shared" si="0"/>
        <v>0</v>
      </c>
      <c r="K27" s="252">
        <v>0</v>
      </c>
      <c r="L27" s="118" t="e">
        <f t="shared" si="8"/>
        <v>#DIV/0!</v>
      </c>
      <c r="M27" s="318"/>
      <c r="N27" s="121"/>
      <c r="O27" s="124"/>
    </row>
    <row r="28" spans="1:15" s="262" customFormat="1" outlineLevel="1">
      <c r="A28" s="122"/>
      <c r="B28" s="254" t="s">
        <v>157</v>
      </c>
      <c r="C28" s="255"/>
      <c r="D28" s="255"/>
      <c r="E28" s="257"/>
      <c r="F28" s="257"/>
      <c r="G28" s="253">
        <f t="shared" si="7"/>
        <v>0</v>
      </c>
      <c r="H28" s="320">
        <f t="shared" si="5"/>
        <v>-267946.27200000006</v>
      </c>
      <c r="I28" s="320">
        <v>267946.27200000006</v>
      </c>
      <c r="J28" s="239">
        <f t="shared" si="0"/>
        <v>-176140.80000000002</v>
      </c>
      <c r="K28" s="257">
        <f>166800*(1+5.6%)</f>
        <v>176140.80000000002</v>
      </c>
      <c r="L28" s="256" t="e">
        <f t="shared" si="8"/>
        <v>#DIV/0!</v>
      </c>
      <c r="M28" s="307"/>
      <c r="N28" s="121"/>
      <c r="O28" s="124"/>
    </row>
    <row r="29" spans="1:15" s="262" customFormat="1" outlineLevel="1">
      <c r="A29" s="122"/>
      <c r="B29" s="156" t="s">
        <v>84</v>
      </c>
      <c r="C29" s="117"/>
      <c r="D29" s="117"/>
      <c r="E29" s="132"/>
      <c r="F29" s="117"/>
      <c r="G29" s="239">
        <f t="shared" si="6"/>
        <v>0</v>
      </c>
      <c r="H29" s="320">
        <f t="shared" si="5"/>
        <v>-240000</v>
      </c>
      <c r="I29" s="320">
        <v>240000</v>
      </c>
      <c r="J29" s="239">
        <f t="shared" si="0"/>
        <v>-258000</v>
      </c>
      <c r="K29" s="117">
        <v>258000</v>
      </c>
      <c r="L29" s="118">
        <f>(-K29+G29)/K29</f>
        <v>-1</v>
      </c>
      <c r="M29" s="318"/>
      <c r="N29" s="121"/>
      <c r="O29" s="124"/>
    </row>
    <row r="30" spans="1:15" s="262" customFormat="1" outlineLevel="1">
      <c r="A30" s="122"/>
      <c r="B30" s="156" t="s">
        <v>85</v>
      </c>
      <c r="C30" s="117"/>
      <c r="D30" s="117"/>
      <c r="E30" s="132"/>
      <c r="F30" s="117"/>
      <c r="G30" s="239">
        <f t="shared" si="6"/>
        <v>0</v>
      </c>
      <c r="H30" s="320">
        <f t="shared" si="5"/>
        <v>0</v>
      </c>
      <c r="I30" s="320">
        <v>0</v>
      </c>
      <c r="J30" s="239">
        <f t="shared" si="0"/>
        <v>-62000</v>
      </c>
      <c r="K30" s="117">
        <v>62000</v>
      </c>
      <c r="L30" s="118">
        <f>(-K30+G30)/K30</f>
        <v>-1</v>
      </c>
      <c r="M30" s="318"/>
      <c r="N30" s="121"/>
      <c r="O30" s="124"/>
    </row>
    <row r="31" spans="1:15" s="262" customFormat="1" outlineLevel="1">
      <c r="A31" s="326"/>
      <c r="B31" s="146" t="s">
        <v>441</v>
      </c>
      <c r="C31" s="319"/>
      <c r="D31" s="319"/>
      <c r="E31" s="322"/>
      <c r="F31" s="319"/>
      <c r="G31" s="320">
        <v>0</v>
      </c>
      <c r="H31" s="320">
        <f t="shared" si="5"/>
        <v>-50000</v>
      </c>
      <c r="I31" s="320">
        <v>50000</v>
      </c>
      <c r="J31" s="320">
        <v>0</v>
      </c>
      <c r="K31" s="319">
        <v>0</v>
      </c>
      <c r="L31" s="321">
        <v>0</v>
      </c>
      <c r="M31" s="325"/>
      <c r="N31" s="323"/>
      <c r="O31" s="324"/>
    </row>
    <row r="32" spans="1:15" s="263" customFormat="1">
      <c r="A32" s="149"/>
      <c r="B32" s="177" t="s">
        <v>158</v>
      </c>
      <c r="C32" s="336">
        <f>SUM(C15:C30)</f>
        <v>0</v>
      </c>
      <c r="D32" s="336">
        <f t="shared" ref="D32:G32" si="9">SUM(D15:D30)</f>
        <v>0</v>
      </c>
      <c r="E32" s="336">
        <f t="shared" si="9"/>
        <v>0</v>
      </c>
      <c r="F32" s="336">
        <f t="shared" si="9"/>
        <v>0</v>
      </c>
      <c r="G32" s="336">
        <f t="shared" si="9"/>
        <v>0</v>
      </c>
      <c r="H32" s="320"/>
      <c r="I32" s="320"/>
      <c r="J32" s="239">
        <f>G32-K32</f>
        <v>-3505041</v>
      </c>
      <c r="K32" s="239">
        <f>SUM(K15:K31)</f>
        <v>3505041</v>
      </c>
      <c r="L32" s="185">
        <f>(-K32+G32)/K32</f>
        <v>-1</v>
      </c>
      <c r="M32" s="158"/>
    </row>
    <row r="33" spans="1:13" s="262" customFormat="1">
      <c r="A33" s="131"/>
      <c r="B33" s="131"/>
      <c r="C33" s="117"/>
      <c r="D33" s="117"/>
      <c r="E33" s="132"/>
      <c r="F33" s="117"/>
      <c r="G33" s="117"/>
      <c r="J33" s="239">
        <f>G33-K33</f>
        <v>0</v>
      </c>
      <c r="K33" s="117"/>
      <c r="L33" s="118"/>
      <c r="M33" s="318"/>
    </row>
    <row r="34" spans="1:13" s="263" customFormat="1" ht="15.75" thickBot="1">
      <c r="A34" s="149"/>
      <c r="B34" s="197" t="s">
        <v>159</v>
      </c>
      <c r="C34" s="198">
        <f t="shared" ref="C34:K34" si="10">SUM(C32,C14+C9)</f>
        <v>0</v>
      </c>
      <c r="D34" s="198">
        <f t="shared" si="10"/>
        <v>0</v>
      </c>
      <c r="E34" s="198">
        <f t="shared" si="10"/>
        <v>0</v>
      </c>
      <c r="F34" s="198">
        <f t="shared" si="10"/>
        <v>0</v>
      </c>
      <c r="G34" s="198">
        <f t="shared" si="10"/>
        <v>0</v>
      </c>
      <c r="H34" s="320">
        <f>G34-I34</f>
        <v>-6384642.6563600004</v>
      </c>
      <c r="I34" s="320">
        <f>SUM(I6:I32)</f>
        <v>6384642.6563600004</v>
      </c>
      <c r="J34" s="239">
        <f>G34-K34</f>
        <v>-5508942</v>
      </c>
      <c r="K34" s="239">
        <f t="shared" si="10"/>
        <v>5508942</v>
      </c>
      <c r="L34" s="185">
        <f>(-K34+G34)/K34</f>
        <v>-1</v>
      </c>
      <c r="M34" s="184"/>
    </row>
    <row r="35" spans="1:13" ht="16.5" outlineLevel="1" thickTop="1" thickBot="1">
      <c r="A35" s="112"/>
      <c r="B35" s="112"/>
      <c r="C35" s="112"/>
      <c r="D35" s="112"/>
      <c r="E35" s="112"/>
      <c r="F35" s="112"/>
      <c r="G35" s="129"/>
      <c r="H35" s="129"/>
      <c r="I35" s="327">
        <v>6384642.6563599994</v>
      </c>
      <c r="J35" s="129"/>
      <c r="K35" s="112"/>
      <c r="L35" s="112"/>
      <c r="M35" s="307"/>
    </row>
    <row r="36" spans="1:13" ht="15.75" outlineLevel="1" thickTop="1">
      <c r="A36" s="148" t="s">
        <v>86</v>
      </c>
      <c r="B36" s="147" t="s">
        <v>87</v>
      </c>
      <c r="C36" s="261"/>
      <c r="D36" s="261"/>
      <c r="E36" s="261"/>
      <c r="F36" s="261"/>
      <c r="G36" s="115"/>
      <c r="H36" s="328"/>
      <c r="I36" s="316"/>
      <c r="J36" s="115"/>
      <c r="K36" s="115"/>
      <c r="L36" s="115"/>
      <c r="M36" s="310"/>
    </row>
    <row r="37" spans="1:13" outlineLevel="1">
      <c r="A37" s="148" t="s">
        <v>134</v>
      </c>
      <c r="B37" s="147" t="s">
        <v>88</v>
      </c>
      <c r="C37" s="261"/>
      <c r="D37" s="261"/>
      <c r="E37" s="261"/>
      <c r="F37" s="261"/>
      <c r="G37" s="115"/>
      <c r="H37" s="328"/>
      <c r="I37" s="328"/>
      <c r="J37" s="115"/>
      <c r="K37" s="115"/>
      <c r="L37" s="115"/>
    </row>
    <row r="38" spans="1:13" outlineLevel="1">
      <c r="A38" s="148" t="s">
        <v>89</v>
      </c>
      <c r="B38" s="147" t="s">
        <v>90</v>
      </c>
      <c r="C38" s="261"/>
      <c r="D38" s="261"/>
      <c r="E38" s="261"/>
      <c r="F38" s="261"/>
      <c r="G38" s="115"/>
      <c r="H38" s="328"/>
      <c r="I38" s="328"/>
      <c r="J38" s="115"/>
      <c r="K38" s="115"/>
      <c r="L38" s="115"/>
    </row>
    <row r="39" spans="1:13" outlineLevel="1">
      <c r="A39" s="148" t="s">
        <v>91</v>
      </c>
      <c r="B39" s="147" t="s">
        <v>92</v>
      </c>
      <c r="C39" s="261"/>
      <c r="D39" s="261"/>
      <c r="E39" s="261"/>
      <c r="F39" s="261"/>
      <c r="G39" s="115"/>
      <c r="H39" s="328"/>
      <c r="I39" s="328"/>
      <c r="J39" s="115"/>
      <c r="K39" s="115"/>
      <c r="L39" s="115"/>
    </row>
    <row r="40" spans="1:13" outlineLevel="1">
      <c r="A40" s="148" t="s">
        <v>93</v>
      </c>
      <c r="B40" s="147" t="s">
        <v>94</v>
      </c>
      <c r="C40" s="261"/>
      <c r="D40" s="261"/>
      <c r="E40" s="261"/>
      <c r="F40" s="261"/>
      <c r="G40" s="115"/>
      <c r="H40" s="328"/>
      <c r="I40" s="328"/>
      <c r="J40" s="115"/>
      <c r="K40" s="115"/>
      <c r="L40" s="115"/>
    </row>
    <row r="41" spans="1:13" outlineLevel="1">
      <c r="A41" s="148" t="s">
        <v>95</v>
      </c>
      <c r="B41" s="120" t="s">
        <v>96</v>
      </c>
      <c r="C41" s="120"/>
      <c r="D41" s="120"/>
      <c r="E41" s="120"/>
      <c r="F41" s="120"/>
      <c r="G41" s="123"/>
      <c r="H41" s="329"/>
      <c r="I41" s="328"/>
      <c r="J41" s="123"/>
      <c r="K41" s="123"/>
      <c r="L41" s="123"/>
    </row>
    <row r="42" spans="1:13" outlineLevel="1">
      <c r="A42" s="148" t="s">
        <v>160</v>
      </c>
      <c r="B42" s="147" t="s">
        <v>97</v>
      </c>
      <c r="C42" s="261"/>
      <c r="D42" s="261"/>
      <c r="E42" s="261"/>
      <c r="F42" s="261"/>
      <c r="G42" s="261"/>
      <c r="H42" s="261"/>
      <c r="I42" s="328"/>
      <c r="J42" s="261"/>
      <c r="K42" s="261"/>
      <c r="L42" s="261"/>
      <c r="M42" s="310"/>
    </row>
    <row r="43" spans="1:13" s="261" customFormat="1" outlineLevel="1">
      <c r="A43" s="148"/>
      <c r="B43" s="147"/>
      <c r="I43" s="328"/>
      <c r="M43" s="310"/>
    </row>
    <row r="44" spans="1:13" ht="18.75">
      <c r="A44" s="260" t="s">
        <v>161</v>
      </c>
      <c r="I44" s="329"/>
    </row>
    <row r="45" spans="1:13" ht="18.75" outlineLevel="1">
      <c r="A45" s="155" t="s">
        <v>162</v>
      </c>
      <c r="I45" s="329"/>
    </row>
    <row r="46" spans="1:13" ht="18" outlineLevel="1">
      <c r="A46" s="155"/>
      <c r="I46" s="313"/>
    </row>
    <row r="47" spans="1:13" ht="27" outlineLevel="1">
      <c r="A47" s="168" t="s">
        <v>135</v>
      </c>
      <c r="B47" s="170"/>
      <c r="C47" s="179"/>
      <c r="D47" s="231"/>
      <c r="E47" s="179"/>
      <c r="F47" s="179"/>
      <c r="G47" s="183">
        <f t="shared" ref="G47:G50" si="11">SUM(C47:F47)</f>
        <v>0</v>
      </c>
      <c r="H47" s="317"/>
      <c r="I47" s="313"/>
      <c r="J47" s="183"/>
      <c r="K47" s="178"/>
      <c r="L47" s="261"/>
    </row>
    <row r="48" spans="1:13" ht="24.75" outlineLevel="1">
      <c r="A48" s="168" t="s">
        <v>136</v>
      </c>
      <c r="B48" s="169"/>
      <c r="C48" s="231"/>
      <c r="D48" s="231"/>
      <c r="E48" s="231"/>
      <c r="F48" s="231"/>
      <c r="G48" s="183">
        <f t="shared" si="11"/>
        <v>0</v>
      </c>
      <c r="H48" s="317"/>
      <c r="I48" s="313"/>
      <c r="J48" s="183"/>
      <c r="K48" s="261"/>
    </row>
    <row r="49" spans="1:13" outlineLevel="1">
      <c r="A49" s="168" t="s">
        <v>137</v>
      </c>
      <c r="B49" s="188"/>
      <c r="C49" s="183"/>
      <c r="D49" s="183"/>
      <c r="E49" s="183"/>
      <c r="F49" s="183"/>
      <c r="G49" s="183">
        <f t="shared" si="11"/>
        <v>0</v>
      </c>
      <c r="H49" s="317"/>
      <c r="I49" s="239"/>
      <c r="J49" s="183"/>
      <c r="K49" s="220"/>
    </row>
    <row r="50" spans="1:13" outlineLevel="1">
      <c r="A50" s="168" t="s">
        <v>101</v>
      </c>
      <c r="B50" s="169" t="s">
        <v>102</v>
      </c>
      <c r="C50" s="167"/>
      <c r="D50" s="167"/>
      <c r="E50" s="167"/>
      <c r="F50" s="220"/>
      <c r="G50" s="183">
        <f t="shared" si="11"/>
        <v>0</v>
      </c>
      <c r="H50" s="317"/>
      <c r="J50" s="183"/>
      <c r="K50" s="220" t="s">
        <v>103</v>
      </c>
    </row>
    <row r="51" spans="1:13" ht="15.75" thickBot="1">
      <c r="A51" s="168"/>
      <c r="B51" s="197" t="s">
        <v>163</v>
      </c>
      <c r="C51" s="198">
        <f>SUM(C47:C50)</f>
        <v>0</v>
      </c>
      <c r="D51" s="198">
        <f t="shared" ref="D51:G51" si="12">SUM(D47:D50)</f>
        <v>0</v>
      </c>
      <c r="E51" s="198">
        <f t="shared" si="12"/>
        <v>0</v>
      </c>
      <c r="F51" s="198">
        <f t="shared" si="12"/>
        <v>0</v>
      </c>
      <c r="G51" s="198">
        <f t="shared" si="12"/>
        <v>0</v>
      </c>
      <c r="H51" s="320"/>
      <c r="I51" s="244"/>
      <c r="J51" s="239"/>
      <c r="K51" s="220"/>
    </row>
    <row r="52" spans="1:13" s="244" customFormat="1" ht="19.5" thickTop="1">
      <c r="A52" s="264" t="s">
        <v>164</v>
      </c>
      <c r="B52" s="258"/>
      <c r="C52" s="258"/>
      <c r="D52" s="258"/>
      <c r="E52" s="258"/>
      <c r="F52" s="258"/>
      <c r="G52" s="265"/>
      <c r="H52" s="265"/>
      <c r="J52" s="265"/>
      <c r="K52" s="258"/>
      <c r="L52" s="258"/>
      <c r="M52" s="331"/>
    </row>
    <row r="53" spans="1:13" s="244" customFormat="1" ht="18" thickBot="1">
      <c r="A53" s="258"/>
      <c r="B53" s="196" t="s">
        <v>165</v>
      </c>
      <c r="C53" s="212">
        <f>SUM(C51,C34)</f>
        <v>0</v>
      </c>
      <c r="D53" s="212">
        <f t="shared" ref="D53:G53" si="13">SUM(D51,D34)</f>
        <v>0</v>
      </c>
      <c r="E53" s="212">
        <f t="shared" si="13"/>
        <v>0</v>
      </c>
      <c r="F53" s="212">
        <f t="shared" si="13"/>
        <v>0</v>
      </c>
      <c r="G53" s="212">
        <f t="shared" si="13"/>
        <v>0</v>
      </c>
      <c r="H53" s="320"/>
      <c r="I53" s="258"/>
      <c r="J53" s="239"/>
      <c r="K53" s="218"/>
      <c r="L53" s="218"/>
      <c r="M53" s="331"/>
    </row>
    <row r="54" spans="1:13" ht="15.75" thickTop="1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三大招聘网站使用明细</vt:lpstr>
      <vt:lpstr>2011校园预算明细</vt:lpstr>
      <vt:lpstr>HR Budget Summary</vt:lpstr>
      <vt:lpstr>Campus&amp;Branding</vt:lpstr>
      <vt:lpstr>Staffing</vt:lpstr>
      <vt:lpstr>Culture&amp;ER</vt:lpstr>
      <vt:lpstr>Learning&amp;Development</vt:lpstr>
      <vt:lpstr>Comp.&amp;e-HR&amp;SSC-2015</vt:lpstr>
    </vt:vector>
  </TitlesOfParts>
  <Company>sohu.com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leoliu</dc:creator>
  <cp:lastModifiedBy>1</cp:lastModifiedBy>
  <cp:lastPrinted>2012-12-19T10:05:17Z</cp:lastPrinted>
  <dcterms:created xsi:type="dcterms:W3CDTF">2006-06-20T02:08:53Z</dcterms:created>
  <dcterms:modified xsi:type="dcterms:W3CDTF">2016-08-25T13:49:25Z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