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搜狐项目\搜狐预算模板整理\搜狐预算模板整理\"/>
    </mc:Choice>
  </mc:AlternateContent>
  <bookViews>
    <workbookView xWindow="0" yWindow="0" windowWidth="20490" windowHeight="7770" activeTab="2"/>
  </bookViews>
  <sheets>
    <sheet name="Tech-no Capex &amp; others预算模板-集团总部" sheetId="1" r:id="rId1"/>
    <sheet name="ES预算模板-集团总部" sheetId="2" r:id="rId2"/>
    <sheet name="ES-Capex预算模板" sheetId="6" r:id="rId3"/>
    <sheet name="ES预算基础数据" sheetId="4" r:id="rId4"/>
    <sheet name="HR预算模板-集团总部" sheetId="3" r:id="rId5"/>
    <sheet name="HR预算基础数据" sheetId="5" r:id="rId6"/>
  </sheets>
  <externalReferences>
    <externalReference r:id="rId7"/>
    <externalReference r:id="rId8"/>
    <externalReference r:id="rId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" i="6" l="1"/>
  <c r="L35" i="6" s="1"/>
  <c r="H35" i="6"/>
  <c r="H34" i="6" s="1"/>
  <c r="F35" i="6"/>
  <c r="F34" i="6" s="1"/>
  <c r="D35" i="6"/>
  <c r="K34" i="6"/>
  <c r="J34" i="6"/>
  <c r="D34" i="6"/>
  <c r="I33" i="6"/>
  <c r="K33" i="6" s="1"/>
  <c r="H33" i="6"/>
  <c r="G33" i="6"/>
  <c r="E33" i="6"/>
  <c r="F33" i="6" s="1"/>
  <c r="F27" i="6" s="1"/>
  <c r="D33" i="6"/>
  <c r="C33" i="6"/>
  <c r="J32" i="6"/>
  <c r="L32" i="6" s="1"/>
  <c r="I32" i="6"/>
  <c r="H32" i="6"/>
  <c r="G32" i="6"/>
  <c r="K32" i="6" s="1"/>
  <c r="F32" i="6"/>
  <c r="E32" i="6"/>
  <c r="D32" i="6"/>
  <c r="C32" i="6"/>
  <c r="J31" i="6"/>
  <c r="I31" i="6"/>
  <c r="K31" i="6" s="1"/>
  <c r="H31" i="6"/>
  <c r="L31" i="6" s="1"/>
  <c r="G31" i="6"/>
  <c r="F31" i="6"/>
  <c r="E31" i="6"/>
  <c r="D31" i="6"/>
  <c r="C31" i="6"/>
  <c r="J30" i="6"/>
  <c r="L30" i="6" s="1"/>
  <c r="I30" i="6"/>
  <c r="H30" i="6"/>
  <c r="G30" i="6"/>
  <c r="K30" i="6" s="1"/>
  <c r="F30" i="6"/>
  <c r="E30" i="6"/>
  <c r="D30" i="6"/>
  <c r="C30" i="6"/>
  <c r="J29" i="6"/>
  <c r="I29" i="6"/>
  <c r="K29" i="6" s="1"/>
  <c r="H29" i="6"/>
  <c r="L29" i="6" s="1"/>
  <c r="G29" i="6"/>
  <c r="F29" i="6"/>
  <c r="E29" i="6"/>
  <c r="D29" i="6"/>
  <c r="C29" i="6"/>
  <c r="J28" i="6"/>
  <c r="L28" i="6" s="1"/>
  <c r="I28" i="6"/>
  <c r="H28" i="6"/>
  <c r="G28" i="6"/>
  <c r="K28" i="6" s="1"/>
  <c r="F28" i="6"/>
  <c r="E28" i="6"/>
  <c r="D28" i="6"/>
  <c r="C28" i="6"/>
  <c r="I27" i="6"/>
  <c r="K27" i="6" s="1"/>
  <c r="H27" i="6"/>
  <c r="G27" i="6"/>
  <c r="E27" i="6"/>
  <c r="D27" i="6"/>
  <c r="C27" i="6"/>
  <c r="J26" i="6"/>
  <c r="L26" i="6" s="1"/>
  <c r="I26" i="6"/>
  <c r="H26" i="6"/>
  <c r="G26" i="6"/>
  <c r="G25" i="6" s="1"/>
  <c r="F26" i="6"/>
  <c r="F25" i="6" s="1"/>
  <c r="E26" i="6"/>
  <c r="D26" i="6"/>
  <c r="C26" i="6"/>
  <c r="C25" i="6" s="1"/>
  <c r="I25" i="6"/>
  <c r="H25" i="6"/>
  <c r="E25" i="6"/>
  <c r="D25" i="6"/>
  <c r="J24" i="6"/>
  <c r="I24" i="6"/>
  <c r="G24" i="6"/>
  <c r="K24" i="6" s="1"/>
  <c r="F24" i="6"/>
  <c r="E24" i="6"/>
  <c r="C24" i="6"/>
  <c r="D24" i="6" s="1"/>
  <c r="D18" i="6" s="1"/>
  <c r="J23" i="6"/>
  <c r="I23" i="6"/>
  <c r="K23" i="6" s="1"/>
  <c r="H23" i="6"/>
  <c r="L23" i="6" s="1"/>
  <c r="G23" i="6"/>
  <c r="F23" i="6"/>
  <c r="E23" i="6"/>
  <c r="D23" i="6"/>
  <c r="C23" i="6"/>
  <c r="J22" i="6"/>
  <c r="L22" i="6" s="1"/>
  <c r="I22" i="6"/>
  <c r="H22" i="6"/>
  <c r="G22" i="6"/>
  <c r="K22" i="6" s="1"/>
  <c r="F22" i="6"/>
  <c r="E22" i="6"/>
  <c r="D22" i="6"/>
  <c r="C22" i="6"/>
  <c r="J21" i="6"/>
  <c r="I21" i="6"/>
  <c r="K21" i="6" s="1"/>
  <c r="H21" i="6"/>
  <c r="L21" i="6" s="1"/>
  <c r="G21" i="6"/>
  <c r="F21" i="6"/>
  <c r="E21" i="6"/>
  <c r="D21" i="6"/>
  <c r="C21" i="6"/>
  <c r="J20" i="6"/>
  <c r="L20" i="6" s="1"/>
  <c r="I20" i="6"/>
  <c r="H20" i="6"/>
  <c r="G20" i="6"/>
  <c r="K20" i="6" s="1"/>
  <c r="F20" i="6"/>
  <c r="E20" i="6"/>
  <c r="D20" i="6"/>
  <c r="C20" i="6"/>
  <c r="J19" i="6"/>
  <c r="I19" i="6"/>
  <c r="K19" i="6" s="1"/>
  <c r="H19" i="6"/>
  <c r="L19" i="6" s="1"/>
  <c r="G19" i="6"/>
  <c r="F19" i="6"/>
  <c r="E19" i="6"/>
  <c r="D19" i="6"/>
  <c r="C19" i="6"/>
  <c r="J18" i="6"/>
  <c r="I18" i="6"/>
  <c r="G18" i="6"/>
  <c r="K18" i="6" s="1"/>
  <c r="F18" i="6"/>
  <c r="E18" i="6"/>
  <c r="C18" i="6"/>
  <c r="J17" i="6"/>
  <c r="I17" i="6"/>
  <c r="K17" i="6" s="1"/>
  <c r="H17" i="6"/>
  <c r="G17" i="6"/>
  <c r="F17" i="6"/>
  <c r="E17" i="6"/>
  <c r="E16" i="6" s="1"/>
  <c r="D17" i="6"/>
  <c r="D16" i="6" s="1"/>
  <c r="C17" i="6"/>
  <c r="J16" i="6"/>
  <c r="G16" i="6"/>
  <c r="F16" i="6"/>
  <c r="C16" i="6"/>
  <c r="L18" i="6" l="1"/>
  <c r="L34" i="6"/>
  <c r="K16" i="6"/>
  <c r="H24" i="6"/>
  <c r="H18" i="6" s="1"/>
  <c r="H16" i="6" s="1"/>
  <c r="J33" i="6"/>
  <c r="L17" i="6"/>
  <c r="K26" i="6"/>
  <c r="K25" i="6" s="1"/>
  <c r="I16" i="6"/>
  <c r="L16" i="6" l="1"/>
  <c r="J27" i="6"/>
  <c r="L33" i="6"/>
  <c r="L24" i="6"/>
  <c r="L27" i="6" l="1"/>
  <c r="L25" i="6" s="1"/>
  <c r="J25" i="6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H33" i="5" l="1"/>
  <c r="G32" i="5"/>
  <c r="H32" i="5" s="1"/>
  <c r="G31" i="5"/>
  <c r="H31" i="5" s="1"/>
  <c r="G30" i="5"/>
  <c r="H30" i="5" s="1"/>
  <c r="G29" i="5"/>
  <c r="H29" i="5" s="1"/>
  <c r="G28" i="5"/>
  <c r="H28" i="5" s="1"/>
  <c r="G27" i="5"/>
  <c r="H27" i="5" s="1"/>
  <c r="G26" i="5"/>
  <c r="H26" i="5" s="1"/>
  <c r="G25" i="5"/>
  <c r="H25" i="5" s="1"/>
  <c r="I23" i="5"/>
  <c r="I35" i="5" s="1"/>
  <c r="D23" i="5"/>
  <c r="D35" i="5" s="1"/>
  <c r="F21" i="5"/>
  <c r="F23" i="5" s="1"/>
  <c r="F35" i="5" s="1"/>
  <c r="E21" i="5"/>
  <c r="E23" i="5" s="1"/>
  <c r="E35" i="5" s="1"/>
  <c r="D21" i="5"/>
  <c r="C21" i="5"/>
  <c r="C23" i="5" s="1"/>
  <c r="C35" i="5" s="1"/>
  <c r="G20" i="5"/>
  <c r="H20" i="5" s="1"/>
  <c r="G19" i="5"/>
  <c r="H19" i="5" s="1"/>
  <c r="G18" i="5"/>
  <c r="H18" i="5" s="1"/>
  <c r="G17" i="5"/>
  <c r="H17" i="5" s="1"/>
  <c r="F16" i="5"/>
  <c r="E16" i="5"/>
  <c r="D16" i="5"/>
  <c r="C16" i="5"/>
  <c r="H15" i="5"/>
  <c r="G15" i="5"/>
  <c r="G14" i="5"/>
  <c r="H14" i="5" s="1"/>
  <c r="H13" i="5"/>
  <c r="G13" i="5"/>
  <c r="G12" i="5"/>
  <c r="H12" i="5" s="1"/>
  <c r="H11" i="5"/>
  <c r="G11" i="5"/>
  <c r="G10" i="5"/>
  <c r="H10" i="5" s="1"/>
  <c r="H9" i="5"/>
  <c r="G9" i="5"/>
  <c r="F8" i="5"/>
  <c r="E8" i="5"/>
  <c r="D8" i="5"/>
  <c r="C8" i="5"/>
  <c r="G7" i="5"/>
  <c r="H7" i="5" s="1"/>
  <c r="G6" i="5"/>
  <c r="H6" i="5" s="1"/>
  <c r="G5" i="5"/>
  <c r="G8" i="5" s="1"/>
  <c r="I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E22" i="3" s="1"/>
  <c r="D17" i="3"/>
  <c r="C17" i="3"/>
  <c r="H5" i="5" l="1"/>
  <c r="G16" i="5"/>
  <c r="G21" i="5"/>
  <c r="D22" i="3"/>
  <c r="F22" i="3"/>
  <c r="G17" i="3"/>
  <c r="G18" i="3"/>
  <c r="H18" i="3" s="1"/>
  <c r="J18" i="3" s="1"/>
  <c r="G19" i="3"/>
  <c r="H19" i="3" s="1"/>
  <c r="J19" i="3" s="1"/>
  <c r="G20" i="3"/>
  <c r="H20" i="3" s="1"/>
  <c r="J20" i="3" s="1"/>
  <c r="G21" i="3"/>
  <c r="H21" i="3" s="1"/>
  <c r="J21" i="3" s="1"/>
  <c r="C22" i="3"/>
  <c r="G23" i="5" l="1"/>
  <c r="G22" i="3"/>
  <c r="H22" i="3" s="1"/>
  <c r="J22" i="3" s="1"/>
  <c r="H17" i="3"/>
  <c r="J17" i="3" s="1"/>
  <c r="G35" i="5" l="1"/>
  <c r="H23" i="5"/>
  <c r="H35" i="5" s="1"/>
  <c r="J49" i="2" l="1"/>
  <c r="I49" i="2"/>
  <c r="K49" i="2" s="1"/>
  <c r="I48" i="2"/>
  <c r="J47" i="2"/>
  <c r="I47" i="2"/>
  <c r="J46" i="2"/>
  <c r="I46" i="2"/>
  <c r="J45" i="2"/>
  <c r="I45" i="2"/>
  <c r="J44" i="2"/>
  <c r="I44" i="2"/>
  <c r="H43" i="2"/>
  <c r="G43" i="2"/>
  <c r="F43" i="2"/>
  <c r="D43" i="2"/>
  <c r="J42" i="2"/>
  <c r="I42" i="2"/>
  <c r="J41" i="2"/>
  <c r="K41" i="2" s="1"/>
  <c r="I41" i="2"/>
  <c r="J40" i="2"/>
  <c r="I40" i="2"/>
  <c r="J39" i="2"/>
  <c r="I39" i="2"/>
  <c r="I38" i="2"/>
  <c r="I37" i="2"/>
  <c r="J36" i="2"/>
  <c r="I36" i="2"/>
  <c r="J35" i="2"/>
  <c r="I35" i="2"/>
  <c r="J34" i="2"/>
  <c r="I34" i="2"/>
  <c r="J33" i="2"/>
  <c r="K33" i="2" s="1"/>
  <c r="I33" i="2"/>
  <c r="J32" i="2"/>
  <c r="I32" i="2"/>
  <c r="J31" i="2"/>
  <c r="I31" i="2"/>
  <c r="J30" i="2"/>
  <c r="I30" i="2"/>
  <c r="J29" i="2"/>
  <c r="K29" i="2" s="1"/>
  <c r="I29" i="2"/>
  <c r="J28" i="2"/>
  <c r="I28" i="2"/>
  <c r="J27" i="2"/>
  <c r="I27" i="2"/>
  <c r="K20" i="2"/>
  <c r="J20" i="2"/>
  <c r="K19" i="2"/>
  <c r="M19" i="2" s="1"/>
  <c r="J19" i="2"/>
  <c r="K18" i="2"/>
  <c r="J18" i="2"/>
  <c r="K17" i="2"/>
  <c r="J17" i="2"/>
  <c r="J16" i="2"/>
  <c r="L16" i="2" s="1"/>
  <c r="K15" i="2"/>
  <c r="J15" i="2"/>
  <c r="K14" i="2"/>
  <c r="J14" i="2"/>
  <c r="M14" i="2" s="1"/>
  <c r="K13" i="2"/>
  <c r="J13" i="2"/>
  <c r="K35" i="2" l="1"/>
  <c r="K40" i="2"/>
  <c r="K45" i="2"/>
  <c r="J43" i="2"/>
  <c r="L18" i="2"/>
  <c r="L20" i="2"/>
  <c r="K28" i="2"/>
  <c r="K32" i="2"/>
  <c r="K34" i="2"/>
  <c r="K42" i="2"/>
  <c r="M18" i="2"/>
  <c r="M20" i="2"/>
  <c r="K30" i="2"/>
  <c r="M13" i="2"/>
  <c r="M15" i="2"/>
  <c r="M17" i="2"/>
  <c r="L19" i="2"/>
  <c r="K31" i="2"/>
  <c r="K44" i="2"/>
  <c r="L17" i="2"/>
  <c r="K27" i="2"/>
  <c r="K36" i="2"/>
  <c r="K39" i="2"/>
  <c r="K47" i="2"/>
  <c r="K46" i="2"/>
  <c r="I43" i="2"/>
  <c r="L13" i="2"/>
  <c r="L14" i="2"/>
  <c r="L15" i="2"/>
  <c r="K43" i="2" l="1"/>
</calcChain>
</file>

<file path=xl/comments1.xml><?xml version="1.0" encoding="utf-8"?>
<comments xmlns="http://schemas.openxmlformats.org/spreadsheetml/2006/main">
  <authors>
    <author>1</author>
  </authors>
  <commentList>
    <comment ref="E21" authorId="0" shapeId="0">
      <text>
        <r>
          <rPr>
            <b/>
            <sz val="9"/>
            <color indexed="81"/>
            <rFont val="宋体"/>
            <family val="3"/>
            <charset val="134"/>
          </rPr>
          <t>备注</t>
        </r>
      </text>
    </comment>
    <comment ref="H2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</t>
        </r>
      </text>
    </comment>
    <comment ref="H25" authorId="0" shapeId="0">
      <text>
        <r>
          <rPr>
            <b/>
            <sz val="9"/>
            <color indexed="81"/>
            <rFont val="宋体"/>
            <family val="3"/>
            <charset val="134"/>
          </rPr>
          <t>必须</t>
        </r>
      </text>
    </comment>
    <comment ref="H30" authorId="0" shapeId="0">
      <text>
        <r>
          <rPr>
            <b/>
            <sz val="9"/>
            <color indexed="81"/>
            <rFont val="宋体"/>
            <family val="3"/>
            <charset val="134"/>
          </rPr>
          <t>备注</t>
        </r>
      </text>
    </comment>
  </commentList>
</comments>
</file>

<file path=xl/comments2.xml><?xml version="1.0" encoding="utf-8"?>
<comments xmlns="http://schemas.openxmlformats.org/spreadsheetml/2006/main">
  <authors>
    <author>angelahe</author>
  </authors>
  <commentList>
    <comment ref="M35" authorId="0" shapeId="0">
      <text>
        <r>
          <rPr>
            <b/>
            <sz val="9"/>
            <color indexed="81"/>
            <rFont val="Tahoma"/>
            <family val="2"/>
          </rPr>
          <t>angelahe: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截止到</t>
        </r>
        <r>
          <rPr>
            <sz val="9"/>
            <color indexed="81"/>
            <rFont val="Tahoma"/>
            <family val="2"/>
          </rPr>
          <t>11/12</t>
        </r>
        <r>
          <rPr>
            <sz val="9"/>
            <color indexed="81"/>
            <rFont val="宋体"/>
            <family val="3"/>
            <charset val="134"/>
          </rPr>
          <t>日，</t>
        </r>
        <r>
          <rPr>
            <sz val="9"/>
            <color indexed="81"/>
            <rFont val="Tahoma"/>
            <family val="2"/>
          </rPr>
          <t>Q4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万，预留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万额度。
</t>
        </r>
        <r>
          <rPr>
            <sz val="9"/>
            <color indexed="81"/>
            <rFont val="Tahoma"/>
            <family val="2"/>
          </rPr>
          <t>Q1</t>
        </r>
        <r>
          <rPr>
            <sz val="9"/>
            <color indexed="81"/>
            <rFont val="宋体"/>
            <family val="3"/>
            <charset val="134"/>
          </rPr>
          <t>统一</t>
        </r>
        <r>
          <rPr>
            <sz val="9"/>
            <color indexed="81"/>
            <rFont val="Tahoma"/>
            <family val="2"/>
          </rPr>
          <t>OA</t>
        </r>
        <r>
          <rPr>
            <sz val="9"/>
            <color indexed="81"/>
            <rFont val="宋体"/>
            <family val="3"/>
            <charset val="134"/>
          </rPr>
          <t>申请，邱启明团队采购费用约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万。手搜、新闻客户端约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万，汽车四万</t>
        </r>
        <r>
          <rPr>
            <sz val="9"/>
            <color indexed="81"/>
            <rFont val="Tahoma"/>
            <family val="2"/>
          </rPr>
          <t>ES</t>
        </r>
        <r>
          <rPr>
            <sz val="9"/>
            <color indexed="81"/>
            <rFont val="宋体"/>
            <family val="3"/>
            <charset val="134"/>
          </rPr>
          <t>季度采购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万，其他部门自采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万</t>
        </r>
      </text>
    </comment>
  </commentList>
</comments>
</file>

<file path=xl/sharedStrings.xml><?xml version="1.0" encoding="utf-8"?>
<sst xmlns="http://schemas.openxmlformats.org/spreadsheetml/2006/main" count="575" uniqueCount="326">
  <si>
    <t>Tech-no Capex &amp; others</t>
    <phoneticPr fontId="4" type="noConversion"/>
  </si>
  <si>
    <t>服务器</t>
    <phoneticPr fontId="4" type="noConversion"/>
  </si>
  <si>
    <t>网络设备和存储</t>
    <phoneticPr fontId="4" type="noConversion"/>
  </si>
  <si>
    <t>软件、服务及其他</t>
    <phoneticPr fontId="4" type="noConversion"/>
  </si>
  <si>
    <t>虚拟机</t>
    <phoneticPr fontId="4" type="noConversion"/>
  </si>
  <si>
    <t>数量</t>
    <phoneticPr fontId="4" type="noConversion"/>
  </si>
  <si>
    <t>服务器-预算模板字段</t>
    <phoneticPr fontId="4" type="noConversion"/>
  </si>
  <si>
    <t>类别</t>
    <phoneticPr fontId="7" type="noConversion"/>
  </si>
  <si>
    <t>财务口径部门</t>
    <phoneticPr fontId="7" type="noConversion"/>
  </si>
  <si>
    <t>负责人</t>
    <phoneticPr fontId="7" type="noConversion"/>
  </si>
  <si>
    <t>项目名称</t>
    <phoneticPr fontId="7" type="noConversion"/>
  </si>
  <si>
    <t>需求用途</t>
    <phoneticPr fontId="7" type="noConversion"/>
  </si>
  <si>
    <t>产品类型</t>
    <phoneticPr fontId="7" type="noConversion"/>
  </si>
  <si>
    <t>用途类型</t>
    <phoneticPr fontId="7" type="noConversion"/>
  </si>
  <si>
    <t>类型与配置</t>
    <phoneticPr fontId="7" type="noConversion"/>
  </si>
  <si>
    <t>数量（台）</t>
    <phoneticPr fontId="7" type="noConversion"/>
  </si>
  <si>
    <t>单价</t>
    <phoneticPr fontId="7" type="noConversion"/>
  </si>
  <si>
    <t>金额（元）</t>
    <phoneticPr fontId="7" type="noConversion"/>
  </si>
  <si>
    <t>备注</t>
    <phoneticPr fontId="7" type="noConversion"/>
  </si>
  <si>
    <t>Q1</t>
    <phoneticPr fontId="7" type="noConversion"/>
  </si>
  <si>
    <t>Q2</t>
    <phoneticPr fontId="7" type="noConversion"/>
  </si>
  <si>
    <t>Q3</t>
    <phoneticPr fontId="7" type="noConversion"/>
  </si>
  <si>
    <t>Q4</t>
    <phoneticPr fontId="7" type="noConversion"/>
  </si>
  <si>
    <t>Total</t>
    <phoneticPr fontId="7" type="noConversion"/>
  </si>
  <si>
    <t>类别</t>
    <phoneticPr fontId="7" type="noConversion"/>
  </si>
  <si>
    <t>财务口径部门</t>
    <phoneticPr fontId="7" type="noConversion"/>
  </si>
  <si>
    <t>负责人</t>
    <phoneticPr fontId="7" type="noConversion"/>
  </si>
  <si>
    <t>项目名称</t>
    <phoneticPr fontId="7" type="noConversion"/>
  </si>
  <si>
    <t>需求用途</t>
    <phoneticPr fontId="7" type="noConversion"/>
  </si>
  <si>
    <t>产品类型</t>
    <phoneticPr fontId="7" type="noConversion"/>
  </si>
  <si>
    <t>用途类型</t>
    <phoneticPr fontId="7" type="noConversion"/>
  </si>
  <si>
    <t>2015年需求</t>
    <phoneticPr fontId="7" type="noConversion"/>
  </si>
  <si>
    <t>2015年预算（元）</t>
    <phoneticPr fontId="7" type="noConversion"/>
  </si>
  <si>
    <t>单位</t>
    <phoneticPr fontId="7" type="noConversion"/>
  </si>
  <si>
    <t>软件、服务及其他-预算模板字段</t>
    <phoneticPr fontId="4" type="noConversion"/>
  </si>
  <si>
    <t>备注</t>
    <phoneticPr fontId="12" type="noConversion"/>
  </si>
  <si>
    <t>虚拟机-预算模板字段</t>
    <phoneticPr fontId="4" type="noConversion"/>
  </si>
  <si>
    <t>部门</t>
    <phoneticPr fontId="7" type="noConversion"/>
  </si>
  <si>
    <r>
      <t>2014</t>
    </r>
    <r>
      <rPr>
        <b/>
        <sz val="10"/>
        <rFont val="宋体"/>
        <family val="3"/>
        <charset val="134"/>
      </rPr>
      <t>年</t>
    </r>
    <r>
      <rPr>
        <b/>
        <sz val="10"/>
        <rFont val="Arial Narrow"/>
        <family val="2"/>
      </rPr>
      <t xml:space="preserve"> </t>
    </r>
    <r>
      <rPr>
        <b/>
        <sz val="10"/>
        <rFont val="宋体"/>
        <family val="3"/>
        <charset val="134"/>
      </rPr>
      <t>需求数量（台）</t>
    </r>
    <r>
      <rPr>
        <b/>
        <sz val="10"/>
        <rFont val="Arial Narrow"/>
        <family val="2"/>
      </rPr>
      <t>---</t>
    </r>
    <r>
      <rPr>
        <b/>
        <sz val="10"/>
        <rFont val="宋体"/>
        <family val="3"/>
        <charset val="134"/>
      </rPr>
      <t>虚拟机</t>
    </r>
    <phoneticPr fontId="7" type="noConversion"/>
  </si>
  <si>
    <t>Q1</t>
    <phoneticPr fontId="7" type="noConversion"/>
  </si>
  <si>
    <t>Q2</t>
    <phoneticPr fontId="7" type="noConversion"/>
  </si>
  <si>
    <t>Q3</t>
    <phoneticPr fontId="7" type="noConversion"/>
  </si>
  <si>
    <t>Q4</t>
    <phoneticPr fontId="7" type="noConversion"/>
  </si>
  <si>
    <t>Total</t>
    <phoneticPr fontId="7" type="noConversion"/>
  </si>
  <si>
    <t>总计</t>
    <phoneticPr fontId="4" type="noConversion"/>
  </si>
  <si>
    <t>单价</t>
    <phoneticPr fontId="4" type="noConversion"/>
  </si>
  <si>
    <t>Explanation</t>
    <phoneticPr fontId="7" type="noConversion"/>
  </si>
  <si>
    <t>地点</t>
    <phoneticPr fontId="4" type="noConversion"/>
  </si>
  <si>
    <t>费用类别</t>
    <phoneticPr fontId="4" type="noConversion"/>
  </si>
  <si>
    <r>
      <t>Price</t>
    </r>
    <r>
      <rPr>
        <b/>
        <sz val="10"/>
        <rFont val="Arial Unicode MS"/>
        <family val="2"/>
        <charset val="134"/>
      </rPr>
      <t>（</t>
    </r>
    <r>
      <rPr>
        <b/>
        <sz val="10"/>
        <rFont val="Calibri"/>
        <family val="2"/>
      </rPr>
      <t>ES</t>
    </r>
    <r>
      <rPr>
        <b/>
        <sz val="10"/>
        <rFont val="Arial Unicode MS"/>
        <family val="2"/>
        <charset val="134"/>
      </rPr>
      <t>）</t>
    </r>
    <phoneticPr fontId="7" type="noConversion"/>
  </si>
  <si>
    <t>Expenses</t>
    <phoneticPr fontId="7" type="noConversion"/>
  </si>
  <si>
    <t xml:space="preserve">per month in RMB </t>
    <phoneticPr fontId="7" type="noConversion"/>
  </si>
  <si>
    <t>year in RMB</t>
    <phoneticPr fontId="7" type="noConversion"/>
  </si>
  <si>
    <r>
      <t>2014</t>
    </r>
    <r>
      <rPr>
        <b/>
        <sz val="10"/>
        <rFont val="宋体"/>
        <family val="3"/>
        <charset val="134"/>
      </rPr>
      <t>预算</t>
    </r>
    <phoneticPr fontId="7" type="noConversion"/>
  </si>
  <si>
    <r>
      <rPr>
        <b/>
        <sz val="10"/>
        <rFont val="宋体"/>
        <family val="3"/>
        <charset val="134"/>
      </rPr>
      <t>与</t>
    </r>
    <r>
      <rPr>
        <b/>
        <sz val="10"/>
        <rFont val="Calibri"/>
        <family val="2"/>
      </rPr>
      <t>2014</t>
    </r>
    <r>
      <rPr>
        <b/>
        <sz val="10"/>
        <rFont val="宋体"/>
        <family val="3"/>
        <charset val="134"/>
      </rPr>
      <t>金额差异</t>
    </r>
    <phoneticPr fontId="4" type="noConversion"/>
  </si>
  <si>
    <t>变化比例</t>
    <phoneticPr fontId="7" type="noConversion"/>
  </si>
  <si>
    <r>
      <rPr>
        <sz val="10"/>
        <rFont val="Arial Unicode MS"/>
        <family val="2"/>
        <charset val="134"/>
      </rPr>
      <t>（</t>
    </r>
    <r>
      <rPr>
        <sz val="10"/>
        <rFont val="Calibri"/>
        <family val="2"/>
      </rPr>
      <t>a</t>
    </r>
    <r>
      <rPr>
        <sz val="10"/>
        <rFont val="Arial Unicode MS"/>
        <family val="2"/>
        <charset val="134"/>
      </rPr>
      <t>）</t>
    </r>
    <phoneticPr fontId="7" type="noConversion"/>
  </si>
  <si>
    <r>
      <rPr>
        <sz val="10"/>
        <rFont val="Arial Unicode MS"/>
        <family val="2"/>
        <charset val="134"/>
      </rPr>
      <t>（</t>
    </r>
    <r>
      <rPr>
        <sz val="10"/>
        <rFont val="Calibri"/>
        <family val="2"/>
      </rPr>
      <t>b</t>
    </r>
    <r>
      <rPr>
        <sz val="10"/>
        <rFont val="Arial Unicode MS"/>
        <family val="2"/>
        <charset val="134"/>
      </rPr>
      <t>）</t>
    </r>
    <r>
      <rPr>
        <sz val="10"/>
        <rFont val="Calibri"/>
        <family val="2"/>
      </rPr>
      <t>=</t>
    </r>
    <r>
      <rPr>
        <sz val="10"/>
        <rFont val="Arial Unicode MS"/>
        <family val="2"/>
        <charset val="134"/>
      </rPr>
      <t>（</t>
    </r>
    <r>
      <rPr>
        <sz val="10"/>
        <rFont val="Calibri"/>
        <family val="2"/>
      </rPr>
      <t>a</t>
    </r>
    <r>
      <rPr>
        <sz val="10"/>
        <rFont val="Arial Unicode MS"/>
        <family val="2"/>
        <charset val="134"/>
      </rPr>
      <t>）</t>
    </r>
    <r>
      <rPr>
        <sz val="10"/>
        <rFont val="Calibri"/>
        <family val="2"/>
      </rPr>
      <t>*12</t>
    </r>
    <phoneticPr fontId="7" type="noConversion"/>
  </si>
  <si>
    <t>网络大厦租金</t>
    <phoneticPr fontId="7" type="noConversion"/>
  </si>
  <si>
    <t>搜狐网络大厦</t>
  </si>
  <si>
    <t>租金</t>
  </si>
  <si>
    <r>
      <rPr>
        <sz val="10"/>
        <rFont val="宋体"/>
        <family val="3"/>
        <charset val="134"/>
      </rPr>
      <t>网络大厦物业管理费</t>
    </r>
    <r>
      <rPr>
        <sz val="10"/>
        <rFont val="Arial"/>
        <family val="2"/>
      </rPr>
      <t/>
    </r>
    <phoneticPr fontId="7" type="noConversion"/>
  </si>
  <si>
    <t>物业费</t>
  </si>
  <si>
    <t>媒体大厦物业管理费</t>
    <phoneticPr fontId="4" type="noConversion"/>
  </si>
  <si>
    <t>搜狐媒体大厦</t>
  </si>
  <si>
    <t>媒体大厦设施设备运营费</t>
    <phoneticPr fontId="4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</si>
  <si>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层租金</t>
    </r>
    <phoneticPr fontId="7" type="noConversion"/>
  </si>
  <si>
    <t>融科A座4层</t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</si>
  <si>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层物业管理费</t>
    </r>
    <phoneticPr fontId="7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</si>
  <si>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19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层租金</t>
    </r>
    <phoneticPr fontId="7" type="noConversion"/>
  </si>
  <si>
    <t>融科C座19-20层</t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</si>
  <si>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19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层物业管理费</t>
    </r>
    <phoneticPr fontId="7" type="noConversion"/>
  </si>
  <si>
    <t>Budget Item</t>
    <phoneticPr fontId="7" type="noConversion"/>
  </si>
  <si>
    <r>
      <t>2013</t>
    </r>
    <r>
      <rPr>
        <b/>
        <sz val="10"/>
        <rFont val="宋体"/>
        <family val="3"/>
        <charset val="134"/>
      </rPr>
      <t>预算</t>
    </r>
    <phoneticPr fontId="7" type="noConversion"/>
  </si>
  <si>
    <t>Rental</t>
    <phoneticPr fontId="7" type="noConversion"/>
  </si>
  <si>
    <t>库房租金</t>
    <phoneticPr fontId="7" type="noConversion"/>
  </si>
  <si>
    <t>库房物业管理费</t>
    <phoneticPr fontId="7" type="noConversion"/>
  </si>
  <si>
    <t>华清嘉园租金</t>
    <phoneticPr fontId="7" type="noConversion"/>
  </si>
  <si>
    <t>媒体大厦物业费</t>
    <phoneticPr fontId="4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</si>
  <si>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10</t>
    </r>
    <r>
      <rPr>
        <sz val="10"/>
        <rFont val="宋体"/>
        <family val="3"/>
        <charset val="134"/>
      </rPr>
      <t>层租金</t>
    </r>
    <phoneticPr fontId="4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</si>
  <si>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10</t>
    </r>
    <r>
      <rPr>
        <sz val="10"/>
        <rFont val="宋体"/>
        <family val="3"/>
        <charset val="134"/>
      </rPr>
      <t>层物业管理费</t>
    </r>
    <phoneticPr fontId="4" type="noConversion"/>
  </si>
  <si>
    <r>
      <rPr>
        <sz val="10"/>
        <rFont val="宋体"/>
        <family val="3"/>
        <charset val="134"/>
      </rPr>
      <t>同方</t>
    </r>
    <r>
      <rPr>
        <sz val="10"/>
        <rFont val="Calibri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7</t>
    </r>
    <r>
      <rPr>
        <sz val="10"/>
        <rFont val="宋体"/>
        <family val="3"/>
        <charset val="134"/>
      </rPr>
      <t>层租金</t>
    </r>
    <phoneticPr fontId="7" type="noConversion"/>
  </si>
  <si>
    <r>
      <rPr>
        <sz val="10"/>
        <rFont val="宋体"/>
        <family val="3"/>
        <charset val="134"/>
      </rPr>
      <t>同方</t>
    </r>
    <r>
      <rPr>
        <sz val="10"/>
        <rFont val="Calibri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7</t>
    </r>
    <r>
      <rPr>
        <sz val="10"/>
        <rFont val="宋体"/>
        <family val="3"/>
        <charset val="134"/>
      </rPr>
      <t>层物业管理费</t>
    </r>
    <phoneticPr fontId="7" type="noConversion"/>
  </si>
  <si>
    <r>
      <rPr>
        <sz val="10"/>
        <rFont val="宋体"/>
        <family val="3"/>
        <charset val="134"/>
      </rPr>
      <t>同方</t>
    </r>
    <r>
      <rPr>
        <sz val="10"/>
        <rFont val="Calibri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8</t>
    </r>
    <r>
      <rPr>
        <sz val="10"/>
        <rFont val="宋体"/>
        <family val="3"/>
        <charset val="134"/>
      </rPr>
      <t>层租金</t>
    </r>
    <phoneticPr fontId="7" type="noConversion"/>
  </si>
  <si>
    <r>
      <rPr>
        <sz val="10"/>
        <rFont val="宋体"/>
        <family val="3"/>
        <charset val="134"/>
      </rPr>
      <t>同方</t>
    </r>
    <r>
      <rPr>
        <sz val="10"/>
        <rFont val="Calibri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8</t>
    </r>
    <r>
      <rPr>
        <sz val="10"/>
        <rFont val="宋体"/>
        <family val="3"/>
        <charset val="134"/>
      </rPr>
      <t>层物业管理费</t>
    </r>
    <phoneticPr fontId="7" type="noConversion"/>
  </si>
  <si>
    <t>Parking</t>
    <phoneticPr fontId="7" type="noConversion"/>
  </si>
  <si>
    <r>
      <rPr>
        <sz val="10"/>
        <rFont val="宋体"/>
        <family val="3"/>
        <charset val="134"/>
      </rPr>
      <t>停车费（网络大厦</t>
    </r>
    <r>
      <rPr>
        <sz val="10"/>
        <rFont val="Calibri"/>
        <family val="2"/>
      </rPr>
      <t>-SOHU</t>
    </r>
    <r>
      <rPr>
        <sz val="10"/>
        <rFont val="宋体"/>
        <family val="3"/>
        <charset val="134"/>
      </rPr>
      <t>）</t>
    </r>
    <phoneticPr fontId="7" type="noConversion"/>
  </si>
  <si>
    <r>
      <rPr>
        <sz val="10"/>
        <rFont val="宋体"/>
        <family val="3"/>
        <charset val="134"/>
      </rPr>
      <t>停车费（科技大厦</t>
    </r>
    <r>
      <rPr>
        <sz val="10"/>
        <rFont val="Calibri"/>
        <family val="2"/>
      </rPr>
      <t>-SOHU</t>
    </r>
    <r>
      <rPr>
        <sz val="10"/>
        <rFont val="宋体"/>
        <family val="3"/>
        <charset val="134"/>
      </rPr>
      <t>）</t>
    </r>
    <phoneticPr fontId="7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</si>
  <si>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A</t>
    </r>
    <r>
      <rPr>
        <sz val="10"/>
        <rFont val="宋体"/>
        <family val="3"/>
        <charset val="134"/>
      </rPr>
      <t>座地下停车费</t>
    </r>
    <phoneticPr fontId="7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</si>
  <si>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座地下停车费（</t>
    </r>
    <r>
      <rPr>
        <sz val="10"/>
        <rFont val="Calibri"/>
        <family val="2"/>
      </rPr>
      <t>19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层）</t>
    </r>
    <phoneticPr fontId="7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</si>
  <si>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10</t>
    </r>
    <r>
      <rPr>
        <sz val="10"/>
        <rFont val="宋体"/>
        <family val="3"/>
        <charset val="134"/>
      </rPr>
      <t>层停车费</t>
    </r>
    <phoneticPr fontId="4" type="noConversion"/>
  </si>
  <si>
    <t>融科中科行健地面停车费</t>
    <phoneticPr fontId="7" type="noConversion"/>
  </si>
  <si>
    <t>费用项目</t>
    <phoneticPr fontId="4" type="noConversion"/>
  </si>
  <si>
    <t>金额总计</t>
    <phoneticPr fontId="4" type="noConversion"/>
  </si>
  <si>
    <r>
      <t>2014</t>
    </r>
    <r>
      <rPr>
        <b/>
        <sz val="10"/>
        <rFont val="宋体"/>
        <family val="3"/>
        <charset val="134"/>
      </rPr>
      <t>预算</t>
    </r>
    <phoneticPr fontId="4" type="noConversion"/>
  </si>
  <si>
    <t>2013预算</t>
  </si>
  <si>
    <r>
      <rPr>
        <b/>
        <sz val="10"/>
        <rFont val="宋体"/>
        <family val="3"/>
        <charset val="134"/>
      </rPr>
      <t>费用类别</t>
    </r>
    <phoneticPr fontId="4" type="noConversion"/>
  </si>
  <si>
    <r>
      <t>2014</t>
    </r>
    <r>
      <rPr>
        <sz val="10"/>
        <rFont val="宋体"/>
        <family val="3"/>
        <charset val="134"/>
      </rPr>
      <t>年预算稿</t>
    </r>
    <phoneticPr fontId="4" type="noConversion"/>
  </si>
  <si>
    <r>
      <rPr>
        <b/>
        <sz val="10"/>
        <rFont val="宋体"/>
        <family val="3"/>
        <charset val="134"/>
      </rPr>
      <t>与</t>
    </r>
    <r>
      <rPr>
        <b/>
        <sz val="10"/>
        <rFont val="Calibri"/>
        <family val="2"/>
      </rPr>
      <t>2013</t>
    </r>
    <r>
      <rPr>
        <b/>
        <sz val="10"/>
        <rFont val="宋体"/>
        <family val="3"/>
        <charset val="134"/>
      </rPr>
      <t>金额差异</t>
    </r>
    <phoneticPr fontId="4" type="noConversion"/>
  </si>
  <si>
    <r>
      <t>2015</t>
    </r>
    <r>
      <rPr>
        <sz val="10"/>
        <rFont val="宋体"/>
        <family val="3"/>
        <charset val="134"/>
      </rPr>
      <t>年预算稿</t>
    </r>
    <phoneticPr fontId="4" type="noConversion"/>
  </si>
  <si>
    <t>Rental</t>
  </si>
  <si>
    <t>Parking</t>
  </si>
  <si>
    <t>Electricity</t>
  </si>
  <si>
    <t>Drinking Water</t>
  </si>
  <si>
    <t>Security Service</t>
  </si>
  <si>
    <t xml:space="preserve">Plant </t>
  </si>
  <si>
    <t>Office Cleaning</t>
  </si>
  <si>
    <t xml:space="preserve">Pantry Service </t>
  </si>
  <si>
    <t>Shuttle Bus</t>
  </si>
  <si>
    <t>Office consumables</t>
  </si>
  <si>
    <t>Facility Maintenance</t>
  </si>
  <si>
    <t xml:space="preserve">Office Maintenance </t>
  </si>
  <si>
    <t>Insurance</t>
  </si>
  <si>
    <t>Capex</t>
  </si>
  <si>
    <t>Company Vehicle</t>
  </si>
  <si>
    <t>媒体大厦新增项</t>
  </si>
  <si>
    <t>武汉研发中心
日常费用</t>
  </si>
  <si>
    <t>Pantry Supplies</t>
    <phoneticPr fontId="4" type="noConversion"/>
  </si>
  <si>
    <t>停车费</t>
    <phoneticPr fontId="4" type="noConversion"/>
  </si>
  <si>
    <t>水电费、供暖费</t>
    <phoneticPr fontId="4" type="noConversion"/>
  </si>
  <si>
    <t>饮用水费</t>
    <phoneticPr fontId="4" type="noConversion"/>
  </si>
  <si>
    <t>保安费</t>
    <phoneticPr fontId="4" type="noConversion"/>
  </si>
  <si>
    <t>植物租摆费</t>
    <phoneticPr fontId="4" type="noConversion"/>
  </si>
  <si>
    <t>日常保洁、地毯清洗、办公区杀虫除蟑</t>
    <phoneticPr fontId="4" type="noConversion"/>
  </si>
  <si>
    <t>茶水间阿姨费用</t>
  </si>
  <si>
    <t>班车服务费</t>
    <phoneticPr fontId="4" type="noConversion"/>
  </si>
  <si>
    <t>茶水间费用、杯子制作费用</t>
    <phoneticPr fontId="4" type="noConversion"/>
  </si>
  <si>
    <t>办公用品费用</t>
  </si>
  <si>
    <t>家具维修费用</t>
    <phoneticPr fontId="4" type="noConversion"/>
  </si>
  <si>
    <t>各项维护合同费用、日常维护材料费用、卫星电视维护及使用费</t>
    <phoneticPr fontId="4" type="noConversion"/>
  </si>
  <si>
    <t>财产保险</t>
  </si>
  <si>
    <t>资产、家具</t>
    <phoneticPr fontId="4" type="noConversion"/>
  </si>
  <si>
    <t>搜狐车辆保险、搜狐车辆维修保养</t>
    <phoneticPr fontId="4" type="noConversion"/>
  </si>
  <si>
    <t>媒体大厦新增预留工位、办公室文软装（文化建设）</t>
    <phoneticPr fontId="4" type="noConversion"/>
  </si>
  <si>
    <t>租赁税</t>
  </si>
  <si>
    <t>电梯补偿金</t>
  </si>
  <si>
    <t>水费</t>
  </si>
  <si>
    <t>电费</t>
  </si>
  <si>
    <t>电话费</t>
  </si>
  <si>
    <t>家具维修</t>
  </si>
  <si>
    <t>地毯清洗费</t>
  </si>
  <si>
    <t>日常保洁费</t>
  </si>
  <si>
    <t>门卡、桌牌等</t>
  </si>
  <si>
    <t>文具耗材及茶间用品</t>
  </si>
  <si>
    <t>绿植费</t>
  </si>
  <si>
    <t>洗涤费</t>
  </si>
  <si>
    <t>饮用水</t>
  </si>
  <si>
    <t>※物业组</t>
    <phoneticPr fontId="7" type="noConversion"/>
  </si>
  <si>
    <t>★资产组</t>
    <phoneticPr fontId="7" type="noConversion"/>
  </si>
  <si>
    <t>◆工程组</t>
    <phoneticPr fontId="7" type="noConversion"/>
  </si>
  <si>
    <t>▲差旅前台组</t>
    <phoneticPr fontId="7" type="noConversion"/>
  </si>
  <si>
    <t>租金、物业管理费</t>
    <phoneticPr fontId="4" type="noConversion"/>
  </si>
  <si>
    <t>Budget Item费用类别</t>
    <phoneticPr fontId="4" type="noConversion"/>
  </si>
  <si>
    <t>2014年ES预算</t>
    <phoneticPr fontId="4" type="noConversion"/>
  </si>
  <si>
    <t>工程费用</t>
    <phoneticPr fontId="4" type="noConversion"/>
  </si>
  <si>
    <t>日常费用</t>
    <phoneticPr fontId="4" type="noConversion"/>
  </si>
  <si>
    <t>资产费用</t>
    <phoneticPr fontId="4" type="noConversion"/>
  </si>
  <si>
    <t>车辆维护费</t>
    <phoneticPr fontId="4" type="noConversion"/>
  </si>
  <si>
    <t>保险费</t>
    <phoneticPr fontId="4" type="noConversion"/>
  </si>
  <si>
    <t>家具维修费</t>
    <phoneticPr fontId="4" type="noConversion"/>
  </si>
  <si>
    <t>办公用品费</t>
    <phoneticPr fontId="4" type="noConversion"/>
  </si>
  <si>
    <t>茶水间费用</t>
    <phoneticPr fontId="4" type="noConversion"/>
  </si>
  <si>
    <t>班车费</t>
    <phoneticPr fontId="4" type="noConversion"/>
  </si>
  <si>
    <t>茶水间服务费</t>
    <phoneticPr fontId="4" type="noConversion"/>
  </si>
  <si>
    <t>办公区清洁费</t>
    <phoneticPr fontId="4" type="noConversion"/>
  </si>
  <si>
    <t>水电费</t>
    <phoneticPr fontId="4" type="noConversion"/>
  </si>
  <si>
    <t>租金物管费</t>
    <phoneticPr fontId="4" type="noConversion"/>
  </si>
  <si>
    <t>媒体大厦新增项</t>
    <phoneticPr fontId="4" type="noConversion"/>
  </si>
  <si>
    <t>类别名称</t>
    <phoneticPr fontId="4" type="noConversion"/>
  </si>
  <si>
    <t>预算负责组</t>
    <phoneticPr fontId="4" type="noConversion"/>
  </si>
  <si>
    <t>ES预算模板</t>
    <phoneticPr fontId="4" type="noConversion"/>
  </si>
  <si>
    <r>
      <rPr>
        <b/>
        <sz val="10"/>
        <rFont val="宋体"/>
        <family val="3"/>
        <charset val="134"/>
      </rPr>
      <t>类别</t>
    </r>
    <phoneticPr fontId="7" type="noConversion"/>
  </si>
  <si>
    <r>
      <rPr>
        <b/>
        <sz val="10"/>
        <rFont val="宋体"/>
        <family val="3"/>
        <charset val="134"/>
      </rPr>
      <t>项目</t>
    </r>
    <phoneticPr fontId="7" type="noConversion"/>
  </si>
  <si>
    <t>Q1</t>
  </si>
  <si>
    <t>Q2</t>
  </si>
  <si>
    <t>Q3</t>
  </si>
  <si>
    <t>Q4</t>
  </si>
  <si>
    <r>
      <rPr>
        <b/>
        <sz val="10"/>
        <rFont val="宋体"/>
        <family val="3"/>
        <charset val="134"/>
      </rPr>
      <t>合计</t>
    </r>
    <phoneticPr fontId="7" type="noConversion"/>
  </si>
  <si>
    <r>
      <rPr>
        <b/>
        <sz val="10"/>
        <rFont val="宋体"/>
        <family val="3"/>
        <charset val="134"/>
      </rPr>
      <t>增长</t>
    </r>
    <phoneticPr fontId="7" type="noConversion"/>
  </si>
  <si>
    <r>
      <t>14</t>
    </r>
    <r>
      <rPr>
        <b/>
        <sz val="10"/>
        <rFont val="宋体"/>
        <family val="3"/>
        <charset val="134"/>
      </rPr>
      <t>年预算</t>
    </r>
    <phoneticPr fontId="4" type="noConversion"/>
  </si>
  <si>
    <r>
      <rPr>
        <b/>
        <sz val="10"/>
        <rFont val="宋体"/>
        <family val="3"/>
        <charset val="134"/>
      </rPr>
      <t>增长比例</t>
    </r>
    <phoneticPr fontId="7" type="noConversion"/>
  </si>
  <si>
    <r>
      <rPr>
        <b/>
        <u val="double"/>
        <sz val="14"/>
        <color indexed="12"/>
        <rFont val="宋体"/>
        <family val="3"/>
        <charset val="134"/>
      </rPr>
      <t>集团总部</t>
    </r>
    <r>
      <rPr>
        <b/>
        <u val="double"/>
        <sz val="14"/>
        <color indexed="12"/>
        <rFont val="Arial"/>
        <family val="2"/>
      </rPr>
      <t>+</t>
    </r>
    <r>
      <rPr>
        <b/>
        <u val="double"/>
        <sz val="14"/>
        <color indexed="12"/>
        <rFont val="宋体"/>
        <family val="3"/>
        <charset val="134"/>
      </rPr>
      <t>媒体</t>
    </r>
    <phoneticPr fontId="7" type="noConversion"/>
  </si>
  <si>
    <t>Campus Events</t>
  </si>
  <si>
    <t>Campus&amp;Branding</t>
    <phoneticPr fontId="7" type="noConversion"/>
  </si>
  <si>
    <t>Staffing</t>
  </si>
  <si>
    <t>Staffing</t>
    <phoneticPr fontId="7" type="noConversion"/>
  </si>
  <si>
    <t>Employee Relations</t>
  </si>
  <si>
    <t>Culture&amp;ER</t>
    <phoneticPr fontId="7" type="noConversion"/>
  </si>
  <si>
    <t>Training</t>
  </si>
  <si>
    <t>L&amp;D</t>
    <phoneticPr fontId="7" type="noConversion"/>
  </si>
  <si>
    <t>Others</t>
  </si>
  <si>
    <t>C&amp;B&amp;HRIS</t>
  </si>
  <si>
    <r>
      <rPr>
        <b/>
        <sz val="10"/>
        <rFont val="宋体"/>
        <family val="3"/>
        <charset val="134"/>
      </rPr>
      <t>集团总部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媒体</t>
    </r>
    <r>
      <rPr>
        <b/>
        <sz val="10"/>
        <rFont val="Arial"/>
        <family val="2"/>
      </rPr>
      <t>(RMB)</t>
    </r>
    <phoneticPr fontId="7" type="noConversion"/>
  </si>
  <si>
    <t>备注</t>
  </si>
  <si>
    <r>
      <rPr>
        <b/>
        <sz val="10"/>
        <rFont val="宋体"/>
        <family val="3"/>
        <charset val="134"/>
      </rPr>
      <t>备注</t>
    </r>
    <phoneticPr fontId="4" type="noConversion"/>
  </si>
  <si>
    <r>
      <t>Remark</t>
    </r>
    <r>
      <rPr>
        <b/>
        <u/>
        <sz val="10"/>
        <rFont val="宋体"/>
        <family val="3"/>
        <charset val="134"/>
      </rPr>
      <t>：</t>
    </r>
  </si>
  <si>
    <r>
      <rPr>
        <sz val="10"/>
        <rFont val="宋体"/>
        <family val="3"/>
        <charset val="134"/>
      </rPr>
      <t>搜狐预算中包含如下非日常费用：</t>
    </r>
  </si>
  <si>
    <r>
      <t xml:space="preserve">     1</t>
    </r>
    <r>
      <rPr>
        <sz val="10"/>
        <rFont val="宋体"/>
        <family val="3"/>
        <charset val="134"/>
      </rPr>
      <t>）高管教育自助费用</t>
    </r>
    <r>
      <rPr>
        <sz val="10"/>
        <rFont val="Arial"/>
        <family val="2"/>
      </rPr>
      <t/>
    </r>
    <phoneticPr fontId="7" type="noConversion"/>
  </si>
  <si>
    <r>
      <t xml:space="preserve">     2</t>
    </r>
    <r>
      <rPr>
        <sz val="10"/>
        <rFont val="宋体"/>
        <family val="3"/>
        <charset val="134"/>
      </rPr>
      <t>）登山俱乐部及高管登山</t>
    </r>
    <r>
      <rPr>
        <sz val="10"/>
        <rFont val="Arial"/>
        <family val="2"/>
      </rPr>
      <t/>
    </r>
    <phoneticPr fontId="7" type="noConversion"/>
  </si>
  <si>
    <t>申报类型</t>
    <phoneticPr fontId="4" type="noConversion"/>
  </si>
  <si>
    <t>HR预算</t>
    <phoneticPr fontId="4" type="noConversion"/>
  </si>
  <si>
    <r>
      <t>*</t>
    </r>
    <r>
      <rPr>
        <b/>
        <sz val="10"/>
        <color rgb="FFFF0000"/>
        <rFont val="宋体"/>
        <family val="3"/>
        <charset val="134"/>
      </rPr>
      <t>红色字体为新增项目</t>
    </r>
  </si>
  <si>
    <r>
      <rPr>
        <b/>
        <sz val="10"/>
        <rFont val="宋体"/>
        <family val="3"/>
        <charset val="134"/>
      </rPr>
      <t>奖学金小计</t>
    </r>
    <phoneticPr fontId="7" type="noConversion"/>
  </si>
  <si>
    <r>
      <rPr>
        <b/>
        <sz val="10"/>
        <rFont val="宋体"/>
        <family val="3"/>
        <charset val="134"/>
      </rPr>
      <t>校园雇主品牌活动</t>
    </r>
    <phoneticPr fontId="4" type="noConversion"/>
  </si>
  <si>
    <r>
      <rPr>
        <sz val="10"/>
        <rFont val="宋体"/>
        <family val="3"/>
        <charset val="134"/>
      </rPr>
      <t>清华大学辩论赛</t>
    </r>
    <phoneticPr fontId="4" type="noConversion"/>
  </si>
  <si>
    <r>
      <rPr>
        <sz val="10"/>
        <rFont val="宋体"/>
        <family val="3"/>
        <charset val="134"/>
      </rPr>
      <t>华科搜狐俱乐部</t>
    </r>
    <phoneticPr fontId="4" type="noConversion"/>
  </si>
  <si>
    <r>
      <rPr>
        <sz val="10"/>
        <rFont val="宋体"/>
        <family val="3"/>
        <charset val="134"/>
      </rPr>
      <t>搜狐校园基金</t>
    </r>
    <phoneticPr fontId="4" type="noConversion"/>
  </si>
  <si>
    <r>
      <rPr>
        <sz val="10"/>
        <rFont val="宋体"/>
        <family val="3"/>
        <charset val="134"/>
      </rPr>
      <t>搜狐校园开放日</t>
    </r>
    <phoneticPr fontId="7" type="noConversion"/>
  </si>
  <si>
    <r>
      <rPr>
        <sz val="10"/>
        <color rgb="FFFF0000"/>
        <rFont val="宋体"/>
        <family val="3"/>
        <charset val="134"/>
      </rPr>
      <t>搜狐</t>
    </r>
    <r>
      <rPr>
        <sz val="10"/>
        <color rgb="FFFF0000"/>
        <rFont val="Arial"/>
        <family val="2"/>
      </rPr>
      <t>“</t>
    </r>
    <r>
      <rPr>
        <sz val="10"/>
        <color rgb="FFFF0000"/>
        <rFont val="宋体"/>
        <family val="3"/>
        <charset val="134"/>
      </rPr>
      <t>比武招新</t>
    </r>
    <r>
      <rPr>
        <sz val="10"/>
        <color rgb="FFFF0000"/>
        <rFont val="Arial"/>
        <family val="2"/>
      </rPr>
      <t>”</t>
    </r>
    <phoneticPr fontId="7" type="noConversion"/>
  </si>
  <si>
    <r>
      <rPr>
        <sz val="10"/>
        <color rgb="FFFF0000"/>
        <rFont val="宋体"/>
        <family val="3"/>
        <charset val="134"/>
      </rPr>
      <t>实习生关系维护</t>
    </r>
    <phoneticPr fontId="7" type="noConversion"/>
  </si>
  <si>
    <r>
      <rPr>
        <sz val="10"/>
        <rFont val="宋体"/>
        <family val="3"/>
        <charset val="134"/>
      </rPr>
      <t>雇主品牌运营</t>
    </r>
    <phoneticPr fontId="7" type="noConversion"/>
  </si>
  <si>
    <r>
      <rPr>
        <b/>
        <sz val="10"/>
        <rFont val="宋体"/>
        <family val="3"/>
        <charset val="134"/>
      </rPr>
      <t>校园雇主品牌活动小计</t>
    </r>
    <phoneticPr fontId="7" type="noConversion"/>
  </si>
  <si>
    <r>
      <rPr>
        <b/>
        <sz val="10"/>
        <rFont val="宋体"/>
        <family val="3"/>
        <charset val="134"/>
      </rPr>
      <t>校园招聘</t>
    </r>
    <phoneticPr fontId="4" type="noConversion"/>
  </si>
  <si>
    <r>
      <rPr>
        <sz val="10"/>
        <rFont val="宋体"/>
        <family val="3"/>
        <charset val="134"/>
      </rPr>
      <t>秋季校园招聘</t>
    </r>
    <phoneticPr fontId="7" type="noConversion"/>
  </si>
  <si>
    <r>
      <rPr>
        <sz val="10"/>
        <rFont val="宋体"/>
        <family val="3"/>
        <charset val="134"/>
      </rPr>
      <t>营销训练营</t>
    </r>
    <phoneticPr fontId="7" type="noConversion"/>
  </si>
  <si>
    <r>
      <rPr>
        <sz val="10"/>
        <rFont val="宋体"/>
        <family val="3"/>
        <charset val="134"/>
      </rPr>
      <t>暑期实习招聘</t>
    </r>
    <phoneticPr fontId="7" type="noConversion"/>
  </si>
  <si>
    <r>
      <rPr>
        <sz val="10"/>
        <rFont val="宋体"/>
        <family val="3"/>
        <charset val="134"/>
      </rPr>
      <t>准员工关怀</t>
    </r>
    <phoneticPr fontId="7" type="noConversion"/>
  </si>
  <si>
    <r>
      <rPr>
        <b/>
        <sz val="10"/>
        <rFont val="宋体"/>
        <family val="3"/>
        <charset val="134"/>
      </rPr>
      <t>校园招聘小计</t>
    </r>
    <phoneticPr fontId="7" type="noConversion"/>
  </si>
  <si>
    <r>
      <rPr>
        <b/>
        <sz val="10"/>
        <rFont val="宋体"/>
        <family val="3"/>
        <charset val="134"/>
      </rPr>
      <t>搜狐校园与雇主品牌合计</t>
    </r>
    <r>
      <rPr>
        <b/>
        <sz val="10"/>
        <rFont val="Arial"/>
        <family val="2"/>
      </rPr>
      <t xml:space="preserve"> (RMB)</t>
    </r>
    <phoneticPr fontId="7" type="noConversion"/>
  </si>
  <si>
    <r>
      <rPr>
        <b/>
        <u val="double"/>
        <sz val="14"/>
        <color indexed="12"/>
        <rFont val="宋体"/>
        <family val="3"/>
        <charset val="134"/>
      </rPr>
      <t>搜狗</t>
    </r>
    <phoneticPr fontId="7" type="noConversion"/>
  </si>
  <si>
    <r>
      <rPr>
        <b/>
        <sz val="10"/>
        <rFont val="宋体"/>
        <family val="3"/>
        <charset val="134"/>
      </rPr>
      <t>校园招聘活动</t>
    </r>
  </si>
  <si>
    <r>
      <rPr>
        <sz val="10"/>
        <rFont val="宋体"/>
        <family val="3"/>
        <charset val="134"/>
      </rPr>
      <t>校园招聘（春季）</t>
    </r>
  </si>
  <si>
    <r>
      <rPr>
        <sz val="10"/>
        <rFont val="宋体"/>
        <family val="3"/>
        <charset val="134"/>
      </rPr>
      <t>校园招聘（秋季）</t>
    </r>
  </si>
  <si>
    <r>
      <rPr>
        <b/>
        <sz val="10"/>
        <rFont val="宋体"/>
        <family val="3"/>
        <charset val="134"/>
      </rPr>
      <t>雇主品牌活动</t>
    </r>
  </si>
  <si>
    <r>
      <rPr>
        <sz val="10"/>
        <rFont val="宋体"/>
        <family val="3"/>
        <charset val="134"/>
      </rPr>
      <t>清华计算机系智能体大赛赞助</t>
    </r>
  </si>
  <si>
    <r>
      <rPr>
        <sz val="10"/>
        <rFont val="宋体"/>
        <family val="3"/>
        <charset val="134"/>
      </rPr>
      <t>清华计算机系运动会赞助</t>
    </r>
  </si>
  <si>
    <r>
      <rPr>
        <sz val="10"/>
        <rFont val="宋体"/>
        <family val="3"/>
        <charset val="134"/>
      </rPr>
      <t>清华计算机系学生节赞助</t>
    </r>
  </si>
  <si>
    <r>
      <rPr>
        <sz val="10"/>
        <rFont val="宋体"/>
        <family val="3"/>
        <charset val="134"/>
      </rPr>
      <t>哈尔滨工业大学创新平台赞助</t>
    </r>
  </si>
  <si>
    <r>
      <rPr>
        <sz val="10"/>
        <rFont val="宋体"/>
        <family val="3"/>
        <charset val="134"/>
      </rPr>
      <t>浙江大学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就业活动月赞助</t>
    </r>
  </si>
  <si>
    <r>
      <rPr>
        <sz val="10"/>
        <rFont val="宋体"/>
        <family val="3"/>
        <charset val="134"/>
      </rPr>
      <t>北京知名高校的雇主品牌活动</t>
    </r>
  </si>
  <si>
    <r>
      <rPr>
        <b/>
        <sz val="10"/>
        <rFont val="宋体"/>
        <family val="3"/>
        <charset val="134"/>
      </rPr>
      <t>搜狗校园与雇主品牌合计（</t>
    </r>
    <r>
      <rPr>
        <b/>
        <sz val="10"/>
        <rFont val="Arial"/>
        <family val="2"/>
      </rPr>
      <t>RMB</t>
    </r>
    <r>
      <rPr>
        <b/>
        <sz val="10"/>
        <rFont val="宋体"/>
        <family val="3"/>
        <charset val="134"/>
      </rPr>
      <t>）</t>
    </r>
    <phoneticPr fontId="7" type="noConversion"/>
  </si>
  <si>
    <r>
      <rPr>
        <b/>
        <sz val="10"/>
        <rFont val="宋体"/>
        <family val="3"/>
        <charset val="134"/>
      </rPr>
      <t>费用变化原因备注</t>
    </r>
    <phoneticPr fontId="7" type="noConversion"/>
  </si>
  <si>
    <r>
      <rPr>
        <b/>
        <u val="double"/>
        <sz val="14"/>
        <color indexed="12"/>
        <rFont val="宋体"/>
        <family val="3"/>
        <charset val="134"/>
      </rPr>
      <t>集团（不含搜狗）</t>
    </r>
    <phoneticPr fontId="7" type="noConversion"/>
  </si>
  <si>
    <r>
      <rPr>
        <b/>
        <sz val="10"/>
        <rFont val="宋体"/>
        <family val="3"/>
        <charset val="134"/>
      </rPr>
      <t>搜狐奖学金</t>
    </r>
    <phoneticPr fontId="4" type="noConversion"/>
  </si>
  <si>
    <r>
      <t>“</t>
    </r>
    <r>
      <rPr>
        <sz val="10"/>
        <rFont val="宋体"/>
        <family val="3"/>
        <charset val="134"/>
      </rPr>
      <t>清华之友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搜狐研发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奖学金</t>
    </r>
    <phoneticPr fontId="4" type="noConversion"/>
  </si>
  <si>
    <r>
      <rPr>
        <sz val="10"/>
        <rFont val="宋体"/>
        <family val="3"/>
        <charset val="134"/>
      </rPr>
      <t>继续提供奖学金赞助，奖学金额度不变</t>
    </r>
    <phoneticPr fontId="4" type="noConversion"/>
  </si>
  <si>
    <r>
      <t>“</t>
    </r>
    <r>
      <rPr>
        <sz val="10"/>
        <rFont val="宋体"/>
        <family val="3"/>
        <charset val="134"/>
      </rPr>
      <t>北大天网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搜狐研发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奖学金</t>
    </r>
    <phoneticPr fontId="4" type="noConversion"/>
  </si>
  <si>
    <r>
      <t>"</t>
    </r>
    <r>
      <rPr>
        <sz val="10"/>
        <rFont val="宋体"/>
        <family val="3"/>
        <charset val="134"/>
      </rPr>
      <t>华科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搜狐研发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奖学金</t>
    </r>
    <phoneticPr fontId="7" type="noConversion"/>
  </si>
  <si>
    <r>
      <rPr>
        <sz val="10"/>
        <rFont val="宋体"/>
        <family val="3"/>
        <charset val="134"/>
      </rPr>
      <t>武汉地区业务乏力，学生质量明显低于北京、浙江等地区，建议暂停奖学金赞助</t>
    </r>
    <phoneticPr fontId="4" type="noConversion"/>
  </si>
  <si>
    <r>
      <rPr>
        <sz val="10"/>
        <rFont val="宋体"/>
        <family val="3"/>
        <charset val="134"/>
      </rPr>
      <t>已连续赞助三年，成为清华校内品牌活动</t>
    </r>
    <phoneticPr fontId="4" type="noConversion"/>
  </si>
  <si>
    <r>
      <rPr>
        <sz val="10"/>
        <rFont val="宋体"/>
        <family val="3"/>
        <charset val="134"/>
      </rPr>
      <t>武汉研发中心和华科计算机学院支持力度一般，建议暂停俱乐部赞助，武汉地区活动由搜狐校园基金支持</t>
    </r>
    <phoneticPr fontId="4" type="noConversion"/>
  </si>
  <si>
    <r>
      <rPr>
        <u val="double"/>
        <sz val="14"/>
        <color rgb="FF0070C0"/>
        <rFont val="宋体"/>
        <family val="3"/>
        <charset val="134"/>
      </rPr>
      <t>合计</t>
    </r>
    <phoneticPr fontId="7" type="noConversion"/>
  </si>
  <si>
    <r>
      <rPr>
        <b/>
        <sz val="10"/>
        <rFont val="宋体"/>
        <family val="3"/>
        <charset val="134"/>
      </rPr>
      <t>全集团合计</t>
    </r>
    <r>
      <rPr>
        <b/>
        <sz val="10"/>
        <rFont val="Arial"/>
        <family val="2"/>
      </rPr>
      <t xml:space="preserve"> (RMB)</t>
    </r>
    <phoneticPr fontId="7" type="noConversion"/>
  </si>
  <si>
    <t>Campus&amp;Branding</t>
    <phoneticPr fontId="4" type="noConversion"/>
  </si>
  <si>
    <t>Capex-金额</t>
    <phoneticPr fontId="4" type="noConversion"/>
  </si>
  <si>
    <t>业务类别</t>
  </si>
  <si>
    <t>用途类型</t>
  </si>
  <si>
    <t>Q2金额</t>
  </si>
  <si>
    <t>Q3金额</t>
  </si>
  <si>
    <t>Q4金额</t>
  </si>
  <si>
    <t>SERVICE</t>
  </si>
  <si>
    <t>NEW ADDITION</t>
  </si>
  <si>
    <t>类型与配置</t>
  </si>
  <si>
    <t>单位</t>
    <phoneticPr fontId="4" type="noConversion"/>
  </si>
  <si>
    <t>金额</t>
    <phoneticPr fontId="4" type="noConversion"/>
  </si>
  <si>
    <t>台/个等</t>
    <phoneticPr fontId="4" type="noConversion"/>
  </si>
  <si>
    <r>
      <t>适用于</t>
    </r>
    <r>
      <rPr>
        <b/>
        <sz val="11"/>
        <color rgb="FFFF0000"/>
        <rFont val="宋体"/>
        <family val="3"/>
        <charset val="134"/>
        <scheme val="minor"/>
      </rPr>
      <t>软件、服务及其他</t>
    </r>
    <phoneticPr fontId="4" type="noConversion"/>
  </si>
  <si>
    <r>
      <t>适用于</t>
    </r>
    <r>
      <rPr>
        <b/>
        <sz val="11"/>
        <color rgb="FFFF0000"/>
        <rFont val="宋体"/>
        <family val="3"/>
        <charset val="134"/>
        <scheme val="minor"/>
      </rPr>
      <t>服务器</t>
    </r>
    <r>
      <rPr>
        <sz val="11"/>
        <color rgb="FFFF0000"/>
        <rFont val="宋体"/>
        <family val="2"/>
        <charset val="134"/>
        <scheme val="minor"/>
      </rPr>
      <t>、</t>
    </r>
    <r>
      <rPr>
        <b/>
        <sz val="11"/>
        <color rgb="FFFF0000"/>
        <rFont val="宋体"/>
        <family val="3"/>
        <charset val="134"/>
        <scheme val="minor"/>
      </rPr>
      <t>网络设备及存储</t>
    </r>
    <r>
      <rPr>
        <sz val="11"/>
        <color rgb="FFFF0000"/>
        <rFont val="宋体"/>
        <family val="2"/>
        <charset val="134"/>
        <scheme val="minor"/>
      </rPr>
      <t>、</t>
    </r>
    <r>
      <rPr>
        <b/>
        <sz val="11"/>
        <color rgb="FFFF0000"/>
        <rFont val="宋体"/>
        <family val="3"/>
        <charset val="134"/>
        <scheme val="minor"/>
      </rPr>
      <t>虚拟机</t>
    </r>
    <phoneticPr fontId="4" type="noConversion"/>
  </si>
  <si>
    <t>网络设备、存储-预算模板字段</t>
    <phoneticPr fontId="4" type="noConversion"/>
  </si>
  <si>
    <t>？</t>
    <phoneticPr fontId="4" type="noConversion"/>
  </si>
  <si>
    <t>金额？</t>
    <phoneticPr fontId="4" type="noConversion"/>
  </si>
  <si>
    <t>汇总</t>
    <phoneticPr fontId="4" type="noConversion"/>
  </si>
  <si>
    <t>列汇总</t>
    <phoneticPr fontId="4" type="noConversion"/>
  </si>
  <si>
    <t>后台计算，前台不展示</t>
    <phoneticPr fontId="4" type="noConversion"/>
  </si>
  <si>
    <t>or费用类别</t>
    <phoneticPr fontId="4" type="noConversion"/>
  </si>
  <si>
    <t>Q1</t>
    <phoneticPr fontId="4" type="noConversion"/>
  </si>
  <si>
    <t>Q2</t>
    <phoneticPr fontId="4" type="noConversion"/>
  </si>
  <si>
    <t>Q3</t>
    <phoneticPr fontId="4" type="noConversion"/>
  </si>
  <si>
    <t>Q4</t>
    <phoneticPr fontId="4" type="noConversion"/>
  </si>
  <si>
    <t>Q1</t>
    <phoneticPr fontId="4" type="noConversion"/>
  </si>
  <si>
    <t>Q2</t>
    <phoneticPr fontId="4" type="noConversion"/>
  </si>
  <si>
    <t>Q3</t>
    <phoneticPr fontId="4" type="noConversion"/>
  </si>
  <si>
    <t>Q4</t>
    <phoneticPr fontId="4" type="noConversion"/>
  </si>
  <si>
    <t>Q1金额</t>
    <phoneticPr fontId="4" type="noConversion"/>
  </si>
  <si>
    <r>
      <rPr>
        <b/>
        <sz val="10"/>
        <rFont val="宋体"/>
        <family val="3"/>
        <charset val="134"/>
      </rPr>
      <t>项</t>
    </r>
    <r>
      <rPr>
        <b/>
        <sz val="10"/>
        <rFont val="Calibri"/>
        <family val="2"/>
      </rPr>
      <t xml:space="preserve">      </t>
    </r>
    <r>
      <rPr>
        <b/>
        <sz val="10"/>
        <rFont val="宋体"/>
        <family val="3"/>
        <charset val="134"/>
      </rPr>
      <t>目</t>
    </r>
    <phoneticPr fontId="7" type="noConversion"/>
  </si>
  <si>
    <t>16Q1</t>
    <phoneticPr fontId="7" type="noConversion"/>
  </si>
  <si>
    <t>16Q2</t>
    <phoneticPr fontId="7" type="noConversion"/>
  </si>
  <si>
    <t>16Q3</t>
    <phoneticPr fontId="7" type="noConversion"/>
  </si>
  <si>
    <t>16Q4</t>
    <phoneticPr fontId="7" type="noConversion"/>
  </si>
  <si>
    <r>
      <rPr>
        <sz val="10"/>
        <rFont val="宋体"/>
        <family val="3"/>
        <charset val="134"/>
      </rPr>
      <t>备注</t>
    </r>
    <phoneticPr fontId="4" type="noConversion"/>
  </si>
  <si>
    <t>数量</t>
    <phoneticPr fontId="7" type="noConversion"/>
  </si>
  <si>
    <t>金额</t>
    <phoneticPr fontId="7" type="noConversion"/>
  </si>
  <si>
    <t>新员工</t>
    <phoneticPr fontId="4" type="noConversion"/>
  </si>
  <si>
    <t>类别</t>
    <phoneticPr fontId="7" type="noConversion"/>
  </si>
  <si>
    <t>ALL</t>
    <phoneticPr fontId="4" type="noConversion"/>
  </si>
  <si>
    <t>PC</t>
    <phoneticPr fontId="7" type="noConversion"/>
  </si>
  <si>
    <t>NB</t>
    <phoneticPr fontId="7" type="noConversion"/>
  </si>
  <si>
    <t>Sohu</t>
    <phoneticPr fontId="4" type="noConversion"/>
  </si>
  <si>
    <t>NB</t>
    <phoneticPr fontId="7" type="noConversion"/>
  </si>
  <si>
    <t>焦点</t>
    <phoneticPr fontId="4" type="noConversion"/>
  </si>
  <si>
    <t>PC</t>
    <phoneticPr fontId="7" type="noConversion"/>
  </si>
  <si>
    <t>NB</t>
    <phoneticPr fontId="7" type="noConversion"/>
  </si>
  <si>
    <t>视频</t>
    <phoneticPr fontId="4" type="noConversion"/>
  </si>
  <si>
    <t>PC/NB报废更新</t>
    <phoneticPr fontId="4" type="noConversion"/>
  </si>
  <si>
    <t>ALL</t>
    <phoneticPr fontId="4" type="noConversion"/>
  </si>
  <si>
    <t>Sohu</t>
    <phoneticPr fontId="4" type="noConversion"/>
  </si>
  <si>
    <t>业务线特殊需求</t>
    <phoneticPr fontId="4" type="noConversion"/>
  </si>
  <si>
    <t>PC/NB/OE</t>
    <phoneticPr fontId="4" type="noConversion"/>
  </si>
  <si>
    <t>ES-Capex预算模板</t>
    <phoneticPr fontId="4" type="noConversion"/>
  </si>
  <si>
    <t>ALL</t>
  </si>
  <si>
    <t>Sohu</t>
  </si>
  <si>
    <t>焦点</t>
  </si>
  <si>
    <t>视频</t>
  </si>
  <si>
    <t>PC</t>
  </si>
  <si>
    <t>NB</t>
  </si>
  <si>
    <t>用途类型</t>
    <phoneticPr fontId="4" type="noConversion"/>
  </si>
  <si>
    <t>PC/NB报废更新</t>
  </si>
  <si>
    <t>业务线特殊需求</t>
  </si>
  <si>
    <t>新员工</t>
  </si>
  <si>
    <t>Q1</t>
    <phoneticPr fontId="4" type="noConversion"/>
  </si>
  <si>
    <t>Q2</t>
    <phoneticPr fontId="4" type="noConversion"/>
  </si>
  <si>
    <t>Q3</t>
    <phoneticPr fontId="4" type="noConversion"/>
  </si>
  <si>
    <t>Q4</t>
    <phoneticPr fontId="4" type="noConversion"/>
  </si>
  <si>
    <t>单位</t>
    <phoneticPr fontId="4" type="noConversion"/>
  </si>
  <si>
    <t>数量</t>
    <phoneticPr fontId="7" type="noConversion"/>
  </si>
  <si>
    <t>总计</t>
    <phoneticPr fontId="4" type="noConversion"/>
  </si>
  <si>
    <t>备注</t>
    <phoneticPr fontId="4" type="noConversion"/>
  </si>
  <si>
    <t>金额</t>
    <phoneticPr fontId="4" type="noConversion"/>
  </si>
  <si>
    <t>一体机</t>
    <phoneticPr fontId="4" type="noConversion"/>
  </si>
  <si>
    <t>投影仪</t>
    <phoneticPr fontId="4" type="noConversion"/>
  </si>
  <si>
    <t>办公设备</t>
    <phoneticPr fontId="4" type="noConversion"/>
  </si>
  <si>
    <t>家具</t>
    <phoneticPr fontId="4" type="noConversion"/>
  </si>
  <si>
    <t>项目</t>
    <phoneticPr fontId="4" type="noConversion"/>
  </si>
  <si>
    <t>新建项目</t>
    <phoneticPr fontId="4" type="noConversion"/>
  </si>
  <si>
    <t>项目</t>
    <phoneticPr fontId="4" type="noConversion"/>
  </si>
  <si>
    <t>业务类别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</si>
</sst>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_);[Red]\(#,##0\)"/>
    <numFmt numFmtId="177" formatCode="_ * #,##0_ ;_ * \-#,##0_ ;_ * &quot;-&quot;??_ ;_ @_ "/>
    <numFmt numFmtId="178" formatCode="#,##0;[Red]#,##0"/>
    <numFmt numFmtId="179" formatCode="0_);[Red]\(0\)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b/>
      <sz val="10"/>
      <name val="Arial Narrow"/>
      <family val="2"/>
    </font>
    <font>
      <b/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Calibri"/>
      <family val="2"/>
    </font>
    <font>
      <b/>
      <sz val="10"/>
      <name val="Calibri"/>
      <family val="2"/>
    </font>
    <font>
      <b/>
      <sz val="10"/>
      <name val="Arial Unicode MS"/>
      <family val="2"/>
      <charset val="134"/>
    </font>
    <font>
      <sz val="10"/>
      <name val="Arial Unicode MS"/>
      <family val="2"/>
      <charset val="134"/>
    </font>
    <font>
      <sz val="10"/>
      <name val="Arial"/>
      <family val="2"/>
    </font>
    <font>
      <sz val="11"/>
      <color indexed="8"/>
      <name val="宋体"/>
      <family val="2"/>
      <scheme val="minor"/>
    </font>
    <font>
      <u/>
      <sz val="10"/>
      <name val="Calibri"/>
      <family val="2"/>
    </font>
    <font>
      <b/>
      <u val="singleAccounting"/>
      <sz val="10"/>
      <name val="Calibri"/>
      <family val="2"/>
    </font>
    <font>
      <b/>
      <u val="singleAccounting"/>
      <sz val="10"/>
      <color rgb="FFFF0000"/>
      <name val="Calibri"/>
      <family val="2"/>
    </font>
    <font>
      <b/>
      <sz val="10"/>
      <name val="Arial"/>
      <family val="2"/>
    </font>
    <font>
      <b/>
      <u val="double"/>
      <sz val="14"/>
      <color indexed="12"/>
      <name val="Arial"/>
      <family val="2"/>
    </font>
    <font>
      <b/>
      <u val="double"/>
      <sz val="14"/>
      <color indexed="12"/>
      <name val="宋体"/>
      <family val="3"/>
      <charset val="134"/>
    </font>
    <font>
      <b/>
      <u/>
      <sz val="10"/>
      <name val="Arial"/>
      <family val="2"/>
    </font>
    <font>
      <u/>
      <sz val="12"/>
      <color indexed="12"/>
      <name val="宋体"/>
      <family val="3"/>
      <charset val="134"/>
    </font>
    <font>
      <u/>
      <sz val="10"/>
      <color indexed="12"/>
      <name val="Arial"/>
      <family val="2"/>
    </font>
    <font>
      <sz val="10"/>
      <color indexed="48"/>
      <name val="Arial"/>
      <family val="2"/>
    </font>
    <font>
      <sz val="12"/>
      <name val="Arial"/>
      <family val="2"/>
    </font>
    <font>
      <b/>
      <u val="singleAccounting"/>
      <sz val="10"/>
      <name val="Arial"/>
      <family val="2"/>
    </font>
    <font>
      <b/>
      <u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theme="1"/>
      <name val="Arial"/>
      <family val="2"/>
    </font>
    <font>
      <sz val="10"/>
      <color indexed="23"/>
      <name val="Arial"/>
      <family val="2"/>
    </font>
    <font>
      <sz val="10"/>
      <color indexed="10"/>
      <name val="Arial"/>
      <family val="2"/>
    </font>
    <font>
      <sz val="10"/>
      <color theme="9" tint="-0.249977111117893"/>
      <name val="Arial"/>
      <family val="2"/>
    </font>
    <font>
      <b/>
      <u val="double"/>
      <sz val="14"/>
      <color rgb="FF0070C0"/>
      <name val="Arial"/>
      <family val="2"/>
    </font>
    <font>
      <u val="double"/>
      <sz val="14"/>
      <color rgb="FF0070C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3" fillId="0" borderId="0"/>
    <xf numFmtId="0" fontId="23" fillId="0" borderId="0">
      <alignment vertical="center"/>
    </xf>
    <xf numFmtId="0" fontId="13" fillId="0" borderId="0"/>
    <xf numFmtId="43" fontId="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  <xf numFmtId="0" fontId="13" fillId="0" borderId="0"/>
  </cellStyleXfs>
  <cellXfs count="251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176" fontId="6" fillId="3" borderId="2" xfId="0" applyNumberFormat="1" applyFont="1" applyFill="1" applyBorder="1" applyAlignment="1">
      <alignment horizontal="center" wrapText="1"/>
    </xf>
    <xf numFmtId="0" fontId="14" fillId="6" borderId="2" xfId="1" applyFont="1" applyFill="1" applyBorder="1" applyAlignment="1">
      <alignment horizontal="center" vertical="center" wrapText="1"/>
    </xf>
    <xf numFmtId="49" fontId="18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horizontal="right" vertical="center"/>
    </xf>
    <xf numFmtId="41" fontId="18" fillId="0" borderId="0" xfId="0" applyNumberFormat="1" applyFont="1" applyFill="1" applyAlignment="1">
      <alignment vertical="center"/>
    </xf>
    <xf numFmtId="49" fontId="19" fillId="0" borderId="7" xfId="1" applyNumberFormat="1" applyFont="1" applyFill="1" applyBorder="1" applyAlignment="1">
      <alignment horizontal="left" vertical="center"/>
    </xf>
    <xf numFmtId="49" fontId="10" fillId="0" borderId="7" xfId="1" applyNumberFormat="1" applyFont="1" applyFill="1" applyBorder="1" applyAlignment="1">
      <alignment horizontal="right" vertical="center"/>
    </xf>
    <xf numFmtId="49" fontId="10" fillId="0" borderId="7" xfId="1" applyNumberFormat="1" applyFont="1" applyFill="1" applyBorder="1" applyAlignment="1">
      <alignment horizontal="left" vertical="center"/>
    </xf>
    <xf numFmtId="41" fontId="19" fillId="0" borderId="7" xfId="1" applyNumberFormat="1" applyFont="1" applyFill="1" applyBorder="1" applyAlignment="1">
      <alignment horizontal="center" vertical="center"/>
    </xf>
    <xf numFmtId="176" fontId="19" fillId="0" borderId="7" xfId="1" applyNumberFormat="1" applyFont="1" applyFill="1" applyBorder="1" applyAlignment="1">
      <alignment horizontal="center" vertical="center"/>
    </xf>
    <xf numFmtId="41" fontId="18" fillId="0" borderId="0" xfId="1" applyNumberFormat="1" applyFont="1" applyFill="1" applyAlignment="1">
      <alignment horizontal="center" vertical="center"/>
    </xf>
    <xf numFmtId="176" fontId="18" fillId="0" borderId="0" xfId="1" applyNumberFormat="1" applyFont="1" applyFill="1" applyAlignment="1">
      <alignment horizontal="center" vertical="center"/>
    </xf>
    <xf numFmtId="49" fontId="19" fillId="0" borderId="0" xfId="1" applyNumberFormat="1" applyFont="1" applyFill="1" applyAlignment="1">
      <alignment horizontal="left" vertical="center" wrapText="1"/>
    </xf>
    <xf numFmtId="49" fontId="19" fillId="0" borderId="0" xfId="1" applyNumberFormat="1" applyFont="1" applyFill="1" applyAlignment="1">
      <alignment horizontal="right" vertical="center" wrapText="1"/>
    </xf>
    <xf numFmtId="49" fontId="18" fillId="0" borderId="0" xfId="1" applyNumberFormat="1" applyFont="1" applyFill="1" applyAlignment="1">
      <alignment vertical="center"/>
    </xf>
    <xf numFmtId="49" fontId="18" fillId="0" borderId="0" xfId="1" applyNumberFormat="1" applyFont="1" applyFill="1" applyAlignment="1">
      <alignment horizontal="right" vertical="center"/>
    </xf>
    <xf numFmtId="49" fontId="18" fillId="0" borderId="0" xfId="1" applyNumberFormat="1" applyFont="1" applyFill="1" applyAlignment="1">
      <alignment horizontal="left" vertical="center"/>
    </xf>
    <xf numFmtId="43" fontId="18" fillId="0" borderId="0" xfId="0" applyNumberFormat="1" applyFont="1" applyFill="1" applyAlignment="1">
      <alignment vertical="center"/>
    </xf>
    <xf numFmtId="41" fontId="18" fillId="0" borderId="0" xfId="1" applyNumberFormat="1" applyFont="1" applyFill="1" applyAlignment="1">
      <alignment vertical="center"/>
    </xf>
    <xf numFmtId="9" fontId="18" fillId="0" borderId="0" xfId="1" applyNumberFormat="1" applyFont="1" applyFill="1" applyAlignment="1">
      <alignment vertical="center"/>
    </xf>
    <xf numFmtId="49" fontId="16" fillId="0" borderId="0" xfId="1" applyNumberFormat="1" applyFont="1" applyFill="1" applyAlignment="1">
      <alignment vertical="center"/>
    </xf>
    <xf numFmtId="49" fontId="16" fillId="0" borderId="0" xfId="1" applyNumberFormat="1" applyFont="1" applyFill="1" applyAlignment="1">
      <alignment horizontal="right" vertical="center"/>
    </xf>
    <xf numFmtId="0" fontId="22" fillId="0" borderId="0" xfId="2" applyFont="1" applyAlignment="1">
      <alignment horizontal="right"/>
    </xf>
    <xf numFmtId="0" fontId="22" fillId="0" borderId="0" xfId="2" applyFont="1" applyAlignment="1"/>
    <xf numFmtId="49" fontId="19" fillId="0" borderId="7" xfId="1" applyNumberFormat="1" applyFont="1" applyFill="1" applyBorder="1" applyAlignment="1">
      <alignment horizontal="center" vertical="center"/>
    </xf>
    <xf numFmtId="49" fontId="19" fillId="0" borderId="0" xfId="1" applyNumberFormat="1" applyFont="1" applyFill="1" applyAlignment="1">
      <alignment vertical="center"/>
    </xf>
    <xf numFmtId="49" fontId="24" fillId="0" borderId="0" xfId="1" applyNumberFormat="1" applyFont="1" applyFill="1" applyAlignment="1">
      <alignment vertical="center"/>
    </xf>
    <xf numFmtId="41" fontId="18" fillId="0" borderId="0" xfId="1" applyNumberFormat="1" applyFont="1" applyFill="1" applyAlignment="1">
      <alignment horizontal="right" vertical="center"/>
    </xf>
    <xf numFmtId="41" fontId="25" fillId="0" borderId="0" xfId="1" applyNumberFormat="1" applyFont="1" applyFill="1" applyAlignment="1">
      <alignment vertical="center"/>
    </xf>
    <xf numFmtId="41" fontId="26" fillId="0" borderId="0" xfId="1" applyNumberFormat="1" applyFont="1" applyFill="1" applyAlignment="1">
      <alignment vertical="center"/>
    </xf>
    <xf numFmtId="41" fontId="19" fillId="0" borderId="2" xfId="1" applyNumberFormat="1" applyFont="1" applyFill="1" applyBorder="1" applyAlignment="1">
      <alignment horizontal="center" vertical="center"/>
    </xf>
    <xf numFmtId="176" fontId="10" fillId="0" borderId="2" xfId="0" applyNumberFormat="1" applyFont="1" applyFill="1" applyBorder="1" applyAlignment="1">
      <alignment vertical="center"/>
    </xf>
    <xf numFmtId="176" fontId="19" fillId="0" borderId="2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49" fontId="18" fillId="0" borderId="0" xfId="1" applyNumberFormat="1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5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0" fontId="27" fillId="0" borderId="9" xfId="3" applyFont="1" applyFill="1" applyBorder="1" applyAlignment="1">
      <alignment horizontal="center" wrapText="1"/>
    </xf>
    <xf numFmtId="0" fontId="27" fillId="0" borderId="9" xfId="3" applyFont="1" applyFill="1" applyBorder="1" applyAlignment="1">
      <alignment horizontal="center"/>
    </xf>
    <xf numFmtId="177" fontId="27" fillId="0" borderId="9" xfId="4" applyNumberFormat="1" applyFont="1" applyFill="1" applyBorder="1" applyAlignment="1">
      <alignment horizontal="center"/>
    </xf>
    <xf numFmtId="0" fontId="28" fillId="0" borderId="0" xfId="3" applyFont="1" applyBorder="1" applyAlignment="1">
      <alignment horizontal="left" vertical="center"/>
    </xf>
    <xf numFmtId="0" fontId="30" fillId="0" borderId="0" xfId="3" applyFont="1" applyAlignment="1">
      <alignment horizontal="center"/>
    </xf>
    <xf numFmtId="0" fontId="30" fillId="0" borderId="0" xfId="3" applyFont="1" applyAlignment="1">
      <alignment horizontal="right"/>
    </xf>
    <xf numFmtId="0" fontId="30" fillId="0" borderId="0" xfId="3" applyFont="1" applyAlignment="1">
      <alignment horizontal="right" vertical="center"/>
    </xf>
    <xf numFmtId="0" fontId="22" fillId="0" borderId="0" xfId="3" applyFont="1" applyAlignment="1">
      <alignment vertical="center"/>
    </xf>
    <xf numFmtId="0" fontId="32" fillId="0" borderId="0" xfId="5" applyFont="1" applyAlignment="1" applyProtection="1">
      <alignment horizontal="center" vertical="center"/>
    </xf>
    <xf numFmtId="177" fontId="22" fillId="0" borderId="0" xfId="6" applyNumberFormat="1" applyFont="1" applyAlignment="1">
      <alignment vertical="center"/>
    </xf>
    <xf numFmtId="177" fontId="27" fillId="0" borderId="0" xfId="6" applyNumberFormat="1" applyFont="1" applyAlignment="1">
      <alignment vertical="center"/>
    </xf>
    <xf numFmtId="10" fontId="33" fillId="0" borderId="0" xfId="6" applyNumberFormat="1" applyFont="1" applyAlignment="1">
      <alignment vertical="center"/>
    </xf>
    <xf numFmtId="0" fontId="34" fillId="0" borderId="0" xfId="3" applyFont="1"/>
    <xf numFmtId="0" fontId="27" fillId="7" borderId="10" xfId="3" applyFont="1" applyFill="1" applyBorder="1" applyAlignment="1">
      <alignment horizontal="center"/>
    </xf>
    <xf numFmtId="177" fontId="27" fillId="7" borderId="10" xfId="3" applyNumberFormat="1" applyFont="1" applyFill="1" applyBorder="1"/>
    <xf numFmtId="177" fontId="35" fillId="0" borderId="0" xfId="6" applyNumberFormat="1" applyFont="1"/>
    <xf numFmtId="0" fontId="27" fillId="0" borderId="0" xfId="3" applyFont="1" applyFill="1" applyBorder="1" applyAlignment="1">
      <alignment horizontal="center"/>
    </xf>
    <xf numFmtId="0" fontId="30" fillId="0" borderId="0" xfId="3" applyFont="1"/>
    <xf numFmtId="0" fontId="22" fillId="0" borderId="0" xfId="3" applyFont="1"/>
    <xf numFmtId="0" fontId="5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2" fillId="5" borderId="2" xfId="5" applyFont="1" applyFill="1" applyBorder="1" applyAlignment="1" applyProtection="1">
      <alignment horizontal="center" vertical="center"/>
    </xf>
    <xf numFmtId="0" fontId="22" fillId="0" borderId="0" xfId="3" applyFont="1" applyBorder="1" applyAlignment="1">
      <alignment horizontal="left" vertical="center"/>
    </xf>
    <xf numFmtId="0" fontId="39" fillId="0" borderId="0" xfId="3" applyFont="1" applyBorder="1" applyAlignment="1">
      <alignment horizontal="left" vertical="center"/>
    </xf>
    <xf numFmtId="0" fontId="40" fillId="0" borderId="0" xfId="3" applyFont="1" applyBorder="1" applyAlignment="1">
      <alignment horizontal="left" vertical="center"/>
    </xf>
    <xf numFmtId="0" fontId="27" fillId="0" borderId="0" xfId="3" applyFont="1" applyFill="1" applyBorder="1" applyAlignment="1">
      <alignment horizontal="center" wrapText="1"/>
    </xf>
    <xf numFmtId="0" fontId="41" fillId="0" borderId="0" xfId="3" applyFont="1" applyFill="1" applyBorder="1" applyAlignment="1">
      <alignment horizontal="center" vertical="center" wrapText="1"/>
    </xf>
    <xf numFmtId="0" fontId="27" fillId="0" borderId="0" xfId="3" applyFont="1" applyAlignment="1">
      <alignment vertical="center" wrapText="1"/>
    </xf>
    <xf numFmtId="0" fontId="22" fillId="0" borderId="0" xfId="3" applyFont="1" applyFill="1" applyBorder="1" applyAlignment="1">
      <alignment horizontal="left" vertical="center" wrapText="1"/>
    </xf>
    <xf numFmtId="0" fontId="27" fillId="0" borderId="0" xfId="3" applyFont="1" applyAlignment="1">
      <alignment vertical="center"/>
    </xf>
    <xf numFmtId="0" fontId="22" fillId="0" borderId="0" xfId="3" applyFont="1" applyAlignment="1">
      <alignment vertical="center" wrapText="1"/>
    </xf>
    <xf numFmtId="0" fontId="27" fillId="7" borderId="0" xfId="3" applyFont="1" applyFill="1" applyAlignment="1">
      <alignment horizontal="left" vertical="center"/>
    </xf>
    <xf numFmtId="0" fontId="39" fillId="0" borderId="0" xfId="3" applyFont="1" applyAlignment="1">
      <alignment vertical="center"/>
    </xf>
    <xf numFmtId="0" fontId="42" fillId="0" borderId="0" xfId="3" applyFont="1" applyAlignment="1">
      <alignment vertical="center"/>
    </xf>
    <xf numFmtId="0" fontId="27" fillId="7" borderId="0" xfId="3" applyFont="1" applyFill="1" applyBorder="1" applyAlignment="1">
      <alignment horizontal="left" vertical="center" wrapText="1"/>
    </xf>
    <xf numFmtId="0" fontId="22" fillId="0" borderId="0" xfId="3" applyFont="1" applyFill="1" applyBorder="1" applyAlignment="1">
      <alignment horizontal="left" vertical="center"/>
    </xf>
    <xf numFmtId="0" fontId="40" fillId="0" borderId="0" xfId="3" applyFont="1" applyFill="1" applyBorder="1" applyAlignment="1">
      <alignment horizontal="left" vertical="center" wrapText="1"/>
    </xf>
    <xf numFmtId="0" fontId="27" fillId="7" borderId="10" xfId="3" applyFont="1" applyFill="1" applyBorder="1" applyAlignment="1">
      <alignment horizontal="left"/>
    </xf>
    <xf numFmtId="0" fontId="27" fillId="0" borderId="0" xfId="3" applyFont="1" applyBorder="1" applyAlignment="1">
      <alignment horizontal="right" vertical="center"/>
    </xf>
    <xf numFmtId="178" fontId="22" fillId="0" borderId="0" xfId="3" applyNumberFormat="1" applyFont="1" applyAlignment="1">
      <alignment vertical="center"/>
    </xf>
    <xf numFmtId="177" fontId="22" fillId="0" borderId="0" xfId="4" applyNumberFormat="1" applyFont="1" applyAlignment="1">
      <alignment vertical="center"/>
    </xf>
    <xf numFmtId="0" fontId="27" fillId="0" borderId="0" xfId="3" applyFont="1" applyFill="1" applyAlignment="1">
      <alignment horizontal="center"/>
    </xf>
    <xf numFmtId="177" fontId="27" fillId="0" borderId="0" xfId="4" applyNumberFormat="1" applyFont="1" applyFill="1" applyAlignment="1">
      <alignment horizontal="center"/>
    </xf>
    <xf numFmtId="0" fontId="30" fillId="0" borderId="0" xfId="3" applyFont="1" applyFill="1" applyAlignment="1">
      <alignment horizontal="center" vertical="center"/>
    </xf>
    <xf numFmtId="0" fontId="30" fillId="0" borderId="0" xfId="3" applyFont="1" applyFill="1" applyBorder="1" applyAlignment="1">
      <alignment horizontal="right" vertical="center" wrapText="1"/>
    </xf>
    <xf numFmtId="41" fontId="22" fillId="0" borderId="0" xfId="4" applyNumberFormat="1" applyFont="1" applyAlignment="1">
      <alignment vertical="center"/>
    </xf>
    <xf numFmtId="177" fontId="22" fillId="0" borderId="0" xfId="6" applyNumberFormat="1" applyFont="1" applyFill="1" applyBorder="1" applyAlignment="1">
      <alignment horizontal="right" vertical="center"/>
    </xf>
    <xf numFmtId="177" fontId="35" fillId="7" borderId="0" xfId="3" applyNumberFormat="1" applyFont="1" applyFill="1" applyAlignment="1">
      <alignment vertical="center"/>
    </xf>
    <xf numFmtId="177" fontId="35" fillId="7" borderId="0" xfId="6" applyNumberFormat="1" applyFont="1" applyFill="1" applyBorder="1" applyAlignment="1">
      <alignment horizontal="right" vertical="center"/>
    </xf>
    <xf numFmtId="177" fontId="44" fillId="0" borderId="0" xfId="6" applyNumberFormat="1" applyFont="1" applyAlignment="1">
      <alignment vertical="center"/>
    </xf>
    <xf numFmtId="177" fontId="22" fillId="0" borderId="0" xfId="6" applyNumberFormat="1" applyFont="1" applyFill="1" applyAlignment="1">
      <alignment vertical="center"/>
    </xf>
    <xf numFmtId="177" fontId="42" fillId="0" borderId="0" xfId="6" applyNumberFormat="1" applyFont="1" applyFill="1" applyAlignment="1">
      <alignment vertical="center"/>
    </xf>
    <xf numFmtId="177" fontId="42" fillId="0" borderId="0" xfId="6" applyNumberFormat="1" applyFont="1" applyAlignment="1">
      <alignment vertical="center"/>
    </xf>
    <xf numFmtId="177" fontId="42" fillId="0" borderId="0" xfId="6" applyNumberFormat="1" applyFont="1" applyFill="1" applyBorder="1" applyAlignment="1">
      <alignment horizontal="right" vertical="center"/>
    </xf>
    <xf numFmtId="177" fontId="42" fillId="0" borderId="0" xfId="4" applyNumberFormat="1" applyFont="1" applyAlignment="1">
      <alignment vertical="center"/>
    </xf>
    <xf numFmtId="0" fontId="42" fillId="0" borderId="0" xfId="3" applyFont="1" applyAlignment="1">
      <alignment vertical="center" wrapText="1"/>
    </xf>
    <xf numFmtId="3" fontId="22" fillId="0" borderId="0" xfId="3" applyNumberFormat="1" applyFont="1" applyAlignment="1">
      <alignment vertical="center"/>
    </xf>
    <xf numFmtId="177" fontId="45" fillId="0" borderId="0" xfId="6" applyNumberFormat="1" applyFont="1" applyFill="1" applyAlignment="1">
      <alignment vertical="center"/>
    </xf>
    <xf numFmtId="0" fontId="22" fillId="0" borderId="0" xfId="3" applyFont="1" applyAlignment="1">
      <alignment horizontal="right" vertical="center"/>
    </xf>
    <xf numFmtId="177" fontId="27" fillId="7" borderId="10" xfId="3" applyNumberFormat="1" applyFont="1" applyFill="1" applyBorder="1" applyAlignment="1">
      <alignment horizontal="center" vertical="center"/>
    </xf>
    <xf numFmtId="3" fontId="27" fillId="0" borderId="0" xfId="3" applyNumberFormat="1" applyFont="1" applyAlignment="1">
      <alignment vertical="center"/>
    </xf>
    <xf numFmtId="41" fontId="27" fillId="0" borderId="0" xfId="4" applyNumberFormat="1" applyFont="1" applyAlignment="1">
      <alignment vertical="center"/>
    </xf>
    <xf numFmtId="3" fontId="46" fillId="0" borderId="0" xfId="3" applyNumberFormat="1" applyFont="1" applyAlignment="1">
      <alignment vertical="center"/>
    </xf>
    <xf numFmtId="177" fontId="22" fillId="0" borderId="0" xfId="6" applyNumberFormat="1" applyFont="1" applyFill="1" applyBorder="1" applyAlignment="1">
      <alignment horizontal="left" vertical="center"/>
    </xf>
    <xf numFmtId="177" fontId="42" fillId="0" borderId="0" xfId="6" applyNumberFormat="1" applyFont="1" applyFill="1" applyBorder="1" applyAlignment="1">
      <alignment horizontal="left" vertical="center"/>
    </xf>
    <xf numFmtId="0" fontId="47" fillId="0" borderId="0" xfId="3" applyFont="1"/>
    <xf numFmtId="177" fontId="27" fillId="0" borderId="0" xfId="4" applyNumberFormat="1" applyFont="1" applyAlignment="1">
      <alignment vertical="center"/>
    </xf>
    <xf numFmtId="0" fontId="48" fillId="0" borderId="0" xfId="3" applyFont="1" applyBorder="1" applyAlignment="1">
      <alignment horizontal="left" vertical="center"/>
    </xf>
    <xf numFmtId="0" fontId="34" fillId="0" borderId="0" xfId="0" applyFont="1" applyAlignment="1"/>
    <xf numFmtId="177" fontId="34" fillId="0" borderId="0" xfId="0" applyNumberFormat="1" applyFont="1" applyAlignment="1"/>
    <xf numFmtId="0" fontId="38" fillId="5" borderId="0" xfId="3" applyFont="1" applyFill="1" applyBorder="1" applyAlignment="1">
      <alignment horizontal="left" vertical="center"/>
    </xf>
    <xf numFmtId="0" fontId="27" fillId="0" borderId="0" xfId="3" applyFont="1" applyFill="1" applyAlignment="1">
      <alignment horizontal="center" wrapText="1"/>
    </xf>
    <xf numFmtId="0" fontId="30" fillId="0" borderId="0" xfId="3" applyFont="1" applyFill="1" applyAlignment="1">
      <alignment horizontal="center" vertical="center" wrapText="1"/>
    </xf>
    <xf numFmtId="0" fontId="50" fillId="8" borderId="2" xfId="0" applyFont="1" applyFill="1" applyBorder="1" applyAlignment="1">
      <alignment horizontal="left" vertical="center" wrapText="1"/>
    </xf>
    <xf numFmtId="0" fontId="51" fillId="4" borderId="2" xfId="0" applyFont="1" applyFill="1" applyBorder="1" applyAlignment="1">
      <alignment horizontal="center" vertical="center" wrapText="1"/>
    </xf>
    <xf numFmtId="0" fontId="51" fillId="0" borderId="2" xfId="0" applyFont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50" fillId="4" borderId="2" xfId="0" applyFont="1" applyFill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51" fillId="9" borderId="2" xfId="0" applyFont="1" applyFill="1" applyBorder="1" applyAlignment="1">
      <alignment horizontal="center" vertical="center" wrapText="1"/>
    </xf>
    <xf numFmtId="0" fontId="50" fillId="9" borderId="2" xfId="0" applyFont="1" applyFill="1" applyBorder="1" applyAlignment="1">
      <alignment horizontal="center" vertical="center" wrapText="1"/>
    </xf>
    <xf numFmtId="0" fontId="0" fillId="9" borderId="2" xfId="0" applyFill="1" applyBorder="1">
      <alignment vertical="center"/>
    </xf>
    <xf numFmtId="49" fontId="10" fillId="4" borderId="2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49" fontId="19" fillId="4" borderId="2" xfId="1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52" fillId="4" borderId="2" xfId="0" applyFont="1" applyFill="1" applyBorder="1" applyAlignment="1">
      <alignment horizontal="center" vertical="center" wrapText="1"/>
    </xf>
    <xf numFmtId="49" fontId="37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51" fillId="4" borderId="0" xfId="0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53" fillId="4" borderId="2" xfId="0" applyFont="1" applyFill="1" applyBorder="1" applyAlignment="1">
      <alignment horizontal="center" vertical="center"/>
    </xf>
    <xf numFmtId="0" fontId="54" fillId="4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2" fillId="0" borderId="0" xfId="5" applyFont="1" applyFill="1" applyBorder="1" applyAlignment="1" applyProtection="1">
      <alignment horizontal="center" vertical="center"/>
    </xf>
    <xf numFmtId="0" fontId="51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8" fillId="10" borderId="11" xfId="7" applyFont="1" applyFill="1" applyBorder="1" applyAlignment="1" applyProtection="1">
      <alignment horizontal="center"/>
    </xf>
    <xf numFmtId="0" fontId="19" fillId="10" borderId="12" xfId="7" applyFont="1" applyFill="1" applyBorder="1" applyAlignment="1" applyProtection="1">
      <alignment horizontal="left" vertical="center"/>
    </xf>
    <xf numFmtId="0" fontId="18" fillId="0" borderId="13" xfId="7" applyFont="1" applyFill="1" applyBorder="1" applyAlignment="1" applyProtection="1">
      <alignment horizontal="center" vertical="center"/>
    </xf>
    <xf numFmtId="0" fontId="18" fillId="10" borderId="14" xfId="7" applyFont="1" applyFill="1" applyBorder="1" applyAlignment="1" applyProtection="1">
      <alignment horizontal="center"/>
    </xf>
    <xf numFmtId="0" fontId="18" fillId="10" borderId="2" xfId="7" applyFont="1" applyFill="1" applyBorder="1" applyAlignment="1" applyProtection="1">
      <alignment horizontal="left" vertical="center"/>
    </xf>
    <xf numFmtId="0" fontId="18" fillId="0" borderId="2" xfId="7" applyFont="1" applyFill="1" applyBorder="1" applyAlignment="1" applyProtection="1">
      <alignment horizontal="center" vertical="center"/>
    </xf>
    <xf numFmtId="0" fontId="16" fillId="0" borderId="2" xfId="7" applyFont="1" applyFill="1" applyBorder="1" applyAlignment="1" applyProtection="1">
      <alignment horizontal="center" vertical="center"/>
    </xf>
    <xf numFmtId="179" fontId="18" fillId="0" borderId="2" xfId="7" applyNumberFormat="1" applyFont="1" applyFill="1" applyBorder="1" applyAlignment="1" applyProtection="1">
      <alignment horizontal="center" vertical="center"/>
    </xf>
    <xf numFmtId="0" fontId="18" fillId="0" borderId="15" xfId="7" applyFont="1" applyFill="1" applyBorder="1" applyProtection="1"/>
    <xf numFmtId="0" fontId="10" fillId="5" borderId="14" xfId="7" applyFont="1" applyFill="1" applyBorder="1" applyAlignment="1" applyProtection="1">
      <alignment horizontal="center"/>
    </xf>
    <xf numFmtId="0" fontId="10" fillId="5" borderId="2" xfId="7" applyFont="1" applyFill="1" applyBorder="1" applyAlignment="1" applyProtection="1">
      <alignment horizontal="left"/>
    </xf>
    <xf numFmtId="41" fontId="55" fillId="5" borderId="2" xfId="7" applyNumberFormat="1" applyFont="1" applyFill="1" applyBorder="1" applyProtection="1"/>
    <xf numFmtId="0" fontId="18" fillId="0" borderId="16" xfId="7" applyFont="1" applyFill="1" applyBorder="1" applyAlignment="1" applyProtection="1">
      <alignment vertical="center" wrapText="1"/>
    </xf>
    <xf numFmtId="0" fontId="18" fillId="10" borderId="2" xfId="7" applyFont="1" applyFill="1" applyBorder="1" applyAlignment="1" applyProtection="1">
      <alignment horizontal="left"/>
    </xf>
    <xf numFmtId="41" fontId="18" fillId="0" borderId="2" xfId="7" applyNumberFormat="1" applyFont="1" applyFill="1" applyBorder="1" applyProtection="1"/>
    <xf numFmtId="179" fontId="55" fillId="5" borderId="2" xfId="7" applyNumberFormat="1" applyFont="1" applyFill="1" applyBorder="1" applyProtection="1"/>
    <xf numFmtId="0" fontId="18" fillId="0" borderId="21" xfId="7" applyFont="1" applyFill="1" applyBorder="1" applyAlignment="1" applyProtection="1">
      <alignment vertical="center"/>
    </xf>
    <xf numFmtId="0" fontId="10" fillId="5" borderId="14" xfId="7" applyFont="1" applyFill="1" applyBorder="1" applyAlignment="1" applyProtection="1">
      <alignment horizontal="center" vertical="center"/>
    </xf>
    <xf numFmtId="0" fontId="10" fillId="5" borderId="2" xfId="7" applyFont="1" applyFill="1" applyBorder="1" applyAlignment="1" applyProtection="1">
      <alignment horizontal="center" vertical="center"/>
    </xf>
    <xf numFmtId="41" fontId="55" fillId="5" borderId="2" xfId="7" applyNumberFormat="1" applyFont="1" applyFill="1" applyBorder="1" applyAlignment="1" applyProtection="1">
      <alignment vertical="center"/>
    </xf>
    <xf numFmtId="41" fontId="19" fillId="5" borderId="2" xfId="7" applyNumberFormat="1" applyFont="1" applyFill="1" applyBorder="1" applyAlignment="1" applyProtection="1">
      <alignment vertical="center"/>
    </xf>
    <xf numFmtId="0" fontId="18" fillId="0" borderId="15" xfId="7" applyFont="1" applyFill="1" applyBorder="1" applyAlignment="1" applyProtection="1">
      <alignment wrapText="1"/>
    </xf>
    <xf numFmtId="0" fontId="18" fillId="2" borderId="14" xfId="7" applyFont="1" applyFill="1" applyBorder="1" applyAlignment="1" applyProtection="1">
      <alignment horizontal="center"/>
    </xf>
    <xf numFmtId="41" fontId="55" fillId="0" borderId="2" xfId="7" applyNumberFormat="1" applyFont="1" applyFill="1" applyBorder="1" applyAlignment="1" applyProtection="1">
      <alignment vertical="center"/>
    </xf>
    <xf numFmtId="179" fontId="55" fillId="0" borderId="2" xfId="7" applyNumberFormat="1" applyFont="1" applyFill="1" applyBorder="1" applyAlignment="1" applyProtection="1">
      <alignment vertical="center"/>
    </xf>
    <xf numFmtId="41" fontId="19" fillId="0" borderId="2" xfId="7" applyNumberFormat="1" applyFont="1" applyFill="1" applyBorder="1" applyAlignment="1" applyProtection="1">
      <alignment vertical="center"/>
    </xf>
    <xf numFmtId="0" fontId="15" fillId="0" borderId="0" xfId="0" applyFont="1" applyFill="1">
      <alignment vertical="center"/>
    </xf>
    <xf numFmtId="0" fontId="59" fillId="0" borderId="2" xfId="0" applyFont="1" applyBorder="1">
      <alignment vertical="center"/>
    </xf>
    <xf numFmtId="0" fontId="60" fillId="0" borderId="0" xfId="0" applyFont="1">
      <alignment vertical="center"/>
    </xf>
    <xf numFmtId="0" fontId="61" fillId="5" borderId="2" xfId="0" applyFont="1" applyFill="1" applyBorder="1" applyAlignment="1">
      <alignment horizontal="center" vertical="center"/>
    </xf>
    <xf numFmtId="41" fontId="61" fillId="5" borderId="2" xfId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4" fillId="6" borderId="2" xfId="1" applyFont="1" applyFill="1" applyBorder="1" applyAlignment="1">
      <alignment horizontal="center" vertical="center" wrapText="1"/>
    </xf>
    <xf numFmtId="0" fontId="10" fillId="6" borderId="2" xfId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176" fontId="6" fillId="3" borderId="6" xfId="0" applyNumberFormat="1" applyFont="1" applyFill="1" applyBorder="1" applyAlignment="1">
      <alignment horizontal="center" wrapText="1"/>
    </xf>
    <xf numFmtId="176" fontId="6" fillId="3" borderId="3" xfId="0" applyNumberFormat="1" applyFont="1" applyFill="1" applyBorder="1" applyAlignment="1">
      <alignment horizontal="center" wrapText="1"/>
    </xf>
    <xf numFmtId="176" fontId="6" fillId="3" borderId="4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4" fillId="6" borderId="6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3" fontId="8" fillId="3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176" fontId="6" fillId="0" borderId="0" xfId="0" applyNumberFormat="1" applyFont="1" applyFill="1" applyBorder="1" applyAlignment="1">
      <alignment horizontal="center" wrapText="1"/>
    </xf>
    <xf numFmtId="176" fontId="19" fillId="0" borderId="8" xfId="1" applyNumberFormat="1" applyFont="1" applyFill="1" applyBorder="1" applyAlignment="1">
      <alignment horizontal="right" vertical="center"/>
    </xf>
    <xf numFmtId="176" fontId="19" fillId="0" borderId="0" xfId="1" applyNumberFormat="1" applyFont="1" applyFill="1" applyAlignment="1">
      <alignment horizontal="right" vertical="center"/>
    </xf>
    <xf numFmtId="176" fontId="19" fillId="0" borderId="8" xfId="1" applyNumberFormat="1" applyFont="1" applyFill="1" applyBorder="1" applyAlignment="1">
      <alignment horizontal="center" vertical="center"/>
    </xf>
    <xf numFmtId="176" fontId="19" fillId="0" borderId="0" xfId="1" applyNumberFormat="1" applyFont="1" applyFill="1" applyAlignment="1">
      <alignment horizontal="center" vertical="center"/>
    </xf>
    <xf numFmtId="176" fontId="19" fillId="0" borderId="7" xfId="1" applyNumberFormat="1" applyFont="1" applyFill="1" applyBorder="1" applyAlignment="1">
      <alignment horizontal="center" vertical="center"/>
    </xf>
    <xf numFmtId="176" fontId="19" fillId="0" borderId="0" xfId="1" applyNumberFormat="1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61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16" fillId="11" borderId="17" xfId="7" applyFont="1" applyFill="1" applyBorder="1" applyAlignment="1" applyProtection="1">
      <alignment horizontal="center"/>
    </xf>
    <xf numFmtId="0" fontId="16" fillId="11" borderId="18" xfId="7" applyFont="1" applyFill="1" applyBorder="1" applyAlignment="1" applyProtection="1">
      <alignment horizontal="center"/>
    </xf>
    <xf numFmtId="0" fontId="16" fillId="12" borderId="17" xfId="7" applyFont="1" applyFill="1" applyBorder="1" applyAlignment="1" applyProtection="1">
      <alignment horizontal="center"/>
    </xf>
    <xf numFmtId="0" fontId="16" fillId="12" borderId="18" xfId="7" applyFont="1" applyFill="1" applyBorder="1" applyAlignment="1" applyProtection="1">
      <alignment horizontal="center"/>
    </xf>
    <xf numFmtId="0" fontId="18" fillId="0" borderId="16" xfId="7" applyFont="1" applyFill="1" applyBorder="1" applyAlignment="1" applyProtection="1">
      <alignment horizontal="left" vertical="center" wrapText="1"/>
    </xf>
    <xf numFmtId="0" fontId="18" fillId="0" borderId="19" xfId="7" applyFont="1" applyFill="1" applyBorder="1" applyAlignment="1" applyProtection="1">
      <alignment horizontal="left" vertical="center" wrapText="1"/>
    </xf>
    <xf numFmtId="0" fontId="18" fillId="0" borderId="20" xfId="7" applyFont="1" applyFill="1" applyBorder="1" applyAlignment="1" applyProtection="1">
      <alignment horizontal="left" vertical="center" wrapText="1"/>
    </xf>
    <xf numFmtId="0" fontId="18" fillId="2" borderId="17" xfId="7" applyFont="1" applyFill="1" applyBorder="1" applyAlignment="1" applyProtection="1">
      <alignment horizontal="center"/>
    </xf>
    <xf numFmtId="0" fontId="18" fillId="2" borderId="18" xfId="7" applyFont="1" applyFill="1" applyBorder="1" applyAlignment="1" applyProtection="1">
      <alignment horizontal="center"/>
    </xf>
    <xf numFmtId="0" fontId="18" fillId="0" borderId="17" xfId="7" applyFont="1" applyFill="1" applyBorder="1" applyAlignment="1" applyProtection="1">
      <alignment horizontal="center"/>
    </xf>
    <xf numFmtId="0" fontId="18" fillId="0" borderId="18" xfId="7" applyFont="1" applyFill="1" applyBorder="1" applyAlignment="1" applyProtection="1">
      <alignment horizontal="center"/>
    </xf>
    <xf numFmtId="0" fontId="19" fillId="10" borderId="12" xfId="7" applyFont="1" applyFill="1" applyBorder="1" applyAlignment="1" applyProtection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7" fillId="0" borderId="0" xfId="3" applyFont="1" applyAlignment="1">
      <alignment horizontal="left" vertical="center"/>
    </xf>
  </cellXfs>
  <cellStyles count="8">
    <cellStyle name="常规" xfId="0" builtinId="0"/>
    <cellStyle name="常规 11" xfId="2"/>
    <cellStyle name="常规 2" xfId="1"/>
    <cellStyle name="常规 2 2" xfId="3"/>
    <cellStyle name="常规 4 2" xfId="7"/>
    <cellStyle name="超链接" xfId="5" builtinId="8"/>
    <cellStyle name="千位分隔 2 2" xfId="6"/>
    <cellStyle name="千位分隔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5628;&#29392;&#39033;&#30446;SVN\02%20&#38656;&#27714;&#35843;&#30740;\021%20&#36164;&#26009;&#25910;&#38598;\&#38598;&#22242;&#24635;&#37096;\2015&#24180;ES&#39044;&#31639;&#27719;&#24635;&#27169;&#264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&#20854;&#20182;&#24037;&#20316;&#39033;&#30446;\2014&#24180;&#39044;&#31639;\2014&#24180;ES&#39044;&#31639;&#27719;&#24635;(&#19981;&#21547;&#25628;&#29399;&#21450;&#35270;&#39057;&#22825;&#27941;)-131128&#24050;&#23457;&#2520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5628;&#29392;&#39033;&#30446;SVN\02%20&#38656;&#27714;&#35843;&#30740;\021%20&#36164;&#26009;&#25910;&#38598;\&#38598;&#22242;&#24635;&#37096;\2015&#24180;HR&#39044;&#31639;&#27169;&#264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预算包含范围2015与2014"/>
      <sheetName val="2015预算稿 "/>
      <sheetName val="2014预算稿 "/>
      <sheetName val="武汉研发中心"/>
      <sheetName val="物业房租车位费"/>
      <sheetName val="媒体大厦日常和工程费用"/>
      <sheetName val="基础数据"/>
      <sheetName val="保安服务费"/>
      <sheetName val="保洁服务费"/>
      <sheetName val="媒体大厦物业费 能源费"/>
      <sheetName val="部分费用明细（水电植物耗材茶歇）"/>
      <sheetName val="阿姨工资奖金"/>
      <sheetName val="capex"/>
      <sheetName val="财产险"/>
      <sheetName val="2015年公司车险及ES车辆养护"/>
      <sheetName val="班车费用"/>
      <sheetName val="装饰门禁电视空调维护2015"/>
      <sheetName val="搜狐媒体大厦工位"/>
      <sheetName val="2013预算稿"/>
      <sheetName val="与2011年预算对比帮助"/>
      <sheetName val="与2012年预算对比"/>
      <sheetName val="2012预算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预算稿 "/>
      <sheetName val="2013预算稿"/>
      <sheetName val="基础数据"/>
      <sheetName val="物业房租车位费"/>
      <sheetName val="部分费用明细（水电植物耗材茶歇）"/>
      <sheetName val="保安服务费"/>
      <sheetName val="保洁服务费"/>
      <sheetName val="阿姨工资奖金"/>
      <sheetName val="班车费用"/>
      <sheetName val="媒体大厦"/>
      <sheetName val="搜狐媒体大厦工位"/>
      <sheetName val="财产险"/>
      <sheetName val="capex"/>
      <sheetName val="北京地区公车车险及ES车辆养护"/>
      <sheetName val="装饰门禁电视空调维护"/>
      <sheetName val="武汉研发中心"/>
      <sheetName val="与2011年预算对比帮助"/>
      <sheetName val="与2012年预算对比"/>
      <sheetName val="2012预算稿"/>
    </sheetNames>
    <sheetDataSet>
      <sheetData sheetId="0" refreshError="1"/>
      <sheetData sheetId="1" refreshError="1">
        <row r="6">
          <cell r="J6">
            <v>3394976.3250000002</v>
          </cell>
        </row>
        <row r="20">
          <cell r="J20">
            <v>293760</v>
          </cell>
        </row>
        <row r="21">
          <cell r="J21">
            <v>362000</v>
          </cell>
        </row>
        <row r="22">
          <cell r="J22">
            <v>58800</v>
          </cell>
        </row>
        <row r="23">
          <cell r="J23">
            <v>126000</v>
          </cell>
        </row>
        <row r="24">
          <cell r="J24">
            <v>187200</v>
          </cell>
        </row>
        <row r="25">
          <cell r="J25">
            <v>177600</v>
          </cell>
        </row>
        <row r="26">
          <cell r="J26">
            <v>177600</v>
          </cell>
        </row>
        <row r="28">
          <cell r="J28">
            <v>2351202</v>
          </cell>
        </row>
        <row r="29">
          <cell r="J29">
            <v>2868</v>
          </cell>
        </row>
        <row r="30">
          <cell r="J30">
            <v>227016</v>
          </cell>
        </row>
        <row r="31">
          <cell r="J31">
            <v>449076</v>
          </cell>
        </row>
        <row r="32">
          <cell r="J32">
            <v>268572</v>
          </cell>
        </row>
        <row r="35">
          <cell r="J35">
            <v>240399.35999999999</v>
          </cell>
        </row>
        <row r="36">
          <cell r="J36">
            <v>3384</v>
          </cell>
        </row>
        <row r="37">
          <cell r="J37">
            <v>35712</v>
          </cell>
        </row>
        <row r="38">
          <cell r="J38">
            <v>70416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三大招聘网站使用明细"/>
      <sheetName val="2011校园预算明细"/>
      <sheetName val="HR Budget Summary"/>
      <sheetName val="Campus&amp;Branding"/>
      <sheetName val="Staffing"/>
      <sheetName val="Culture&amp;ER"/>
      <sheetName val="Learning&amp;Development"/>
      <sheetName val="Comp.&amp;e-HR&amp;SSC-2015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5"/>
  <sheetViews>
    <sheetView topLeftCell="A7" workbookViewId="0">
      <selection activeCell="D17" sqref="D17"/>
    </sheetView>
  </sheetViews>
  <sheetFormatPr defaultRowHeight="13.5" x14ac:dyDescent="0.15"/>
  <cols>
    <col min="1" max="1" width="11.25" customWidth="1"/>
    <col min="2" max="2" width="20.375" customWidth="1"/>
    <col min="4" max="4" width="18.375" customWidth="1"/>
    <col min="7" max="7" width="10.75" customWidth="1"/>
  </cols>
  <sheetData>
    <row r="1" spans="1:17" x14ac:dyDescent="0.15">
      <c r="A1" t="s">
        <v>0</v>
      </c>
    </row>
    <row r="2" spans="1:17" x14ac:dyDescent="0.15">
      <c r="B2" t="s">
        <v>1</v>
      </c>
    </row>
    <row r="3" spans="1:17" x14ac:dyDescent="0.15">
      <c r="B3" t="s">
        <v>2</v>
      </c>
    </row>
    <row r="4" spans="1:17" x14ac:dyDescent="0.15">
      <c r="B4" t="s">
        <v>3</v>
      </c>
    </row>
    <row r="5" spans="1:17" x14ac:dyDescent="0.15">
      <c r="B5" t="s">
        <v>4</v>
      </c>
    </row>
    <row r="7" spans="1:17" ht="14.25" x14ac:dyDescent="0.15">
      <c r="A7" s="120" t="s">
        <v>244</v>
      </c>
      <c r="B7" t="s">
        <v>323</v>
      </c>
    </row>
    <row r="8" spans="1:17" ht="14.25" x14ac:dyDescent="0.15">
      <c r="B8" s="121" t="s">
        <v>245</v>
      </c>
      <c r="C8" s="121" t="s">
        <v>322</v>
      </c>
      <c r="D8" s="121" t="s">
        <v>246</v>
      </c>
      <c r="E8" s="137" t="s">
        <v>253</v>
      </c>
      <c r="F8" s="122" t="s">
        <v>265</v>
      </c>
      <c r="G8" s="122" t="s">
        <v>266</v>
      </c>
      <c r="H8" s="122" t="s">
        <v>267</v>
      </c>
      <c r="I8" s="122" t="s">
        <v>268</v>
      </c>
      <c r="J8" s="123" t="s">
        <v>44</v>
      </c>
      <c r="K8" s="122" t="s">
        <v>193</v>
      </c>
    </row>
    <row r="9" spans="1:17" ht="14.25" x14ac:dyDescent="0.15">
      <c r="B9" s="124" t="s">
        <v>250</v>
      </c>
      <c r="C9" s="124"/>
      <c r="D9" s="124" t="s">
        <v>251</v>
      </c>
      <c r="E9" s="124" t="s">
        <v>254</v>
      </c>
      <c r="F9" s="125"/>
      <c r="G9" s="125"/>
      <c r="H9" s="125"/>
      <c r="I9" s="125"/>
      <c r="J9" s="39"/>
      <c r="K9" s="125"/>
    </row>
    <row r="10" spans="1:17" ht="14.25" x14ac:dyDescent="0.15">
      <c r="B10" s="42" t="s">
        <v>256</v>
      </c>
      <c r="C10" s="141"/>
      <c r="E10" s="140" t="s">
        <v>261</v>
      </c>
      <c r="F10" s="140" t="s">
        <v>262</v>
      </c>
      <c r="G10" s="140" t="s">
        <v>262</v>
      </c>
      <c r="H10" s="140" t="s">
        <v>262</v>
      </c>
      <c r="I10" s="140" t="s">
        <v>262</v>
      </c>
      <c r="J10" s="140" t="s">
        <v>262</v>
      </c>
    </row>
    <row r="12" spans="1:17" ht="14.25" x14ac:dyDescent="0.15">
      <c r="A12" s="120" t="s">
        <v>5</v>
      </c>
      <c r="B12" t="s">
        <v>323</v>
      </c>
      <c r="K12" s="218" t="s">
        <v>263</v>
      </c>
      <c r="L12" s="218"/>
      <c r="M12" s="218"/>
      <c r="N12" s="218"/>
      <c r="O12" s="218"/>
    </row>
    <row r="13" spans="1:17" ht="14.25" x14ac:dyDescent="0.15">
      <c r="B13" s="121" t="s">
        <v>245</v>
      </c>
      <c r="C13" s="121" t="s">
        <v>322</v>
      </c>
      <c r="D13" s="121" t="s">
        <v>246</v>
      </c>
      <c r="E13" s="121" t="s">
        <v>252</v>
      </c>
      <c r="F13" s="137" t="s">
        <v>253</v>
      </c>
      <c r="G13" s="123" t="s">
        <v>269</v>
      </c>
      <c r="H13" s="123" t="s">
        <v>270</v>
      </c>
      <c r="I13" s="123" t="s">
        <v>271</v>
      </c>
      <c r="J13" s="123" t="s">
        <v>272</v>
      </c>
      <c r="K13" s="123" t="s">
        <v>44</v>
      </c>
      <c r="L13" s="126" t="s">
        <v>273</v>
      </c>
      <c r="M13" s="126" t="s">
        <v>247</v>
      </c>
      <c r="N13" s="126" t="s">
        <v>248</v>
      </c>
      <c r="O13" s="126" t="s">
        <v>249</v>
      </c>
      <c r="P13" s="126" t="s">
        <v>44</v>
      </c>
      <c r="Q13" s="122" t="s">
        <v>193</v>
      </c>
    </row>
    <row r="14" spans="1:17" ht="14.25" x14ac:dyDescent="0.15">
      <c r="B14" s="124" t="s">
        <v>250</v>
      </c>
      <c r="C14" s="124"/>
      <c r="D14" s="124" t="s">
        <v>251</v>
      </c>
      <c r="E14" s="124"/>
      <c r="F14" s="124" t="s">
        <v>255</v>
      </c>
      <c r="G14" s="125"/>
      <c r="H14" s="125"/>
      <c r="I14" s="125"/>
      <c r="J14" s="125"/>
      <c r="K14" s="125"/>
      <c r="L14" s="127"/>
      <c r="M14" s="127"/>
      <c r="N14" s="127"/>
      <c r="O14" s="127"/>
      <c r="P14" s="128"/>
      <c r="Q14" s="125"/>
    </row>
    <row r="15" spans="1:17" ht="14.25" x14ac:dyDescent="0.15">
      <c r="B15" s="42" t="s">
        <v>257</v>
      </c>
      <c r="E15" s="153"/>
      <c r="F15" s="153"/>
      <c r="G15" s="153"/>
      <c r="H15" s="153"/>
      <c r="I15" s="153"/>
      <c r="J15" s="153"/>
    </row>
    <row r="20" spans="1:20" x14ac:dyDescent="0.15">
      <c r="A20" s="186" t="s">
        <v>6</v>
      </c>
      <c r="B20" s="186"/>
    </row>
    <row r="21" spans="1:20" ht="16.5" x14ac:dyDescent="0.15">
      <c r="A21" s="188" t="s">
        <v>7</v>
      </c>
      <c r="B21" s="188" t="s">
        <v>8</v>
      </c>
      <c r="C21" s="190" t="s">
        <v>9</v>
      </c>
      <c r="D21" s="188" t="s">
        <v>10</v>
      </c>
      <c r="E21" s="191" t="s">
        <v>11</v>
      </c>
      <c r="F21" s="188" t="s">
        <v>12</v>
      </c>
      <c r="G21" s="188" t="s">
        <v>13</v>
      </c>
      <c r="H21" s="189" t="s">
        <v>14</v>
      </c>
      <c r="I21" s="188" t="s">
        <v>15</v>
      </c>
      <c r="J21" s="188"/>
      <c r="K21" s="188"/>
      <c r="L21" s="188"/>
      <c r="M21" s="188"/>
      <c r="N21" s="221" t="s">
        <v>16</v>
      </c>
      <c r="O21" s="188" t="s">
        <v>17</v>
      </c>
      <c r="P21" s="188"/>
      <c r="Q21" s="188"/>
      <c r="R21" s="188"/>
      <c r="S21" s="188"/>
      <c r="T21" s="188" t="s">
        <v>18</v>
      </c>
    </row>
    <row r="22" spans="1:20" ht="16.5" x14ac:dyDescent="0.15">
      <c r="A22" s="188"/>
      <c r="B22" s="188"/>
      <c r="C22" s="190"/>
      <c r="D22" s="188"/>
      <c r="E22" s="191"/>
      <c r="F22" s="188"/>
      <c r="G22" s="188"/>
      <c r="H22" s="220"/>
      <c r="I22" s="1" t="s">
        <v>19</v>
      </c>
      <c r="J22" s="1" t="s">
        <v>20</v>
      </c>
      <c r="K22" s="1" t="s">
        <v>21</v>
      </c>
      <c r="L22" s="1" t="s">
        <v>22</v>
      </c>
      <c r="M22" s="1" t="s">
        <v>23</v>
      </c>
      <c r="N22" s="221"/>
      <c r="O22" s="2" t="s">
        <v>19</v>
      </c>
      <c r="P22" s="2" t="s">
        <v>20</v>
      </c>
      <c r="Q22" s="2" t="s">
        <v>21</v>
      </c>
      <c r="R22" s="2" t="s">
        <v>22</v>
      </c>
      <c r="S22" s="3" t="s">
        <v>23</v>
      </c>
      <c r="T22" s="188"/>
    </row>
    <row r="23" spans="1:20" s="136" customFormat="1" ht="16.5" x14ac:dyDescent="0.15">
      <c r="A23" s="142"/>
      <c r="B23" s="142"/>
      <c r="C23" s="143"/>
      <c r="D23" s="142"/>
      <c r="E23" s="142"/>
      <c r="F23" s="142"/>
      <c r="G23" s="142"/>
      <c r="H23" s="144"/>
      <c r="I23" s="142"/>
      <c r="J23" s="142"/>
      <c r="K23" s="142"/>
      <c r="L23" s="142"/>
      <c r="M23" s="142"/>
      <c r="N23" s="145"/>
      <c r="O23" s="146"/>
      <c r="P23" s="146"/>
      <c r="Q23" s="146"/>
      <c r="R23" s="146"/>
      <c r="S23" s="147"/>
      <c r="T23" s="142"/>
    </row>
    <row r="24" spans="1:20" ht="16.5" x14ac:dyDescent="0.35">
      <c r="A24" s="186" t="s">
        <v>258</v>
      </c>
      <c r="B24" s="187"/>
      <c r="G24" s="142"/>
      <c r="H24" s="142"/>
      <c r="I24" s="222"/>
      <c r="J24" s="222"/>
      <c r="K24" s="222"/>
      <c r="L24" s="222"/>
      <c r="M24" s="222"/>
      <c r="N24" s="222"/>
      <c r="O24" s="223"/>
      <c r="P24" s="223"/>
      <c r="Q24" s="223"/>
      <c r="R24" s="223"/>
      <c r="S24" s="223"/>
      <c r="T24" s="148"/>
    </row>
    <row r="25" spans="1:20" ht="16.5" x14ac:dyDescent="0.35">
      <c r="A25" s="193" t="s">
        <v>24</v>
      </c>
      <c r="B25" s="195" t="s">
        <v>25</v>
      </c>
      <c r="C25" s="197" t="s">
        <v>26</v>
      </c>
      <c r="D25" s="195" t="s">
        <v>27</v>
      </c>
      <c r="E25" s="199" t="s">
        <v>28</v>
      </c>
      <c r="F25" s="188" t="s">
        <v>29</v>
      </c>
      <c r="G25" s="189" t="s">
        <v>30</v>
      </c>
      <c r="H25" s="189" t="s">
        <v>14</v>
      </c>
      <c r="I25" s="192" t="s">
        <v>31</v>
      </c>
      <c r="J25" s="192"/>
      <c r="K25" s="192"/>
      <c r="L25" s="192"/>
      <c r="M25" s="192"/>
      <c r="N25" s="192"/>
      <c r="O25" s="219" t="s">
        <v>32</v>
      </c>
      <c r="P25" s="219"/>
      <c r="Q25" s="219"/>
      <c r="R25" s="219"/>
      <c r="S25" s="219"/>
      <c r="T25" s="192" t="s">
        <v>18</v>
      </c>
    </row>
    <row r="26" spans="1:20" ht="16.5" x14ac:dyDescent="0.35">
      <c r="A26" s="194"/>
      <c r="B26" s="196"/>
      <c r="C26" s="198"/>
      <c r="D26" s="196"/>
      <c r="E26" s="200"/>
      <c r="F26" s="188"/>
      <c r="G26" s="189"/>
      <c r="H26" s="189"/>
      <c r="I26" s="4" t="s">
        <v>19</v>
      </c>
      <c r="J26" s="4" t="s">
        <v>20</v>
      </c>
      <c r="K26" s="4" t="s">
        <v>21</v>
      </c>
      <c r="L26" s="4" t="s">
        <v>22</v>
      </c>
      <c r="M26" s="5" t="s">
        <v>23</v>
      </c>
      <c r="N26" s="4" t="s">
        <v>33</v>
      </c>
      <c r="O26" s="6" t="s">
        <v>19</v>
      </c>
      <c r="P26" s="6" t="s">
        <v>20</v>
      </c>
      <c r="Q26" s="6" t="s">
        <v>21</v>
      </c>
      <c r="R26" s="6" t="s">
        <v>22</v>
      </c>
      <c r="S26" s="6" t="s">
        <v>23</v>
      </c>
      <c r="T26" s="192"/>
    </row>
    <row r="29" spans="1:20" x14ac:dyDescent="0.15">
      <c r="A29" s="186" t="s">
        <v>34</v>
      </c>
      <c r="B29" s="187"/>
    </row>
    <row r="30" spans="1:20" ht="16.5" x14ac:dyDescent="0.35">
      <c r="A30" s="195" t="s">
        <v>24</v>
      </c>
      <c r="B30" s="195" t="s">
        <v>25</v>
      </c>
      <c r="C30" s="197" t="s">
        <v>26</v>
      </c>
      <c r="D30" s="195" t="s">
        <v>27</v>
      </c>
      <c r="E30" s="199" t="s">
        <v>28</v>
      </c>
      <c r="F30" s="213" t="s">
        <v>29</v>
      </c>
      <c r="G30" s="203" t="s">
        <v>30</v>
      </c>
      <c r="H30" s="203" t="s">
        <v>14</v>
      </c>
      <c r="I30" s="205" t="s">
        <v>31</v>
      </c>
      <c r="J30" s="206"/>
      <c r="K30" s="206"/>
      <c r="L30" s="206"/>
      <c r="M30" s="206"/>
      <c r="N30" s="207"/>
      <c r="O30" s="208" t="s">
        <v>32</v>
      </c>
      <c r="P30" s="209"/>
      <c r="Q30" s="209"/>
      <c r="R30" s="209"/>
      <c r="S30" s="210"/>
      <c r="T30" s="211" t="s">
        <v>35</v>
      </c>
    </row>
    <row r="31" spans="1:20" ht="16.5" x14ac:dyDescent="0.35">
      <c r="A31" s="196"/>
      <c r="B31" s="196"/>
      <c r="C31" s="198"/>
      <c r="D31" s="196"/>
      <c r="E31" s="200"/>
      <c r="F31" s="214"/>
      <c r="G31" s="204"/>
      <c r="H31" s="204"/>
      <c r="I31" s="4" t="s">
        <v>19</v>
      </c>
      <c r="J31" s="4" t="s">
        <v>20</v>
      </c>
      <c r="K31" s="4" t="s">
        <v>21</v>
      </c>
      <c r="L31" s="4" t="s">
        <v>22</v>
      </c>
      <c r="M31" s="5" t="s">
        <v>23</v>
      </c>
      <c r="N31" s="4" t="s">
        <v>33</v>
      </c>
      <c r="O31" s="6" t="s">
        <v>19</v>
      </c>
      <c r="P31" s="6" t="s">
        <v>20</v>
      </c>
      <c r="Q31" s="6" t="s">
        <v>21</v>
      </c>
      <c r="R31" s="6" t="s">
        <v>22</v>
      </c>
      <c r="S31" s="6" t="s">
        <v>23</v>
      </c>
      <c r="T31" s="212"/>
    </row>
    <row r="33" spans="1:9" ht="13.5" customHeight="1" x14ac:dyDescent="0.15">
      <c r="A33" s="186" t="s">
        <v>36</v>
      </c>
      <c r="B33" s="187"/>
    </row>
    <row r="34" spans="1:9" x14ac:dyDescent="0.15">
      <c r="A34" s="201" t="s">
        <v>37</v>
      </c>
      <c r="B34" s="202" t="s">
        <v>10</v>
      </c>
      <c r="C34" s="201" t="s">
        <v>11</v>
      </c>
      <c r="D34" s="202" t="s">
        <v>12</v>
      </c>
      <c r="E34" s="215" t="s">
        <v>38</v>
      </c>
      <c r="F34" s="216"/>
      <c r="G34" s="216"/>
      <c r="H34" s="216"/>
      <c r="I34" s="217"/>
    </row>
    <row r="35" spans="1:9" x14ac:dyDescent="0.15">
      <c r="A35" s="201"/>
      <c r="B35" s="201"/>
      <c r="C35" s="201"/>
      <c r="D35" s="201"/>
      <c r="E35" s="7" t="s">
        <v>39</v>
      </c>
      <c r="F35" s="7" t="s">
        <v>40</v>
      </c>
      <c r="G35" s="7" t="s">
        <v>41</v>
      </c>
      <c r="H35" s="7" t="s">
        <v>42</v>
      </c>
      <c r="I35" s="7" t="s">
        <v>43</v>
      </c>
    </row>
  </sheetData>
  <mergeCells count="46">
    <mergeCell ref="F25:F26"/>
    <mergeCell ref="E30:E31"/>
    <mergeCell ref="F30:F31"/>
    <mergeCell ref="E34:I34"/>
    <mergeCell ref="K12:O12"/>
    <mergeCell ref="H25:H26"/>
    <mergeCell ref="I25:N25"/>
    <mergeCell ref="O25:S25"/>
    <mergeCell ref="F21:F22"/>
    <mergeCell ref="G21:G22"/>
    <mergeCell ref="H21:H22"/>
    <mergeCell ref="I21:M21"/>
    <mergeCell ref="N21:N22"/>
    <mergeCell ref="O21:S21"/>
    <mergeCell ref="I24:N24"/>
    <mergeCell ref="O24:S24"/>
    <mergeCell ref="H30:H31"/>
    <mergeCell ref="I30:N30"/>
    <mergeCell ref="O30:S30"/>
    <mergeCell ref="T30:T31"/>
    <mergeCell ref="A33:B33"/>
    <mergeCell ref="A30:A31"/>
    <mergeCell ref="B30:B31"/>
    <mergeCell ref="C30:C31"/>
    <mergeCell ref="D30:D31"/>
    <mergeCell ref="A34:A35"/>
    <mergeCell ref="B34:B35"/>
    <mergeCell ref="C34:C35"/>
    <mergeCell ref="D34:D35"/>
    <mergeCell ref="G30:G31"/>
    <mergeCell ref="A29:B29"/>
    <mergeCell ref="A24:B24"/>
    <mergeCell ref="A20:B20"/>
    <mergeCell ref="T21:T22"/>
    <mergeCell ref="G25:G26"/>
    <mergeCell ref="A21:A22"/>
    <mergeCell ref="B21:B22"/>
    <mergeCell ref="C21:C22"/>
    <mergeCell ref="D21:D22"/>
    <mergeCell ref="E21:E22"/>
    <mergeCell ref="T25:T26"/>
    <mergeCell ref="A25:A26"/>
    <mergeCell ref="B25:B26"/>
    <mergeCell ref="C25:C26"/>
    <mergeCell ref="D25:D26"/>
    <mergeCell ref="E25:E26"/>
  </mergeCells>
  <phoneticPr fontId="4" type="noConversion"/>
  <dataValidations count="1">
    <dataValidation allowBlank="1" showInputMessage="1" showErrorMessage="1" errorTitle="输入错误啦 &gt;_&lt;" error="数量只能填写阿拉伯数字，其他说明请写入备注" sqref="P22:S23 O21:O23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4" workbookViewId="0">
      <selection activeCell="F8" sqref="F8"/>
    </sheetView>
  </sheetViews>
  <sheetFormatPr defaultRowHeight="13.5" x14ac:dyDescent="0.15"/>
  <cols>
    <col min="1" max="1" width="13.375" customWidth="1"/>
    <col min="12" max="12" width="13.75" customWidth="1"/>
  </cols>
  <sheetData>
    <row r="1" spans="1:13" x14ac:dyDescent="0.15">
      <c r="A1" s="43" t="s">
        <v>170</v>
      </c>
      <c r="D1" s="133" t="s">
        <v>259</v>
      </c>
      <c r="E1" s="133"/>
    </row>
    <row r="2" spans="1:13" x14ac:dyDescent="0.15">
      <c r="A2" s="129" t="s">
        <v>325</v>
      </c>
      <c r="B2" s="129" t="s">
        <v>324</v>
      </c>
      <c r="C2" s="129" t="s">
        <v>47</v>
      </c>
      <c r="D2" s="134" t="s">
        <v>45</v>
      </c>
      <c r="E2" s="130" t="s">
        <v>253</v>
      </c>
      <c r="F2" s="36" t="s">
        <v>39</v>
      </c>
      <c r="G2" s="36" t="s">
        <v>40</v>
      </c>
      <c r="H2" s="36" t="s">
        <v>41</v>
      </c>
      <c r="I2" s="36" t="s">
        <v>42</v>
      </c>
      <c r="J2" s="46" t="s">
        <v>44</v>
      </c>
      <c r="K2" s="36" t="s">
        <v>194</v>
      </c>
    </row>
    <row r="3" spans="1:13" x14ac:dyDescent="0.15">
      <c r="A3" s="39"/>
      <c r="B3" s="39"/>
      <c r="C3" s="39"/>
      <c r="D3" s="39"/>
      <c r="E3" s="135" t="s">
        <v>260</v>
      </c>
      <c r="F3" s="39"/>
      <c r="G3" s="39"/>
      <c r="H3" s="39"/>
      <c r="I3" s="39"/>
      <c r="J3" s="39"/>
      <c r="K3" s="39"/>
    </row>
    <row r="4" spans="1:13" x14ac:dyDescent="0.15">
      <c r="A4" s="39"/>
      <c r="B4" s="39"/>
      <c r="C4" s="39"/>
      <c r="D4" s="39"/>
      <c r="E4" s="135" t="s">
        <v>260</v>
      </c>
      <c r="F4" s="39"/>
      <c r="G4" s="39"/>
      <c r="H4" s="39"/>
      <c r="I4" s="39"/>
      <c r="J4" s="39"/>
      <c r="K4" s="39"/>
    </row>
    <row r="5" spans="1:13" x14ac:dyDescent="0.15">
      <c r="A5" s="39"/>
      <c r="B5" s="39"/>
      <c r="C5" s="39"/>
      <c r="D5" s="39"/>
      <c r="E5" s="135" t="s">
        <v>260</v>
      </c>
      <c r="F5" s="39"/>
      <c r="G5" s="39"/>
      <c r="H5" s="39"/>
      <c r="I5" s="39"/>
      <c r="J5" s="39"/>
      <c r="K5" s="39"/>
    </row>
    <row r="8" spans="1:13" x14ac:dyDescent="0.15">
      <c r="A8" s="20" t="s">
        <v>99</v>
      </c>
    </row>
    <row r="9" spans="1:13" x14ac:dyDescent="0.15">
      <c r="A9" s="129" t="s">
        <v>92</v>
      </c>
      <c r="B9" s="129" t="s">
        <v>47</v>
      </c>
      <c r="C9" s="129" t="s">
        <v>48</v>
      </c>
      <c r="D9" s="130" t="s">
        <v>45</v>
      </c>
      <c r="E9" s="130"/>
      <c r="F9" s="36" t="s">
        <v>39</v>
      </c>
      <c r="G9" s="36" t="s">
        <v>40</v>
      </c>
      <c r="H9" s="36" t="s">
        <v>41</v>
      </c>
      <c r="I9" s="36" t="s">
        <v>42</v>
      </c>
      <c r="J9" s="37" t="s">
        <v>93</v>
      </c>
      <c r="K9" s="38" t="s">
        <v>94</v>
      </c>
      <c r="L9" s="38" t="s">
        <v>54</v>
      </c>
      <c r="M9" s="37" t="s">
        <v>55</v>
      </c>
    </row>
    <row r="10" spans="1:13" ht="15.75" thickBot="1" x14ac:dyDescent="0.2">
      <c r="A10" s="11" t="s">
        <v>46</v>
      </c>
      <c r="B10" s="12" t="s">
        <v>47</v>
      </c>
      <c r="C10" s="13" t="s">
        <v>48</v>
      </c>
      <c r="D10" s="14" t="s">
        <v>49</v>
      </c>
      <c r="E10" s="14"/>
      <c r="F10" s="14" t="s">
        <v>39</v>
      </c>
      <c r="G10" s="14" t="s">
        <v>40</v>
      </c>
      <c r="H10" s="14" t="s">
        <v>41</v>
      </c>
      <c r="I10" s="14" t="s">
        <v>42</v>
      </c>
      <c r="J10" s="15" t="s">
        <v>50</v>
      </c>
      <c r="K10" s="228"/>
      <c r="L10" s="228"/>
      <c r="M10" s="228"/>
    </row>
    <row r="11" spans="1:13" x14ac:dyDescent="0.15">
      <c r="A11" s="8"/>
      <c r="B11" s="9"/>
      <c r="C11" s="8"/>
      <c r="D11" s="16" t="s">
        <v>51</v>
      </c>
      <c r="E11" s="16"/>
      <c r="F11" s="16"/>
      <c r="G11" s="16"/>
      <c r="H11" s="16"/>
      <c r="I11" s="16"/>
      <c r="J11" s="17" t="s">
        <v>52</v>
      </c>
      <c r="K11" s="224" t="s">
        <v>53</v>
      </c>
      <c r="L11" s="226" t="s">
        <v>54</v>
      </c>
      <c r="M11" s="226" t="s">
        <v>55</v>
      </c>
    </row>
    <row r="12" spans="1:13" ht="15" x14ac:dyDescent="0.15">
      <c r="A12" s="18"/>
      <c r="B12" s="19"/>
      <c r="C12" s="18"/>
      <c r="D12" s="16" t="s">
        <v>56</v>
      </c>
      <c r="E12" s="16"/>
      <c r="F12" s="16"/>
      <c r="G12" s="16"/>
      <c r="H12" s="16"/>
      <c r="I12" s="16"/>
      <c r="J12" s="17" t="s">
        <v>57</v>
      </c>
      <c r="K12" s="225"/>
      <c r="L12" s="229"/>
      <c r="M12" s="227"/>
    </row>
    <row r="13" spans="1:13" x14ac:dyDescent="0.15">
      <c r="A13" s="20" t="s">
        <v>58</v>
      </c>
      <c r="B13" s="21" t="s">
        <v>59</v>
      </c>
      <c r="C13" s="22" t="s">
        <v>60</v>
      </c>
      <c r="D13" s="23"/>
      <c r="E13" s="23"/>
      <c r="F13" s="24"/>
      <c r="G13" s="24"/>
      <c r="H13" s="24"/>
      <c r="I13" s="24"/>
      <c r="J13" s="24">
        <f>SUM(F13:I13)</f>
        <v>0</v>
      </c>
      <c r="K13" s="24">
        <f>'[1]2014预算稿 '!G6</f>
        <v>0</v>
      </c>
      <c r="L13" s="24">
        <f>J13-K13</f>
        <v>0</v>
      </c>
      <c r="M13" s="25" t="e">
        <f>(J13-K13)/K13</f>
        <v>#DIV/0!</v>
      </c>
    </row>
    <row r="14" spans="1:13" x14ac:dyDescent="0.15">
      <c r="A14" s="22" t="s">
        <v>61</v>
      </c>
      <c r="B14" s="21" t="s">
        <v>59</v>
      </c>
      <c r="C14" s="22" t="s">
        <v>62</v>
      </c>
      <c r="D14" s="24"/>
      <c r="E14" s="24"/>
      <c r="F14" s="24"/>
      <c r="G14" s="24"/>
      <c r="H14" s="24"/>
      <c r="I14" s="24"/>
      <c r="J14" s="24">
        <f>SUM(F14:I14)</f>
        <v>0</v>
      </c>
      <c r="K14" s="24">
        <f>'[1]2014预算稿 '!G7</f>
        <v>0</v>
      </c>
      <c r="L14" s="24">
        <f t="shared" ref="L14:L20" si="0">J14-K14</f>
        <v>0</v>
      </c>
      <c r="M14" s="25" t="e">
        <f t="shared" ref="M14:M20" si="1">(J14-K14)/K14</f>
        <v>#DIV/0!</v>
      </c>
    </row>
    <row r="15" spans="1:13" x14ac:dyDescent="0.15">
      <c r="A15" s="26" t="s">
        <v>63</v>
      </c>
      <c r="B15" s="27" t="s">
        <v>64</v>
      </c>
      <c r="C15" s="26" t="s">
        <v>62</v>
      </c>
      <c r="D15" s="24"/>
      <c r="E15" s="24"/>
      <c r="F15" s="24"/>
      <c r="G15" s="24"/>
      <c r="H15" s="24"/>
      <c r="I15" s="24"/>
      <c r="J15" s="24">
        <f>SUM(F15:I15)</f>
        <v>0</v>
      </c>
      <c r="K15" s="24">
        <f>'[1]2014预算稿 '!G11</f>
        <v>0</v>
      </c>
      <c r="L15" s="24">
        <f>J15-K15</f>
        <v>0</v>
      </c>
      <c r="M15" s="25" t="e">
        <f t="shared" si="1"/>
        <v>#DIV/0!</v>
      </c>
    </row>
    <row r="16" spans="1:13" s="136" customFormat="1" x14ac:dyDescent="0.15">
      <c r="A16" s="26" t="s">
        <v>65</v>
      </c>
      <c r="B16" s="27"/>
      <c r="C16" s="26"/>
      <c r="D16" s="24"/>
      <c r="E16" s="24"/>
      <c r="F16" s="24"/>
      <c r="G16" s="24"/>
      <c r="H16" s="24"/>
      <c r="I16" s="24"/>
      <c r="J16" s="24">
        <f>SUM(F16:I16)</f>
        <v>0</v>
      </c>
      <c r="K16" s="24">
        <v>0</v>
      </c>
      <c r="L16" s="24">
        <f t="shared" si="0"/>
        <v>0</v>
      </c>
      <c r="M16" s="25"/>
    </row>
    <row r="17" spans="1:13" x14ac:dyDescent="0.15">
      <c r="A17" s="20" t="s">
        <v>66</v>
      </c>
      <c r="B17" s="21" t="s">
        <v>67</v>
      </c>
      <c r="C17" s="20" t="s">
        <v>60</v>
      </c>
      <c r="D17" s="24"/>
      <c r="E17" s="24"/>
      <c r="F17" s="24"/>
      <c r="G17" s="24"/>
      <c r="H17" s="24"/>
      <c r="I17" s="24"/>
      <c r="J17" s="24">
        <f t="shared" ref="J17:J20" si="2">SUM(F17:I17)</f>
        <v>0</v>
      </c>
      <c r="K17" s="24">
        <f>'[1]2014预算稿 '!G12</f>
        <v>0</v>
      </c>
      <c r="L17" s="24">
        <f t="shared" si="0"/>
        <v>0</v>
      </c>
      <c r="M17" s="25" t="e">
        <f t="shared" si="1"/>
        <v>#DIV/0!</v>
      </c>
    </row>
    <row r="18" spans="1:13" x14ac:dyDescent="0.15">
      <c r="A18" s="20" t="s">
        <v>68</v>
      </c>
      <c r="B18" s="21" t="s">
        <v>67</v>
      </c>
      <c r="C18" s="26" t="s">
        <v>62</v>
      </c>
      <c r="D18" s="24"/>
      <c r="E18" s="24"/>
      <c r="F18" s="24"/>
      <c r="G18" s="24"/>
      <c r="H18" s="24"/>
      <c r="I18" s="24"/>
      <c r="J18" s="24">
        <f t="shared" si="2"/>
        <v>0</v>
      </c>
      <c r="K18" s="24">
        <f>'[1]2014预算稿 '!G13</f>
        <v>0</v>
      </c>
      <c r="L18" s="24">
        <f t="shared" si="0"/>
        <v>0</v>
      </c>
      <c r="M18" s="25" t="e">
        <f t="shared" si="1"/>
        <v>#DIV/0!</v>
      </c>
    </row>
    <row r="19" spans="1:13" x14ac:dyDescent="0.2">
      <c r="A19" s="20" t="s">
        <v>69</v>
      </c>
      <c r="B19" s="28" t="s">
        <v>70</v>
      </c>
      <c r="C19" s="29" t="s">
        <v>60</v>
      </c>
      <c r="D19" s="24"/>
      <c r="E19" s="24"/>
      <c r="F19" s="24"/>
      <c r="G19" s="24"/>
      <c r="H19" s="24"/>
      <c r="I19" s="24"/>
      <c r="J19" s="24">
        <f t="shared" si="2"/>
        <v>0</v>
      </c>
      <c r="K19" s="24">
        <f>'[1]2014预算稿 '!G14</f>
        <v>0</v>
      </c>
      <c r="L19" s="24">
        <f t="shared" si="0"/>
        <v>0</v>
      </c>
      <c r="M19" s="25" t="e">
        <f>(J19-K19)/K19</f>
        <v>#DIV/0!</v>
      </c>
    </row>
    <row r="20" spans="1:13" x14ac:dyDescent="0.2">
      <c r="A20" s="20" t="s">
        <v>71</v>
      </c>
      <c r="B20" s="28" t="s">
        <v>70</v>
      </c>
      <c r="C20" s="26" t="s">
        <v>62</v>
      </c>
      <c r="D20" s="24"/>
      <c r="E20" s="24"/>
      <c r="F20" s="24"/>
      <c r="G20" s="24"/>
      <c r="H20" s="24"/>
      <c r="I20" s="24"/>
      <c r="J20" s="24">
        <f t="shared" si="2"/>
        <v>0</v>
      </c>
      <c r="K20" s="24">
        <f>'[1]2014预算稿 '!G15</f>
        <v>0</v>
      </c>
      <c r="L20" s="24">
        <f t="shared" si="0"/>
        <v>0</v>
      </c>
      <c r="M20" s="25" t="e">
        <f t="shared" si="1"/>
        <v>#DIV/0!</v>
      </c>
    </row>
    <row r="22" spans="1:13" x14ac:dyDescent="0.15">
      <c r="A22" s="20" t="s">
        <v>97</v>
      </c>
    </row>
    <row r="23" spans="1:13" x14ac:dyDescent="0.15">
      <c r="A23" s="131" t="s">
        <v>96</v>
      </c>
      <c r="B23" s="132" t="s">
        <v>92</v>
      </c>
      <c r="C23" s="132" t="s">
        <v>45</v>
      </c>
      <c r="D23" s="36" t="s">
        <v>39</v>
      </c>
      <c r="E23" s="36"/>
      <c r="F23" s="36" t="s">
        <v>40</v>
      </c>
      <c r="G23" s="36" t="s">
        <v>41</v>
      </c>
      <c r="H23" s="36" t="s">
        <v>42</v>
      </c>
      <c r="I23" s="37" t="s">
        <v>93</v>
      </c>
      <c r="J23" s="40" t="s">
        <v>95</v>
      </c>
      <c r="K23" s="38" t="s">
        <v>98</v>
      </c>
      <c r="L23" s="37" t="s">
        <v>55</v>
      </c>
    </row>
    <row r="24" spans="1:13" ht="15.75" thickBot="1" x14ac:dyDescent="0.2">
      <c r="A24" s="30" t="s">
        <v>72</v>
      </c>
      <c r="B24" s="11" t="s">
        <v>46</v>
      </c>
      <c r="C24" s="14" t="s">
        <v>49</v>
      </c>
      <c r="D24" s="14" t="s">
        <v>39</v>
      </c>
      <c r="E24" s="14"/>
      <c r="F24" s="14" t="s">
        <v>40</v>
      </c>
      <c r="G24" s="14" t="s">
        <v>41</v>
      </c>
      <c r="H24" s="14" t="s">
        <v>42</v>
      </c>
      <c r="I24" s="15" t="s">
        <v>50</v>
      </c>
      <c r="J24" s="228"/>
      <c r="K24" s="228"/>
    </row>
    <row r="25" spans="1:13" x14ac:dyDescent="0.15">
      <c r="A25" s="8"/>
      <c r="B25" s="8"/>
      <c r="C25" s="16" t="s">
        <v>51</v>
      </c>
      <c r="D25" s="16"/>
      <c r="E25" s="16"/>
      <c r="F25" s="16"/>
      <c r="G25" s="16"/>
      <c r="H25" s="16"/>
      <c r="I25" s="17" t="s">
        <v>52</v>
      </c>
      <c r="J25" s="224" t="s">
        <v>73</v>
      </c>
      <c r="K25" s="226" t="s">
        <v>55</v>
      </c>
    </row>
    <row r="26" spans="1:13" ht="15" x14ac:dyDescent="0.15">
      <c r="A26" s="31"/>
      <c r="B26" s="18"/>
      <c r="C26" s="16" t="s">
        <v>56</v>
      </c>
      <c r="D26" s="16"/>
      <c r="E26" s="16"/>
      <c r="F26" s="16"/>
      <c r="G26" s="16"/>
      <c r="H26" s="16"/>
      <c r="I26" s="17" t="s">
        <v>57</v>
      </c>
      <c r="J26" s="225"/>
      <c r="K26" s="227"/>
    </row>
    <row r="27" spans="1:13" x14ac:dyDescent="0.15">
      <c r="A27" s="32" t="s">
        <v>74</v>
      </c>
      <c r="B27" s="20" t="s">
        <v>58</v>
      </c>
      <c r="C27" s="23"/>
      <c r="D27" s="24"/>
      <c r="E27" s="24"/>
      <c r="F27" s="24"/>
      <c r="G27" s="24"/>
      <c r="H27" s="24"/>
      <c r="I27" s="24">
        <f>SUM(D27:H27)</f>
        <v>0</v>
      </c>
      <c r="J27" s="24">
        <f>'[2]2013预算稿'!J20</f>
        <v>293760</v>
      </c>
      <c r="K27" s="25">
        <f>(I27-J27)/J27</f>
        <v>-1</v>
      </c>
    </row>
    <row r="28" spans="1:13" x14ac:dyDescent="0.15">
      <c r="A28" s="32"/>
      <c r="B28" s="22" t="s">
        <v>61</v>
      </c>
      <c r="C28" s="24"/>
      <c r="D28" s="24"/>
      <c r="E28" s="24"/>
      <c r="F28" s="24"/>
      <c r="G28" s="24"/>
      <c r="H28" s="24"/>
      <c r="I28" s="24">
        <f>SUM(D28:H28)</f>
        <v>0</v>
      </c>
      <c r="J28" s="24">
        <f>'[2]2013预算稿'!J21</f>
        <v>362000</v>
      </c>
      <c r="K28" s="25">
        <f t="shared" ref="K28:K49" si="3">(I28-J28)/J28</f>
        <v>-1</v>
      </c>
    </row>
    <row r="29" spans="1:13" x14ac:dyDescent="0.15">
      <c r="A29" s="32"/>
      <c r="B29" s="20" t="s">
        <v>75</v>
      </c>
      <c r="C29" s="24"/>
      <c r="D29" s="24"/>
      <c r="E29" s="24"/>
      <c r="F29" s="24"/>
      <c r="G29" s="24"/>
      <c r="H29" s="24"/>
      <c r="I29" s="24">
        <f>SUM(D29:H29)</f>
        <v>0</v>
      </c>
      <c r="J29" s="24">
        <f>'[2]2013预算稿'!J22</f>
        <v>58800</v>
      </c>
      <c r="K29" s="25">
        <f t="shared" si="3"/>
        <v>-1</v>
      </c>
    </row>
    <row r="30" spans="1:13" x14ac:dyDescent="0.15">
      <c r="A30" s="32"/>
      <c r="B30" s="20" t="s">
        <v>76</v>
      </c>
      <c r="C30" s="24"/>
      <c r="D30" s="24"/>
      <c r="E30" s="24"/>
      <c r="F30" s="24"/>
      <c r="G30" s="24"/>
      <c r="H30" s="24"/>
      <c r="I30" s="24">
        <f t="shared" ref="I30:I31" si="4">SUM(D30:H30)</f>
        <v>0</v>
      </c>
      <c r="J30" s="24">
        <f>'[2]2013预算稿'!J23</f>
        <v>126000</v>
      </c>
      <c r="K30" s="25">
        <f t="shared" si="3"/>
        <v>-1</v>
      </c>
    </row>
    <row r="31" spans="1:13" x14ac:dyDescent="0.15">
      <c r="A31" s="32"/>
      <c r="B31" s="20" t="s">
        <v>77</v>
      </c>
      <c r="C31" s="24"/>
      <c r="D31" s="24"/>
      <c r="E31" s="24"/>
      <c r="F31" s="24"/>
      <c r="G31" s="24"/>
      <c r="H31" s="24"/>
      <c r="I31" s="24">
        <f t="shared" si="4"/>
        <v>0</v>
      </c>
      <c r="J31" s="24">
        <f>'[2]2013预算稿'!J24</f>
        <v>187200</v>
      </c>
      <c r="K31" s="25">
        <f t="shared" si="3"/>
        <v>-1</v>
      </c>
    </row>
    <row r="32" spans="1:13" x14ac:dyDescent="0.15">
      <c r="A32" s="32"/>
      <c r="B32" s="20" t="s">
        <v>78</v>
      </c>
      <c r="C32" s="24"/>
      <c r="D32" s="24"/>
      <c r="E32" s="24"/>
      <c r="F32" s="24"/>
      <c r="G32" s="24"/>
      <c r="H32" s="24"/>
      <c r="I32" s="24">
        <f>SUM(D32:H32)</f>
        <v>0</v>
      </c>
      <c r="J32" s="24" t="e">
        <f>'[2]2013预算稿'!J139</f>
        <v>#REF!</v>
      </c>
      <c r="K32" s="25" t="e">
        <f t="shared" si="3"/>
        <v>#REF!</v>
      </c>
    </row>
    <row r="33" spans="1:11" x14ac:dyDescent="0.15">
      <c r="A33" s="32"/>
      <c r="B33" s="20" t="s">
        <v>66</v>
      </c>
      <c r="C33" s="24"/>
      <c r="D33" s="24"/>
      <c r="E33" s="24"/>
      <c r="F33" s="24"/>
      <c r="G33" s="24"/>
      <c r="H33" s="24"/>
      <c r="I33" s="24">
        <f t="shared" ref="I33:I41" si="5">SUM(D33:H33)</f>
        <v>0</v>
      </c>
      <c r="J33" s="24">
        <f>'[2]2013预算稿'!J25</f>
        <v>177600</v>
      </c>
      <c r="K33" s="25">
        <f t="shared" si="3"/>
        <v>-1</v>
      </c>
    </row>
    <row r="34" spans="1:11" x14ac:dyDescent="0.15">
      <c r="A34" s="32"/>
      <c r="B34" s="20" t="s">
        <v>68</v>
      </c>
      <c r="C34" s="24"/>
      <c r="D34" s="24"/>
      <c r="E34" s="24"/>
      <c r="F34" s="24"/>
      <c r="G34" s="24"/>
      <c r="H34" s="24"/>
      <c r="I34" s="24">
        <f t="shared" si="5"/>
        <v>0</v>
      </c>
      <c r="J34" s="24">
        <f>'[2]2013预算稿'!J26</f>
        <v>177600</v>
      </c>
      <c r="K34" s="25">
        <f t="shared" si="3"/>
        <v>-1</v>
      </c>
    </row>
    <row r="35" spans="1:11" x14ac:dyDescent="0.15">
      <c r="A35" s="32"/>
      <c r="B35" s="20" t="s">
        <v>69</v>
      </c>
      <c r="C35" s="24"/>
      <c r="D35" s="24"/>
      <c r="E35" s="24"/>
      <c r="F35" s="24"/>
      <c r="G35" s="24"/>
      <c r="H35" s="24"/>
      <c r="I35" s="24">
        <f t="shared" si="5"/>
        <v>0</v>
      </c>
      <c r="J35" s="24" t="e">
        <f>'[2]2013预算稿'!J27</f>
        <v>#REF!</v>
      </c>
      <c r="K35" s="25" t="e">
        <f t="shared" si="3"/>
        <v>#REF!</v>
      </c>
    </row>
    <row r="36" spans="1:11" x14ac:dyDescent="0.15">
      <c r="A36" s="32"/>
      <c r="B36" s="20" t="s">
        <v>71</v>
      </c>
      <c r="C36" s="24"/>
      <c r="D36" s="24"/>
      <c r="E36" s="24"/>
      <c r="F36" s="24"/>
      <c r="G36" s="24"/>
      <c r="H36" s="24"/>
      <c r="I36" s="24">
        <f>SUM(D36:H36)</f>
        <v>0</v>
      </c>
      <c r="J36" s="24">
        <f>'[2]2013预算稿'!J28</f>
        <v>2351202</v>
      </c>
      <c r="K36" s="25">
        <f t="shared" si="3"/>
        <v>-1</v>
      </c>
    </row>
    <row r="37" spans="1:11" x14ac:dyDescent="0.15">
      <c r="A37" s="32"/>
      <c r="B37" s="20" t="s">
        <v>79</v>
      </c>
      <c r="C37" s="24"/>
      <c r="D37" s="24"/>
      <c r="E37" s="24"/>
      <c r="F37" s="24"/>
      <c r="G37" s="24"/>
      <c r="H37" s="24"/>
      <c r="I37" s="24">
        <f>SUM(D37:H37)</f>
        <v>0</v>
      </c>
      <c r="J37" s="33"/>
      <c r="K37" s="25"/>
    </row>
    <row r="38" spans="1:11" x14ac:dyDescent="0.15">
      <c r="A38" s="32"/>
      <c r="B38" s="20" t="s">
        <v>80</v>
      </c>
      <c r="C38" s="24"/>
      <c r="D38" s="24"/>
      <c r="E38" s="24"/>
      <c r="F38" s="24"/>
      <c r="G38" s="24"/>
      <c r="H38" s="24"/>
      <c r="I38" s="24">
        <f>SUM(D38:H38)</f>
        <v>0</v>
      </c>
      <c r="J38" s="33"/>
      <c r="K38" s="25"/>
    </row>
    <row r="39" spans="1:11" x14ac:dyDescent="0.15">
      <c r="A39" s="32"/>
      <c r="B39" s="20" t="s">
        <v>81</v>
      </c>
      <c r="C39" s="24"/>
      <c r="D39" s="24"/>
      <c r="E39" s="24"/>
      <c r="F39" s="24"/>
      <c r="G39" s="24"/>
      <c r="H39" s="24"/>
      <c r="I39" s="24">
        <f>SUM(D39:H39)</f>
        <v>0</v>
      </c>
      <c r="J39" s="24">
        <f>'[2]2013预算稿'!J29</f>
        <v>2868</v>
      </c>
      <c r="K39" s="25">
        <f t="shared" si="3"/>
        <v>-1</v>
      </c>
    </row>
    <row r="40" spans="1:11" x14ac:dyDescent="0.15">
      <c r="A40" s="32"/>
      <c r="B40" s="20" t="s">
        <v>82</v>
      </c>
      <c r="C40" s="24"/>
      <c r="D40" s="24"/>
      <c r="E40" s="24"/>
      <c r="F40" s="24"/>
      <c r="G40" s="24"/>
      <c r="H40" s="24"/>
      <c r="I40" s="24">
        <f>SUM(D40:H40)</f>
        <v>0</v>
      </c>
      <c r="J40" s="24">
        <f>'[2]2013预算稿'!J30</f>
        <v>227016</v>
      </c>
      <c r="K40" s="25">
        <f>(I40-J40)/J40</f>
        <v>-1</v>
      </c>
    </row>
    <row r="41" spans="1:11" x14ac:dyDescent="0.15">
      <c r="A41" s="32"/>
      <c r="B41" s="20" t="s">
        <v>83</v>
      </c>
      <c r="C41" s="24"/>
      <c r="D41" s="24"/>
      <c r="E41" s="24"/>
      <c r="F41" s="24"/>
      <c r="G41" s="24"/>
      <c r="H41" s="24"/>
      <c r="I41" s="24">
        <f t="shared" si="5"/>
        <v>0</v>
      </c>
      <c r="J41" s="24">
        <f>'[2]2013预算稿'!J31</f>
        <v>449076</v>
      </c>
      <c r="K41" s="25">
        <f t="shared" si="3"/>
        <v>-1</v>
      </c>
    </row>
    <row r="42" spans="1:11" x14ac:dyDescent="0.15">
      <c r="A42" s="32"/>
      <c r="B42" s="20" t="s">
        <v>84</v>
      </c>
      <c r="C42" s="24"/>
      <c r="D42" s="24"/>
      <c r="E42" s="24"/>
      <c r="F42" s="24"/>
      <c r="G42" s="24"/>
      <c r="H42" s="24"/>
      <c r="I42" s="24">
        <f>SUM(D42:H42)</f>
        <v>0</v>
      </c>
      <c r="J42" s="24">
        <f>'[2]2013预算稿'!J32</f>
        <v>268572</v>
      </c>
      <c r="K42" s="25">
        <f t="shared" si="3"/>
        <v>-1</v>
      </c>
    </row>
    <row r="43" spans="1:11" ht="15" x14ac:dyDescent="0.15">
      <c r="A43" s="32"/>
      <c r="B43" s="20"/>
      <c r="C43" s="24"/>
      <c r="D43" s="34">
        <f t="shared" ref="D43:J43" si="6">SUM(D27:D42)</f>
        <v>0</v>
      </c>
      <c r="E43" s="34"/>
      <c r="F43" s="34">
        <f t="shared" si="6"/>
        <v>0</v>
      </c>
      <c r="G43" s="34">
        <f t="shared" si="6"/>
        <v>0</v>
      </c>
      <c r="H43" s="34">
        <f t="shared" si="6"/>
        <v>0</v>
      </c>
      <c r="I43" s="35">
        <f t="shared" si="6"/>
        <v>0</v>
      </c>
      <c r="J43" s="35" t="e">
        <f t="shared" si="6"/>
        <v>#REF!</v>
      </c>
      <c r="K43" s="25" t="e">
        <f t="shared" si="3"/>
        <v>#REF!</v>
      </c>
    </row>
    <row r="44" spans="1:11" x14ac:dyDescent="0.15">
      <c r="A44" s="32" t="s">
        <v>85</v>
      </c>
      <c r="B44" s="20" t="s">
        <v>86</v>
      </c>
      <c r="C44" s="10"/>
      <c r="D44" s="24"/>
      <c r="E44" s="24"/>
      <c r="F44" s="24"/>
      <c r="G44" s="24"/>
      <c r="H44" s="24"/>
      <c r="I44" s="24">
        <f t="shared" ref="I44:I46" si="7">SUM(D44:H44)</f>
        <v>0</v>
      </c>
      <c r="J44" s="24" t="e">
        <f>'[2]2013预算稿'!J34</f>
        <v>#REF!</v>
      </c>
      <c r="K44" s="25" t="e">
        <f t="shared" si="3"/>
        <v>#REF!</v>
      </c>
    </row>
    <row r="45" spans="1:11" x14ac:dyDescent="0.15">
      <c r="A45" s="32"/>
      <c r="B45" s="20" t="s">
        <v>87</v>
      </c>
      <c r="C45" s="10"/>
      <c r="D45" s="24"/>
      <c r="E45" s="24"/>
      <c r="F45" s="24"/>
      <c r="G45" s="24"/>
      <c r="H45" s="24"/>
      <c r="I45" s="24">
        <f>SUM(D45:H45)</f>
        <v>0</v>
      </c>
      <c r="J45" s="24">
        <f>'[2]2013预算稿'!J35</f>
        <v>240399.35999999999</v>
      </c>
      <c r="K45" s="25">
        <f t="shared" si="3"/>
        <v>-1</v>
      </c>
    </row>
    <row r="46" spans="1:11" x14ac:dyDescent="0.15">
      <c r="A46" s="32"/>
      <c r="B46" s="20" t="s">
        <v>88</v>
      </c>
      <c r="C46" s="10"/>
      <c r="D46" s="24"/>
      <c r="E46" s="24"/>
      <c r="F46" s="24"/>
      <c r="G46" s="24"/>
      <c r="H46" s="24"/>
      <c r="I46" s="24">
        <f t="shared" si="7"/>
        <v>0</v>
      </c>
      <c r="J46" s="24">
        <f>'[2]2013预算稿'!J36</f>
        <v>3384</v>
      </c>
      <c r="K46" s="25">
        <f t="shared" si="3"/>
        <v>-1</v>
      </c>
    </row>
    <row r="47" spans="1:11" x14ac:dyDescent="0.15">
      <c r="A47" s="32"/>
      <c r="B47" s="20" t="s">
        <v>89</v>
      </c>
      <c r="C47" s="10"/>
      <c r="D47" s="24"/>
      <c r="E47" s="24"/>
      <c r="F47" s="24"/>
      <c r="G47" s="24"/>
      <c r="H47" s="24"/>
      <c r="I47" s="24">
        <f>SUM(D47:H47)</f>
        <v>0</v>
      </c>
      <c r="J47" s="24">
        <f>'[2]2013预算稿'!J37</f>
        <v>35712</v>
      </c>
      <c r="K47" s="25">
        <f t="shared" si="3"/>
        <v>-1</v>
      </c>
    </row>
    <row r="48" spans="1:11" x14ac:dyDescent="0.15">
      <c r="A48" s="32"/>
      <c r="B48" s="20" t="s">
        <v>90</v>
      </c>
      <c r="C48" s="10"/>
      <c r="D48" s="24"/>
      <c r="E48" s="24"/>
      <c r="F48" s="24"/>
      <c r="G48" s="24"/>
      <c r="H48" s="24"/>
      <c r="I48" s="24">
        <f>SUM(D48:H48)</f>
        <v>0</v>
      </c>
      <c r="J48" s="33"/>
      <c r="K48" s="25"/>
    </row>
    <row r="49" spans="1:11" x14ac:dyDescent="0.15">
      <c r="A49" s="32"/>
      <c r="B49" s="20" t="s">
        <v>91</v>
      </c>
      <c r="C49" s="10"/>
      <c r="D49" s="24"/>
      <c r="E49" s="24"/>
      <c r="F49" s="24"/>
      <c r="G49" s="24"/>
      <c r="H49" s="24"/>
      <c r="I49" s="24">
        <f>SUM(D49:H49)</f>
        <v>0</v>
      </c>
      <c r="J49" s="24">
        <f>'[2]2013预算稿'!J38</f>
        <v>70416</v>
      </c>
      <c r="K49" s="25">
        <f t="shared" si="3"/>
        <v>-1</v>
      </c>
    </row>
  </sheetData>
  <mergeCells count="7">
    <mergeCell ref="J25:J26"/>
    <mergeCell ref="K25:K26"/>
    <mergeCell ref="K10:M10"/>
    <mergeCell ref="K11:K12"/>
    <mergeCell ref="L11:L12"/>
    <mergeCell ref="M11:M12"/>
    <mergeCell ref="J24:K2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35"/>
  <sheetViews>
    <sheetView tabSelected="1" topLeftCell="A14" workbookViewId="0">
      <selection activeCell="F21" sqref="F21"/>
    </sheetView>
  </sheetViews>
  <sheetFormatPr defaultRowHeight="13.5" x14ac:dyDescent="0.15"/>
  <cols>
    <col min="1" max="1" width="20.625" customWidth="1"/>
    <col min="3" max="3" width="15.125" bestFit="1" customWidth="1"/>
  </cols>
  <sheetData>
    <row r="1" spans="1:15" x14ac:dyDescent="0.15">
      <c r="A1" s="181" t="s">
        <v>298</v>
      </c>
    </row>
    <row r="2" spans="1:15" x14ac:dyDescent="0.15">
      <c r="A2" s="230" t="s">
        <v>325</v>
      </c>
      <c r="B2" s="230" t="s">
        <v>324</v>
      </c>
      <c r="C2" s="230" t="s">
        <v>305</v>
      </c>
      <c r="D2" s="232" t="s">
        <v>313</v>
      </c>
      <c r="E2" s="66" t="s">
        <v>309</v>
      </c>
      <c r="F2" s="66" t="s">
        <v>310</v>
      </c>
      <c r="G2" s="66" t="s">
        <v>311</v>
      </c>
      <c r="H2" s="66" t="s">
        <v>312</v>
      </c>
      <c r="I2" s="233" t="s">
        <v>313</v>
      </c>
      <c r="J2" s="66" t="s">
        <v>309</v>
      </c>
      <c r="K2" s="66" t="s">
        <v>310</v>
      </c>
      <c r="L2" s="66" t="s">
        <v>311</v>
      </c>
      <c r="M2" s="66" t="s">
        <v>312</v>
      </c>
      <c r="N2" s="235" t="s">
        <v>315</v>
      </c>
      <c r="O2" s="235" t="s">
        <v>316</v>
      </c>
    </row>
    <row r="3" spans="1:15" x14ac:dyDescent="0.15">
      <c r="A3" s="231"/>
      <c r="B3" s="231"/>
      <c r="C3" s="231"/>
      <c r="D3" s="231"/>
      <c r="E3" s="184" t="s">
        <v>5</v>
      </c>
      <c r="F3" s="185" t="s">
        <v>314</v>
      </c>
      <c r="G3" s="185" t="s">
        <v>314</v>
      </c>
      <c r="H3" s="185" t="s">
        <v>314</v>
      </c>
      <c r="I3" s="234"/>
      <c r="J3" s="184" t="s">
        <v>317</v>
      </c>
      <c r="K3" s="184" t="s">
        <v>317</v>
      </c>
      <c r="L3" s="184" t="s">
        <v>317</v>
      </c>
      <c r="M3" s="184" t="s">
        <v>317</v>
      </c>
      <c r="N3" s="235"/>
      <c r="O3" s="235"/>
    </row>
    <row r="4" spans="1:15" x14ac:dyDescent="0.15">
      <c r="A4" s="182" t="s">
        <v>303</v>
      </c>
      <c r="B4" s="183" t="s">
        <v>299</v>
      </c>
      <c r="C4" s="182" t="s">
        <v>306</v>
      </c>
      <c r="D4" s="182"/>
      <c r="E4" s="135"/>
      <c r="F4" s="39"/>
      <c r="G4" s="39"/>
      <c r="H4" s="39"/>
      <c r="I4" s="154" t="s">
        <v>317</v>
      </c>
      <c r="J4" s="39"/>
      <c r="K4" s="39"/>
      <c r="L4" s="39"/>
      <c r="M4" s="39"/>
      <c r="N4" s="39"/>
      <c r="O4" s="39"/>
    </row>
    <row r="5" spans="1:15" x14ac:dyDescent="0.15">
      <c r="A5" s="182" t="s">
        <v>304</v>
      </c>
      <c r="B5" s="182" t="s">
        <v>300</v>
      </c>
      <c r="C5" s="182" t="s">
        <v>307</v>
      </c>
      <c r="D5" s="182"/>
      <c r="E5" s="135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 x14ac:dyDescent="0.15">
      <c r="A6" s="182" t="s">
        <v>301</v>
      </c>
      <c r="B6" s="182" t="s">
        <v>301</v>
      </c>
      <c r="C6" s="182" t="s">
        <v>308</v>
      </c>
      <c r="D6" s="182"/>
      <c r="E6" s="135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15" x14ac:dyDescent="0.15">
      <c r="A7" s="182" t="s">
        <v>302</v>
      </c>
      <c r="B7" s="182" t="s">
        <v>302</v>
      </c>
      <c r="C7" s="182"/>
      <c r="D7" s="182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5" x14ac:dyDescent="0.15">
      <c r="A8" s="182" t="s">
        <v>320</v>
      </c>
      <c r="B8" s="182"/>
      <c r="C8" s="182"/>
      <c r="D8" s="182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15" x14ac:dyDescent="0.15">
      <c r="A9" s="182" t="s">
        <v>318</v>
      </c>
      <c r="B9" s="182"/>
      <c r="C9" s="182"/>
      <c r="D9" s="182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 x14ac:dyDescent="0.15">
      <c r="A10" s="182" t="s">
        <v>319</v>
      </c>
      <c r="B10" s="182"/>
      <c r="C10" s="182"/>
      <c r="D10" s="182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pans="1:15" x14ac:dyDescent="0.15">
      <c r="A11" s="182" t="s">
        <v>321</v>
      </c>
      <c r="B11" s="182"/>
      <c r="C11" s="182"/>
      <c r="D11" s="182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3" spans="1:15" ht="14.25" thickBot="1" x14ac:dyDescent="0.2"/>
    <row r="14" spans="1:15" x14ac:dyDescent="0.2">
      <c r="A14" s="155"/>
      <c r="B14" s="156" t="s">
        <v>274</v>
      </c>
      <c r="C14" s="247" t="s">
        <v>275</v>
      </c>
      <c r="D14" s="247"/>
      <c r="E14" s="247" t="s">
        <v>276</v>
      </c>
      <c r="F14" s="247"/>
      <c r="G14" s="247" t="s">
        <v>277</v>
      </c>
      <c r="H14" s="247"/>
      <c r="I14" s="247" t="s">
        <v>278</v>
      </c>
      <c r="J14" s="247"/>
      <c r="K14" s="247" t="s">
        <v>23</v>
      </c>
      <c r="L14" s="247"/>
      <c r="M14" s="157" t="s">
        <v>279</v>
      </c>
    </row>
    <row r="15" spans="1:15" x14ac:dyDescent="0.2">
      <c r="A15" s="158"/>
      <c r="B15" s="159"/>
      <c r="C15" s="160" t="s">
        <v>280</v>
      </c>
      <c r="D15" s="161" t="s">
        <v>281</v>
      </c>
      <c r="E15" s="160" t="s">
        <v>280</v>
      </c>
      <c r="F15" s="160" t="s">
        <v>281</v>
      </c>
      <c r="G15" s="160" t="s">
        <v>280</v>
      </c>
      <c r="H15" s="160" t="s">
        <v>281</v>
      </c>
      <c r="I15" s="162" t="s">
        <v>280</v>
      </c>
      <c r="J15" s="160" t="s">
        <v>281</v>
      </c>
      <c r="K15" s="160" t="s">
        <v>280</v>
      </c>
      <c r="L15" s="160" t="s">
        <v>281</v>
      </c>
      <c r="M15" s="163"/>
    </row>
    <row r="16" spans="1:15" x14ac:dyDescent="0.2">
      <c r="A16" s="164" t="s">
        <v>282</v>
      </c>
      <c r="B16" s="165" t="s">
        <v>283</v>
      </c>
      <c r="C16" s="166">
        <f>C17+C18</f>
        <v>0</v>
      </c>
      <c r="D16" s="166">
        <f t="shared" ref="D16:L16" si="0">D17+D18</f>
        <v>0</v>
      </c>
      <c r="E16" s="166">
        <f t="shared" si="0"/>
        <v>0</v>
      </c>
      <c r="F16" s="166">
        <f t="shared" si="0"/>
        <v>0</v>
      </c>
      <c r="G16" s="166">
        <f t="shared" si="0"/>
        <v>0</v>
      </c>
      <c r="H16" s="166">
        <f t="shared" si="0"/>
        <v>0</v>
      </c>
      <c r="I16" s="166">
        <f t="shared" si="0"/>
        <v>0</v>
      </c>
      <c r="J16" s="166">
        <f t="shared" si="0"/>
        <v>0</v>
      </c>
      <c r="K16" s="166">
        <f t="shared" si="0"/>
        <v>0</v>
      </c>
      <c r="L16" s="166">
        <f t="shared" si="0"/>
        <v>0</v>
      </c>
      <c r="M16" s="167"/>
    </row>
    <row r="17" spans="1:13" x14ac:dyDescent="0.2">
      <c r="A17" s="245" t="s">
        <v>284</v>
      </c>
      <c r="B17" s="168" t="s">
        <v>285</v>
      </c>
      <c r="C17" s="169">
        <f t="shared" ref="C17:J18" si="1">C19+C21+C23</f>
        <v>0</v>
      </c>
      <c r="D17" s="169">
        <f t="shared" si="1"/>
        <v>0</v>
      </c>
      <c r="E17" s="169">
        <f t="shared" si="1"/>
        <v>0</v>
      </c>
      <c r="F17" s="169">
        <f t="shared" si="1"/>
        <v>0</v>
      </c>
      <c r="G17" s="169">
        <f t="shared" si="1"/>
        <v>0</v>
      </c>
      <c r="H17" s="169">
        <f t="shared" si="1"/>
        <v>0</v>
      </c>
      <c r="I17" s="169">
        <f t="shared" si="1"/>
        <v>0</v>
      </c>
      <c r="J17" s="169">
        <f t="shared" si="1"/>
        <v>0</v>
      </c>
      <c r="K17" s="169">
        <f t="shared" ref="K17:L34" si="2">I17+G17+E17+C17</f>
        <v>0</v>
      </c>
      <c r="L17" s="169">
        <f t="shared" si="2"/>
        <v>0</v>
      </c>
      <c r="M17" s="240"/>
    </row>
    <row r="18" spans="1:13" x14ac:dyDescent="0.2">
      <c r="A18" s="246"/>
      <c r="B18" s="168" t="s">
        <v>286</v>
      </c>
      <c r="C18" s="169">
        <f>C20+C22+C24</f>
        <v>0</v>
      </c>
      <c r="D18" s="169">
        <f t="shared" si="1"/>
        <v>0</v>
      </c>
      <c r="E18" s="169">
        <f t="shared" si="1"/>
        <v>0</v>
      </c>
      <c r="F18" s="169">
        <f t="shared" si="1"/>
        <v>0</v>
      </c>
      <c r="G18" s="169">
        <f t="shared" si="1"/>
        <v>0</v>
      </c>
      <c r="H18" s="169">
        <f t="shared" si="1"/>
        <v>0</v>
      </c>
      <c r="I18" s="169">
        <f t="shared" si="1"/>
        <v>0</v>
      </c>
      <c r="J18" s="169">
        <f t="shared" si="1"/>
        <v>0</v>
      </c>
      <c r="K18" s="169">
        <f t="shared" si="2"/>
        <v>0</v>
      </c>
      <c r="L18" s="169">
        <f>J18+H18+F18+D18</f>
        <v>0</v>
      </c>
      <c r="M18" s="241"/>
    </row>
    <row r="19" spans="1:13" x14ac:dyDescent="0.2">
      <c r="A19" s="243" t="s">
        <v>287</v>
      </c>
      <c r="B19" s="168" t="s">
        <v>285</v>
      </c>
      <c r="C19" s="169">
        <f>E156</f>
        <v>0</v>
      </c>
      <c r="D19" s="169">
        <f>1*$B$133+2*$B$132</f>
        <v>0</v>
      </c>
      <c r="E19" s="169">
        <f>F156</f>
        <v>0</v>
      </c>
      <c r="F19" s="169">
        <f>1*$B$133+2*$B$132</f>
        <v>0</v>
      </c>
      <c r="G19" s="169">
        <f>G156</f>
        <v>0</v>
      </c>
      <c r="H19" s="169">
        <f>1*$B$133+2*$B$132</f>
        <v>0</v>
      </c>
      <c r="I19" s="169">
        <f>H156</f>
        <v>0</v>
      </c>
      <c r="J19" s="169">
        <f>1*$B$133+2*$B$132</f>
        <v>0</v>
      </c>
      <c r="K19" s="169">
        <f t="shared" si="2"/>
        <v>0</v>
      </c>
      <c r="L19" s="169">
        <f t="shared" si="2"/>
        <v>0</v>
      </c>
      <c r="M19" s="241"/>
    </row>
    <row r="20" spans="1:13" x14ac:dyDescent="0.2">
      <c r="A20" s="244"/>
      <c r="B20" s="168" t="s">
        <v>288</v>
      </c>
      <c r="C20" s="169">
        <f>E162</f>
        <v>0</v>
      </c>
      <c r="D20" s="169">
        <f>3*$B$134+4*$B$135</f>
        <v>0</v>
      </c>
      <c r="E20" s="169">
        <f>F162</f>
        <v>0</v>
      </c>
      <c r="F20" s="169">
        <f>3*$B$134+4*$B$135</f>
        <v>0</v>
      </c>
      <c r="G20" s="169">
        <f>G162</f>
        <v>0</v>
      </c>
      <c r="H20" s="169">
        <f>3*$B$134+4*$B$135</f>
        <v>0</v>
      </c>
      <c r="I20" s="169">
        <f>H162</f>
        <v>0</v>
      </c>
      <c r="J20" s="169">
        <f>3*$B$134+4*$B$135</f>
        <v>0</v>
      </c>
      <c r="K20" s="169">
        <f t="shared" si="2"/>
        <v>0</v>
      </c>
      <c r="L20" s="169">
        <f t="shared" si="2"/>
        <v>0</v>
      </c>
      <c r="M20" s="241"/>
    </row>
    <row r="21" spans="1:13" x14ac:dyDescent="0.2">
      <c r="A21" s="236" t="s">
        <v>289</v>
      </c>
      <c r="B21" s="168" t="s">
        <v>290</v>
      </c>
      <c r="C21" s="169">
        <f>E157</f>
        <v>0</v>
      </c>
      <c r="D21" s="169">
        <f>2*$B$133+3*$B$132</f>
        <v>0</v>
      </c>
      <c r="E21" s="169">
        <f>F157</f>
        <v>0</v>
      </c>
      <c r="F21" s="169">
        <f>2*$B$133+3*$B$132</f>
        <v>0</v>
      </c>
      <c r="G21" s="169">
        <f>G157</f>
        <v>0</v>
      </c>
      <c r="H21" s="169">
        <f>2*$B$133+3*$B$132</f>
        <v>0</v>
      </c>
      <c r="I21" s="169">
        <f>H157</f>
        <v>0</v>
      </c>
      <c r="J21" s="169">
        <f>2*$B$133+3*$B$132</f>
        <v>0</v>
      </c>
      <c r="K21" s="169">
        <f t="shared" si="2"/>
        <v>0</v>
      </c>
      <c r="L21" s="169">
        <f t="shared" si="2"/>
        <v>0</v>
      </c>
      <c r="M21" s="241"/>
    </row>
    <row r="22" spans="1:13" x14ac:dyDescent="0.2">
      <c r="A22" s="237"/>
      <c r="B22" s="168" t="s">
        <v>291</v>
      </c>
      <c r="C22" s="169">
        <f>E163</f>
        <v>0</v>
      </c>
      <c r="D22" s="169">
        <f>5*$B$134+10*$B$135</f>
        <v>0</v>
      </c>
      <c r="E22" s="169">
        <f>F163</f>
        <v>0</v>
      </c>
      <c r="F22" s="169">
        <f>5*$B$134+10*$B$135</f>
        <v>0</v>
      </c>
      <c r="G22" s="169">
        <f>G163</f>
        <v>0</v>
      </c>
      <c r="H22" s="169">
        <f>5*$B$134+10*$B$135</f>
        <v>0</v>
      </c>
      <c r="I22" s="169">
        <f>H163</f>
        <v>0</v>
      </c>
      <c r="J22" s="169">
        <f>5*$B$134+10*$B$135</f>
        <v>0</v>
      </c>
      <c r="K22" s="169">
        <f t="shared" si="2"/>
        <v>0</v>
      </c>
      <c r="L22" s="169">
        <f t="shared" si="2"/>
        <v>0</v>
      </c>
      <c r="M22" s="241"/>
    </row>
    <row r="23" spans="1:13" x14ac:dyDescent="0.2">
      <c r="A23" s="238" t="s">
        <v>292</v>
      </c>
      <c r="B23" s="168" t="s">
        <v>290</v>
      </c>
      <c r="C23" s="169">
        <f>E158</f>
        <v>0</v>
      </c>
      <c r="D23" s="169">
        <f>2*$B$133+3*$B$132</f>
        <v>0</v>
      </c>
      <c r="E23" s="169">
        <f>F158</f>
        <v>0</v>
      </c>
      <c r="F23" s="169">
        <f>2*$B$133+3*$B$132</f>
        <v>0</v>
      </c>
      <c r="G23" s="169">
        <f>G158</f>
        <v>0</v>
      </c>
      <c r="H23" s="169">
        <f>2*$B$133+3*$B$132</f>
        <v>0</v>
      </c>
      <c r="I23" s="169">
        <f>H158</f>
        <v>0</v>
      </c>
      <c r="J23" s="169">
        <f>2*$B$133+3*$B$132</f>
        <v>0</v>
      </c>
      <c r="K23" s="169">
        <f t="shared" si="2"/>
        <v>0</v>
      </c>
      <c r="L23" s="169">
        <f t="shared" si="2"/>
        <v>0</v>
      </c>
      <c r="M23" s="241"/>
    </row>
    <row r="24" spans="1:13" x14ac:dyDescent="0.2">
      <c r="A24" s="239"/>
      <c r="B24" s="168" t="s">
        <v>291</v>
      </c>
      <c r="C24" s="169">
        <f>E164</f>
        <v>0</v>
      </c>
      <c r="D24" s="169">
        <f>C24*$B$134</f>
        <v>0</v>
      </c>
      <c r="E24" s="169">
        <f>F164</f>
        <v>0</v>
      </c>
      <c r="F24" s="169">
        <f>E24*$B$134</f>
        <v>0</v>
      </c>
      <c r="G24" s="169">
        <f>G164</f>
        <v>0</v>
      </c>
      <c r="H24" s="169">
        <f>G24*$B$134</f>
        <v>0</v>
      </c>
      <c r="I24" s="169">
        <f>H164</f>
        <v>0</v>
      </c>
      <c r="J24" s="169">
        <f>I24*$B$134</f>
        <v>0</v>
      </c>
      <c r="K24" s="169">
        <f t="shared" si="2"/>
        <v>0</v>
      </c>
      <c r="L24" s="169">
        <f t="shared" si="2"/>
        <v>0</v>
      </c>
      <c r="M24" s="242"/>
    </row>
    <row r="25" spans="1:13" x14ac:dyDescent="0.2">
      <c r="A25" s="164" t="s">
        <v>293</v>
      </c>
      <c r="B25" s="165" t="s">
        <v>283</v>
      </c>
      <c r="C25" s="166">
        <f t="shared" ref="C25:L25" si="3">C26+C27</f>
        <v>0</v>
      </c>
      <c r="D25" s="166">
        <f t="shared" si="3"/>
        <v>0</v>
      </c>
      <c r="E25" s="166">
        <f t="shared" si="3"/>
        <v>0</v>
      </c>
      <c r="F25" s="166">
        <f t="shared" si="3"/>
        <v>0</v>
      </c>
      <c r="G25" s="166">
        <f t="shared" si="3"/>
        <v>0</v>
      </c>
      <c r="H25" s="166">
        <f t="shared" si="3"/>
        <v>0</v>
      </c>
      <c r="I25" s="170">
        <f t="shared" si="3"/>
        <v>0</v>
      </c>
      <c r="J25" s="166">
        <f t="shared" si="3"/>
        <v>0</v>
      </c>
      <c r="K25" s="166">
        <f t="shared" si="3"/>
        <v>0</v>
      </c>
      <c r="L25" s="166">
        <f t="shared" si="3"/>
        <v>0</v>
      </c>
      <c r="M25" s="171"/>
    </row>
    <row r="26" spans="1:13" x14ac:dyDescent="0.2">
      <c r="A26" s="245" t="s">
        <v>294</v>
      </c>
      <c r="B26" s="168" t="s">
        <v>290</v>
      </c>
      <c r="C26" s="169">
        <f>C28+C30+C32</f>
        <v>0</v>
      </c>
      <c r="D26" s="169">
        <f t="shared" ref="D26:J27" si="4">D28+D30+D32</f>
        <v>0</v>
      </c>
      <c r="E26" s="169">
        <f t="shared" si="4"/>
        <v>0</v>
      </c>
      <c r="F26" s="169">
        <f t="shared" si="4"/>
        <v>0</v>
      </c>
      <c r="G26" s="169">
        <f t="shared" si="4"/>
        <v>0</v>
      </c>
      <c r="H26" s="169">
        <f t="shared" si="4"/>
        <v>0</v>
      </c>
      <c r="I26" s="169">
        <f t="shared" si="4"/>
        <v>0</v>
      </c>
      <c r="J26" s="169">
        <f t="shared" si="4"/>
        <v>0</v>
      </c>
      <c r="K26" s="169">
        <f t="shared" si="2"/>
        <v>0</v>
      </c>
      <c r="L26" s="169">
        <f t="shared" si="2"/>
        <v>0</v>
      </c>
      <c r="M26" s="163"/>
    </row>
    <row r="27" spans="1:13" x14ac:dyDescent="0.2">
      <c r="A27" s="246"/>
      <c r="B27" s="168" t="s">
        <v>291</v>
      </c>
      <c r="C27" s="169">
        <f>C29+C31+C33</f>
        <v>0</v>
      </c>
      <c r="D27" s="169">
        <f t="shared" si="4"/>
        <v>0</v>
      </c>
      <c r="E27" s="169">
        <f t="shared" si="4"/>
        <v>0</v>
      </c>
      <c r="F27" s="169">
        <f t="shared" si="4"/>
        <v>0</v>
      </c>
      <c r="G27" s="169">
        <f t="shared" si="4"/>
        <v>0</v>
      </c>
      <c r="H27" s="169">
        <f t="shared" si="4"/>
        <v>0</v>
      </c>
      <c r="I27" s="169">
        <f t="shared" si="4"/>
        <v>0</v>
      </c>
      <c r="J27" s="169">
        <f t="shared" si="4"/>
        <v>0</v>
      </c>
      <c r="K27" s="169">
        <f t="shared" si="2"/>
        <v>0</v>
      </c>
      <c r="L27" s="169">
        <f t="shared" si="2"/>
        <v>0</v>
      </c>
      <c r="M27" s="163"/>
    </row>
    <row r="28" spans="1:13" x14ac:dyDescent="0.2">
      <c r="A28" s="243" t="s">
        <v>295</v>
      </c>
      <c r="B28" s="168" t="s">
        <v>290</v>
      </c>
      <c r="C28" s="169">
        <f>F170</f>
        <v>0</v>
      </c>
      <c r="D28" s="169">
        <f>6*$B$133+10*$B$132</f>
        <v>0</v>
      </c>
      <c r="E28" s="169">
        <f>G170</f>
        <v>0</v>
      </c>
      <c r="F28" s="169">
        <f>6*$B$133+19*$B$132</f>
        <v>0</v>
      </c>
      <c r="G28" s="169">
        <f>H170</f>
        <v>0</v>
      </c>
      <c r="H28" s="169">
        <f>6*$B$133+15*$B$132</f>
        <v>0</v>
      </c>
      <c r="I28" s="169">
        <f>I170</f>
        <v>0</v>
      </c>
      <c r="J28" s="169">
        <f>6*$B$133+15*$B$132</f>
        <v>0</v>
      </c>
      <c r="K28" s="169">
        <f t="shared" si="2"/>
        <v>0</v>
      </c>
      <c r="L28" s="169">
        <f t="shared" si="2"/>
        <v>0</v>
      </c>
      <c r="M28" s="163"/>
    </row>
    <row r="29" spans="1:13" x14ac:dyDescent="0.2">
      <c r="A29" s="244"/>
      <c r="B29" s="168" t="s">
        <v>291</v>
      </c>
      <c r="C29" s="169">
        <f>F176</f>
        <v>0</v>
      </c>
      <c r="D29" s="169">
        <f>20*$B$134+14*$B$135</f>
        <v>0</v>
      </c>
      <c r="E29" s="169">
        <f>G176</f>
        <v>0</v>
      </c>
      <c r="F29" s="169">
        <f>20*$B$134+31*$B$135</f>
        <v>0</v>
      </c>
      <c r="G29" s="169">
        <f>H176</f>
        <v>0</v>
      </c>
      <c r="H29" s="169">
        <f>20*$B$134+23*$B$135</f>
        <v>0</v>
      </c>
      <c r="I29" s="169">
        <f>I176</f>
        <v>0</v>
      </c>
      <c r="J29" s="169">
        <f>20*$B$134+23*$B$135</f>
        <v>0</v>
      </c>
      <c r="K29" s="169">
        <f t="shared" si="2"/>
        <v>0</v>
      </c>
      <c r="L29" s="169">
        <f t="shared" si="2"/>
        <v>0</v>
      </c>
      <c r="M29" s="163"/>
    </row>
    <row r="30" spans="1:13" x14ac:dyDescent="0.2">
      <c r="A30" s="236" t="s">
        <v>289</v>
      </c>
      <c r="B30" s="168" t="s">
        <v>290</v>
      </c>
      <c r="C30" s="169">
        <f>F171</f>
        <v>0</v>
      </c>
      <c r="D30" s="169">
        <f>10*$B$133+38*$B$132</f>
        <v>0</v>
      </c>
      <c r="E30" s="169">
        <f>G171</f>
        <v>0</v>
      </c>
      <c r="F30" s="169">
        <f>10*$B$133+51*$B$132</f>
        <v>0</v>
      </c>
      <c r="G30" s="169">
        <f>H171</f>
        <v>0</v>
      </c>
      <c r="H30" s="169">
        <f>10*$B$133+51*$B$132</f>
        <v>0</v>
      </c>
      <c r="I30" s="169">
        <f>I171</f>
        <v>0</v>
      </c>
      <c r="J30" s="169">
        <f>10*$B$133+63*$B$132</f>
        <v>0</v>
      </c>
      <c r="K30" s="169">
        <f t="shared" si="2"/>
        <v>0</v>
      </c>
      <c r="L30" s="169">
        <f t="shared" si="2"/>
        <v>0</v>
      </c>
      <c r="M30" s="163"/>
    </row>
    <row r="31" spans="1:13" x14ac:dyDescent="0.2">
      <c r="A31" s="237"/>
      <c r="B31" s="168" t="s">
        <v>291</v>
      </c>
      <c r="C31" s="169">
        <f>F177</f>
        <v>0</v>
      </c>
      <c r="D31" s="169">
        <f>10*$B$134+54*$B$135</f>
        <v>0</v>
      </c>
      <c r="E31" s="169">
        <f>G177</f>
        <v>0</v>
      </c>
      <c r="F31" s="169">
        <f>10*$B$134+70*$B$135</f>
        <v>0</v>
      </c>
      <c r="G31" s="169">
        <f>H177</f>
        <v>0</v>
      </c>
      <c r="H31" s="169">
        <f>10*$B$134+70*$B$135</f>
        <v>0</v>
      </c>
      <c r="I31" s="169">
        <f>I177</f>
        <v>0</v>
      </c>
      <c r="J31" s="169">
        <f>10*$B$134+86*$B$135</f>
        <v>0</v>
      </c>
      <c r="K31" s="169">
        <f t="shared" si="2"/>
        <v>0</v>
      </c>
      <c r="L31" s="169">
        <f t="shared" si="2"/>
        <v>0</v>
      </c>
      <c r="M31" s="163"/>
    </row>
    <row r="32" spans="1:13" x14ac:dyDescent="0.2">
      <c r="A32" s="238" t="s">
        <v>292</v>
      </c>
      <c r="B32" s="168" t="s">
        <v>290</v>
      </c>
      <c r="C32" s="169">
        <f>F172</f>
        <v>0</v>
      </c>
      <c r="D32" s="169">
        <f>20*$B$133+49*$B$132</f>
        <v>0</v>
      </c>
      <c r="E32" s="169">
        <f>G172</f>
        <v>0</v>
      </c>
      <c r="F32" s="169">
        <f>20*$B$133+49*$B$132</f>
        <v>0</v>
      </c>
      <c r="G32" s="169">
        <f>H172</f>
        <v>0</v>
      </c>
      <c r="H32" s="169">
        <f>20*$B$133+49*$B$132</f>
        <v>0</v>
      </c>
      <c r="I32" s="169">
        <f>I172</f>
        <v>0</v>
      </c>
      <c r="J32" s="169">
        <f>20*$B$133+49*$B$132</f>
        <v>0</v>
      </c>
      <c r="K32" s="169">
        <f t="shared" si="2"/>
        <v>0</v>
      </c>
      <c r="L32" s="169">
        <f t="shared" si="2"/>
        <v>0</v>
      </c>
      <c r="M32" s="163"/>
    </row>
    <row r="33" spans="1:13" x14ac:dyDescent="0.2">
      <c r="A33" s="239"/>
      <c r="B33" s="168" t="s">
        <v>291</v>
      </c>
      <c r="C33" s="169">
        <f>F178</f>
        <v>0</v>
      </c>
      <c r="D33" s="169">
        <f>C33*$B$134</f>
        <v>0</v>
      </c>
      <c r="E33" s="169">
        <f>G178</f>
        <v>0</v>
      </c>
      <c r="F33" s="169">
        <f>E33*$B$134</f>
        <v>0</v>
      </c>
      <c r="G33" s="169">
        <f>H178</f>
        <v>0</v>
      </c>
      <c r="H33" s="169">
        <f>G33*$B$134</f>
        <v>0</v>
      </c>
      <c r="I33" s="169">
        <f>I178</f>
        <v>0</v>
      </c>
      <c r="J33" s="169">
        <f>I33*$B$134</f>
        <v>0</v>
      </c>
      <c r="K33" s="169">
        <f t="shared" si="2"/>
        <v>0</v>
      </c>
      <c r="L33" s="169">
        <f t="shared" si="2"/>
        <v>0</v>
      </c>
      <c r="M33" s="163"/>
    </row>
    <row r="34" spans="1:13" x14ac:dyDescent="0.2">
      <c r="A34" s="172" t="s">
        <v>296</v>
      </c>
      <c r="B34" s="173" t="s">
        <v>283</v>
      </c>
      <c r="C34" s="174">
        <v>0</v>
      </c>
      <c r="D34" s="174">
        <f>D35+D36+D37</f>
        <v>820343.99999999988</v>
      </c>
      <c r="E34" s="174">
        <v>0</v>
      </c>
      <c r="F34" s="174">
        <f>F35+F36+F37</f>
        <v>366240</v>
      </c>
      <c r="G34" s="174">
        <v>0</v>
      </c>
      <c r="H34" s="174">
        <f>H35+H36+H37</f>
        <v>328104</v>
      </c>
      <c r="I34" s="174">
        <v>0</v>
      </c>
      <c r="J34" s="174">
        <f>J35+J36+J37</f>
        <v>165312</v>
      </c>
      <c r="K34" s="175">
        <f t="shared" si="2"/>
        <v>0</v>
      </c>
      <c r="L34" s="175">
        <f>J34+H34+F34+D34</f>
        <v>1680000</v>
      </c>
      <c r="M34" s="176"/>
    </row>
    <row r="35" spans="1:13" x14ac:dyDescent="0.2">
      <c r="A35" s="177" t="s">
        <v>295</v>
      </c>
      <c r="B35" s="168" t="s">
        <v>297</v>
      </c>
      <c r="C35" s="178"/>
      <c r="D35" s="178">
        <f>1600000*48.83%*105%</f>
        <v>820343.99999999988</v>
      </c>
      <c r="E35" s="178"/>
      <c r="F35" s="178">
        <f>1600000*21.8%*105%</f>
        <v>366240</v>
      </c>
      <c r="G35" s="178"/>
      <c r="H35" s="178">
        <f>1600000*19.53%*105%</f>
        <v>328104</v>
      </c>
      <c r="I35" s="179"/>
      <c r="J35" s="178">
        <f>1600000*9.84%*105%</f>
        <v>165312</v>
      </c>
      <c r="K35" s="180"/>
      <c r="L35" s="180">
        <f>J35+H35+F35+D35</f>
        <v>1680000</v>
      </c>
      <c r="M35" s="176"/>
    </row>
  </sheetData>
  <mergeCells count="21">
    <mergeCell ref="N2:N3"/>
    <mergeCell ref="O2:O3"/>
    <mergeCell ref="A30:A31"/>
    <mergeCell ref="A32:A33"/>
    <mergeCell ref="M17:M24"/>
    <mergeCell ref="A19:A20"/>
    <mergeCell ref="A21:A22"/>
    <mergeCell ref="A23:A24"/>
    <mergeCell ref="A26:A27"/>
    <mergeCell ref="A28:A29"/>
    <mergeCell ref="C14:D14"/>
    <mergeCell ref="E14:F14"/>
    <mergeCell ref="G14:H14"/>
    <mergeCell ref="I14:J14"/>
    <mergeCell ref="K14:L14"/>
    <mergeCell ref="A17:A18"/>
    <mergeCell ref="A2:A3"/>
    <mergeCell ref="B2:B3"/>
    <mergeCell ref="C2:C3"/>
    <mergeCell ref="D2:D3"/>
    <mergeCell ref="I2:I3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16" sqref="E16"/>
    </sheetView>
  </sheetViews>
  <sheetFormatPr defaultRowHeight="13.5" x14ac:dyDescent="0.15"/>
  <cols>
    <col min="1" max="1" width="13.5" bestFit="1" customWidth="1"/>
    <col min="2" max="2" width="15.5" customWidth="1"/>
    <col min="3" max="4" width="23.25" customWidth="1"/>
    <col min="5" max="5" width="58.75" bestFit="1" customWidth="1"/>
  </cols>
  <sheetData>
    <row r="1" spans="1:6" x14ac:dyDescent="0.15">
      <c r="A1" t="s">
        <v>153</v>
      </c>
      <c r="B1" s="44" t="s">
        <v>169</v>
      </c>
      <c r="C1" s="45" t="s">
        <v>152</v>
      </c>
      <c r="D1" s="44" t="s">
        <v>168</v>
      </c>
      <c r="E1" s="44" t="s">
        <v>92</v>
      </c>
    </row>
    <row r="2" spans="1:6" x14ac:dyDescent="0.15">
      <c r="B2" s="26" t="s">
        <v>147</v>
      </c>
      <c r="C2" t="s">
        <v>100</v>
      </c>
      <c r="D2" t="s">
        <v>166</v>
      </c>
      <c r="E2" t="s">
        <v>151</v>
      </c>
      <c r="F2" t="str">
        <f>C2&amp;D2</f>
        <v>Rental租金物管费</v>
      </c>
    </row>
    <row r="3" spans="1:6" x14ac:dyDescent="0.15">
      <c r="B3" s="26" t="s">
        <v>147</v>
      </c>
      <c r="C3" t="s">
        <v>101</v>
      </c>
      <c r="D3" t="s">
        <v>118</v>
      </c>
      <c r="E3" t="s">
        <v>118</v>
      </c>
      <c r="F3" t="str">
        <f t="shared" ref="F3:F33" si="0">C3&amp;D3</f>
        <v>Parking停车费</v>
      </c>
    </row>
    <row r="4" spans="1:6" x14ac:dyDescent="0.15">
      <c r="B4" s="26" t="s">
        <v>147</v>
      </c>
      <c r="C4" t="s">
        <v>102</v>
      </c>
      <c r="D4" t="s">
        <v>165</v>
      </c>
      <c r="E4" t="s">
        <v>119</v>
      </c>
      <c r="F4" t="str">
        <f t="shared" si="0"/>
        <v>Electricity水电费</v>
      </c>
    </row>
    <row r="5" spans="1:6" x14ac:dyDescent="0.15">
      <c r="B5" s="26" t="s">
        <v>147</v>
      </c>
      <c r="C5" t="s">
        <v>103</v>
      </c>
      <c r="D5" t="s">
        <v>120</v>
      </c>
      <c r="E5" t="s">
        <v>120</v>
      </c>
      <c r="F5" t="str">
        <f t="shared" si="0"/>
        <v>Drinking Water饮用水费</v>
      </c>
    </row>
    <row r="6" spans="1:6" x14ac:dyDescent="0.15">
      <c r="B6" s="26" t="s">
        <v>147</v>
      </c>
      <c r="C6" t="s">
        <v>104</v>
      </c>
      <c r="D6" t="s">
        <v>121</v>
      </c>
      <c r="E6" t="s">
        <v>121</v>
      </c>
      <c r="F6" t="str">
        <f t="shared" si="0"/>
        <v>Security Service保安费</v>
      </c>
    </row>
    <row r="7" spans="1:6" x14ac:dyDescent="0.15">
      <c r="B7" s="26" t="s">
        <v>147</v>
      </c>
      <c r="C7" t="s">
        <v>105</v>
      </c>
      <c r="D7" t="s">
        <v>122</v>
      </c>
      <c r="E7" t="s">
        <v>122</v>
      </c>
      <c r="F7" t="str">
        <f t="shared" si="0"/>
        <v>Plant 植物租摆费</v>
      </c>
    </row>
    <row r="8" spans="1:6" x14ac:dyDescent="0.15">
      <c r="B8" s="26" t="s">
        <v>147</v>
      </c>
      <c r="C8" t="s">
        <v>106</v>
      </c>
      <c r="D8" t="s">
        <v>164</v>
      </c>
      <c r="E8" t="s">
        <v>123</v>
      </c>
      <c r="F8" t="str">
        <f t="shared" si="0"/>
        <v>Office Cleaning办公区清洁费</v>
      </c>
    </row>
    <row r="9" spans="1:6" x14ac:dyDescent="0.15">
      <c r="B9" s="26" t="s">
        <v>147</v>
      </c>
      <c r="C9" t="s">
        <v>107</v>
      </c>
      <c r="D9" t="s">
        <v>163</v>
      </c>
      <c r="E9" t="s">
        <v>124</v>
      </c>
      <c r="F9" t="str">
        <f t="shared" si="0"/>
        <v>Pantry Service 茶水间服务费</v>
      </c>
    </row>
    <row r="10" spans="1:6" x14ac:dyDescent="0.15">
      <c r="B10" s="26" t="s">
        <v>147</v>
      </c>
      <c r="C10" t="s">
        <v>108</v>
      </c>
      <c r="D10" t="s">
        <v>162</v>
      </c>
      <c r="E10" s="41" t="s">
        <v>125</v>
      </c>
      <c r="F10" t="str">
        <f t="shared" si="0"/>
        <v>Shuttle Bus班车费</v>
      </c>
    </row>
    <row r="11" spans="1:6" x14ac:dyDescent="0.15">
      <c r="B11" s="26" t="s">
        <v>147</v>
      </c>
      <c r="C11" t="s">
        <v>117</v>
      </c>
      <c r="D11" t="s">
        <v>161</v>
      </c>
      <c r="E11" t="s">
        <v>126</v>
      </c>
      <c r="F11" t="str">
        <f t="shared" si="0"/>
        <v>Pantry Supplies茶水间费用</v>
      </c>
    </row>
    <row r="12" spans="1:6" x14ac:dyDescent="0.15">
      <c r="B12" s="26" t="s">
        <v>148</v>
      </c>
      <c r="C12" t="s">
        <v>109</v>
      </c>
      <c r="D12" t="s">
        <v>160</v>
      </c>
      <c r="E12" t="s">
        <v>127</v>
      </c>
      <c r="F12" t="str">
        <f t="shared" si="0"/>
        <v>Office consumables办公用品费</v>
      </c>
    </row>
    <row r="13" spans="1:6" x14ac:dyDescent="0.15">
      <c r="B13" s="26" t="s">
        <v>147</v>
      </c>
      <c r="C13" t="s">
        <v>110</v>
      </c>
      <c r="D13" t="s">
        <v>159</v>
      </c>
      <c r="E13" t="s">
        <v>128</v>
      </c>
      <c r="F13" t="str">
        <f t="shared" si="0"/>
        <v>Facility Maintenance家具维修费</v>
      </c>
    </row>
    <row r="14" spans="1:6" x14ac:dyDescent="0.15">
      <c r="B14" s="26" t="s">
        <v>149</v>
      </c>
      <c r="C14" t="s">
        <v>111</v>
      </c>
      <c r="D14" t="s">
        <v>154</v>
      </c>
      <c r="E14" t="s">
        <v>129</v>
      </c>
      <c r="F14" t="str">
        <f t="shared" si="0"/>
        <v>Office Maintenance 工程费用</v>
      </c>
    </row>
    <row r="15" spans="1:6" x14ac:dyDescent="0.15">
      <c r="B15" s="26" t="s">
        <v>148</v>
      </c>
      <c r="C15" t="s">
        <v>112</v>
      </c>
      <c r="D15" t="s">
        <v>158</v>
      </c>
      <c r="E15" t="s">
        <v>130</v>
      </c>
      <c r="F15" t="str">
        <f t="shared" si="0"/>
        <v>Insurance保险费</v>
      </c>
    </row>
    <row r="16" spans="1:6" x14ac:dyDescent="0.15">
      <c r="B16" s="26" t="s">
        <v>148</v>
      </c>
      <c r="C16" t="s">
        <v>113</v>
      </c>
      <c r="D16" t="s">
        <v>156</v>
      </c>
      <c r="E16" t="s">
        <v>131</v>
      </c>
      <c r="F16" t="str">
        <f t="shared" si="0"/>
        <v>Capex资产费用</v>
      </c>
    </row>
    <row r="17" spans="2:6" x14ac:dyDescent="0.15">
      <c r="B17" s="26" t="s">
        <v>150</v>
      </c>
      <c r="C17" t="s">
        <v>114</v>
      </c>
      <c r="D17" t="s">
        <v>157</v>
      </c>
      <c r="E17" t="s">
        <v>132</v>
      </c>
      <c r="F17" t="str">
        <f t="shared" si="0"/>
        <v>Company Vehicle车辆维护费</v>
      </c>
    </row>
    <row r="18" spans="2:6" x14ac:dyDescent="0.15">
      <c r="B18" s="26" t="s">
        <v>147</v>
      </c>
      <c r="C18" t="s">
        <v>115</v>
      </c>
      <c r="D18" t="s">
        <v>167</v>
      </c>
      <c r="E18" t="s">
        <v>133</v>
      </c>
      <c r="F18" t="str">
        <f t="shared" si="0"/>
        <v>媒体大厦新增项媒体大厦新增项</v>
      </c>
    </row>
    <row r="19" spans="2:6" x14ac:dyDescent="0.15">
      <c r="B19" s="26" t="s">
        <v>147</v>
      </c>
      <c r="C19" t="s">
        <v>116</v>
      </c>
      <c r="D19" t="s">
        <v>155</v>
      </c>
      <c r="E19" t="s">
        <v>60</v>
      </c>
      <c r="F19" t="str">
        <f t="shared" si="0"/>
        <v>武汉研发中心
日常费用日常费用</v>
      </c>
    </row>
    <row r="20" spans="2:6" x14ac:dyDescent="0.15">
      <c r="B20" s="26" t="s">
        <v>147</v>
      </c>
      <c r="C20" t="s">
        <v>116</v>
      </c>
      <c r="D20" t="s">
        <v>155</v>
      </c>
      <c r="E20" t="s">
        <v>134</v>
      </c>
      <c r="F20" t="str">
        <f t="shared" si="0"/>
        <v>武汉研发中心
日常费用日常费用</v>
      </c>
    </row>
    <row r="21" spans="2:6" x14ac:dyDescent="0.15">
      <c r="B21" s="26" t="s">
        <v>147</v>
      </c>
      <c r="C21" t="s">
        <v>116</v>
      </c>
      <c r="D21" t="s">
        <v>155</v>
      </c>
      <c r="E21" t="s">
        <v>62</v>
      </c>
      <c r="F21" t="str">
        <f t="shared" si="0"/>
        <v>武汉研发中心
日常费用日常费用</v>
      </c>
    </row>
    <row r="22" spans="2:6" x14ac:dyDescent="0.15">
      <c r="B22" s="26" t="s">
        <v>147</v>
      </c>
      <c r="C22" t="s">
        <v>116</v>
      </c>
      <c r="D22" t="s">
        <v>155</v>
      </c>
      <c r="E22" t="s">
        <v>135</v>
      </c>
      <c r="F22" t="str">
        <f t="shared" si="0"/>
        <v>武汉研发中心
日常费用日常费用</v>
      </c>
    </row>
    <row r="23" spans="2:6" x14ac:dyDescent="0.15">
      <c r="B23" s="26" t="s">
        <v>147</v>
      </c>
      <c r="C23" t="s">
        <v>116</v>
      </c>
      <c r="D23" t="s">
        <v>155</v>
      </c>
      <c r="E23" t="s">
        <v>136</v>
      </c>
      <c r="F23" t="str">
        <f t="shared" si="0"/>
        <v>武汉研发中心
日常费用日常费用</v>
      </c>
    </row>
    <row r="24" spans="2:6" x14ac:dyDescent="0.15">
      <c r="B24" s="26" t="s">
        <v>147</v>
      </c>
      <c r="C24" t="s">
        <v>116</v>
      </c>
      <c r="D24" t="s">
        <v>155</v>
      </c>
      <c r="E24" t="s">
        <v>137</v>
      </c>
      <c r="F24" t="str">
        <f t="shared" si="0"/>
        <v>武汉研发中心
日常费用日常费用</v>
      </c>
    </row>
    <row r="25" spans="2:6" x14ac:dyDescent="0.15">
      <c r="B25" s="26" t="s">
        <v>147</v>
      </c>
      <c r="C25" t="s">
        <v>116</v>
      </c>
      <c r="D25" t="s">
        <v>155</v>
      </c>
      <c r="E25" t="s">
        <v>138</v>
      </c>
      <c r="F25" t="str">
        <f t="shared" si="0"/>
        <v>武汉研发中心
日常费用日常费用</v>
      </c>
    </row>
    <row r="26" spans="2:6" x14ac:dyDescent="0.15">
      <c r="B26" s="26" t="s">
        <v>147</v>
      </c>
      <c r="C26" t="s">
        <v>116</v>
      </c>
      <c r="D26" t="s">
        <v>155</v>
      </c>
      <c r="E26" t="s">
        <v>139</v>
      </c>
      <c r="F26" t="str">
        <f t="shared" si="0"/>
        <v>武汉研发中心
日常费用日常费用</v>
      </c>
    </row>
    <row r="27" spans="2:6" x14ac:dyDescent="0.15">
      <c r="B27" s="26" t="s">
        <v>147</v>
      </c>
      <c r="C27" t="s">
        <v>116</v>
      </c>
      <c r="D27" t="s">
        <v>155</v>
      </c>
      <c r="E27" t="s">
        <v>140</v>
      </c>
      <c r="F27" t="str">
        <f t="shared" si="0"/>
        <v>武汉研发中心
日常费用日常费用</v>
      </c>
    </row>
    <row r="28" spans="2:6" x14ac:dyDescent="0.15">
      <c r="B28" s="26" t="s">
        <v>147</v>
      </c>
      <c r="C28" t="s">
        <v>116</v>
      </c>
      <c r="D28" t="s">
        <v>155</v>
      </c>
      <c r="E28" t="s">
        <v>141</v>
      </c>
      <c r="F28" t="str">
        <f t="shared" si="0"/>
        <v>武汉研发中心
日常费用日常费用</v>
      </c>
    </row>
    <row r="29" spans="2:6" x14ac:dyDescent="0.15">
      <c r="B29" s="26" t="s">
        <v>147</v>
      </c>
      <c r="C29" t="s">
        <v>116</v>
      </c>
      <c r="D29" t="s">
        <v>155</v>
      </c>
      <c r="E29" t="s">
        <v>142</v>
      </c>
      <c r="F29" t="str">
        <f t="shared" si="0"/>
        <v>武汉研发中心
日常费用日常费用</v>
      </c>
    </row>
    <row r="30" spans="2:6" x14ac:dyDescent="0.15">
      <c r="B30" s="26" t="s">
        <v>147</v>
      </c>
      <c r="C30" t="s">
        <v>116</v>
      </c>
      <c r="D30" t="s">
        <v>155</v>
      </c>
      <c r="E30" t="s">
        <v>143</v>
      </c>
      <c r="F30" t="str">
        <f t="shared" si="0"/>
        <v>武汉研发中心
日常费用日常费用</v>
      </c>
    </row>
    <row r="31" spans="2:6" x14ac:dyDescent="0.15">
      <c r="B31" s="26" t="s">
        <v>147</v>
      </c>
      <c r="C31" t="s">
        <v>116</v>
      </c>
      <c r="D31" t="s">
        <v>155</v>
      </c>
      <c r="E31" t="s">
        <v>144</v>
      </c>
      <c r="F31" t="str">
        <f t="shared" si="0"/>
        <v>武汉研发中心
日常费用日常费用</v>
      </c>
    </row>
    <row r="32" spans="2:6" x14ac:dyDescent="0.15">
      <c r="B32" s="26" t="s">
        <v>147</v>
      </c>
      <c r="C32" t="s">
        <v>116</v>
      </c>
      <c r="D32" t="s">
        <v>155</v>
      </c>
      <c r="E32" t="s">
        <v>145</v>
      </c>
      <c r="F32" t="str">
        <f t="shared" si="0"/>
        <v>武汉研发中心
日常费用日常费用</v>
      </c>
    </row>
    <row r="33" spans="2:6" x14ac:dyDescent="0.15">
      <c r="B33" s="26" t="s">
        <v>147</v>
      </c>
      <c r="C33" t="s">
        <v>116</v>
      </c>
      <c r="D33" t="s">
        <v>155</v>
      </c>
      <c r="E33" t="s">
        <v>146</v>
      </c>
      <c r="F33" t="str">
        <f t="shared" si="0"/>
        <v>武汉研发中心
日常费用日常费用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E13" sqref="E13"/>
    </sheetView>
  </sheetViews>
  <sheetFormatPr defaultRowHeight="13.5" x14ac:dyDescent="0.15"/>
  <cols>
    <col min="1" max="1" width="17" customWidth="1"/>
    <col min="2" max="2" width="17.875" bestFit="1" customWidth="1"/>
    <col min="3" max="3" width="15" customWidth="1"/>
    <col min="8" max="8" width="11.125" bestFit="1" customWidth="1"/>
    <col min="9" max="9" width="10.5" bestFit="1" customWidth="1"/>
    <col min="12" max="13" width="20.5" bestFit="1" customWidth="1"/>
    <col min="14" max="14" width="15.5" bestFit="1" customWidth="1"/>
  </cols>
  <sheetData>
    <row r="2" spans="1:11" x14ac:dyDescent="0.15">
      <c r="A2" s="66" t="s">
        <v>199</v>
      </c>
      <c r="B2" s="66" t="s">
        <v>48</v>
      </c>
      <c r="C2" s="66" t="s">
        <v>264</v>
      </c>
    </row>
    <row r="3" spans="1:11" x14ac:dyDescent="0.15">
      <c r="A3" s="248" t="s">
        <v>200</v>
      </c>
      <c r="B3" s="67" t="s">
        <v>182</v>
      </c>
      <c r="C3" s="68" t="s">
        <v>183</v>
      </c>
    </row>
    <row r="4" spans="1:11" x14ac:dyDescent="0.15">
      <c r="A4" s="249"/>
      <c r="B4" s="67" t="s">
        <v>184</v>
      </c>
      <c r="C4" s="68" t="s">
        <v>185</v>
      </c>
    </row>
    <row r="5" spans="1:11" x14ac:dyDescent="0.15">
      <c r="A5" s="249"/>
      <c r="B5" s="67" t="s">
        <v>186</v>
      </c>
      <c r="C5" s="68" t="s">
        <v>187</v>
      </c>
    </row>
    <row r="6" spans="1:11" x14ac:dyDescent="0.15">
      <c r="A6" s="249"/>
      <c r="B6" s="67" t="s">
        <v>188</v>
      </c>
      <c r="C6" s="68" t="s">
        <v>189</v>
      </c>
    </row>
    <row r="7" spans="1:11" x14ac:dyDescent="0.15">
      <c r="A7" s="249"/>
      <c r="B7" s="67" t="s">
        <v>190</v>
      </c>
      <c r="C7" s="68" t="s">
        <v>191</v>
      </c>
    </row>
    <row r="8" spans="1:11" x14ac:dyDescent="0.15">
      <c r="A8" s="151"/>
      <c r="B8" s="151"/>
      <c r="C8" s="152"/>
    </row>
    <row r="9" spans="1:11" x14ac:dyDescent="0.15">
      <c r="A9" s="151"/>
      <c r="B9" s="151"/>
      <c r="C9" s="152"/>
    </row>
    <row r="10" spans="1:11" x14ac:dyDescent="0.15">
      <c r="A10" s="129" t="s">
        <v>325</v>
      </c>
      <c r="B10" s="129" t="s">
        <v>324</v>
      </c>
      <c r="C10" s="138" t="s">
        <v>253</v>
      </c>
      <c r="D10" s="36" t="s">
        <v>39</v>
      </c>
      <c r="E10" s="36" t="s">
        <v>40</v>
      </c>
      <c r="F10" s="36" t="s">
        <v>41</v>
      </c>
      <c r="G10" s="36" t="s">
        <v>42</v>
      </c>
      <c r="H10" s="46" t="s">
        <v>44</v>
      </c>
      <c r="I10" s="36" t="s">
        <v>194</v>
      </c>
    </row>
    <row r="11" spans="1:11" x14ac:dyDescent="0.15">
      <c r="A11" s="139"/>
      <c r="B11" s="139"/>
      <c r="C11" s="149" t="s">
        <v>254</v>
      </c>
      <c r="D11" s="39"/>
      <c r="E11" s="39"/>
      <c r="F11" s="39"/>
      <c r="G11" s="39"/>
      <c r="H11" s="39"/>
      <c r="I11" s="39"/>
    </row>
    <row r="12" spans="1:11" x14ac:dyDescent="0.15">
      <c r="A12" s="139"/>
      <c r="B12" s="139"/>
      <c r="C12" s="150" t="s">
        <v>254</v>
      </c>
      <c r="D12" s="39"/>
      <c r="E12" s="39"/>
      <c r="F12" s="39"/>
      <c r="G12" s="39"/>
      <c r="H12" s="39"/>
      <c r="I12" s="39"/>
    </row>
    <row r="13" spans="1:11" x14ac:dyDescent="0.15">
      <c r="A13" s="139"/>
      <c r="B13" s="139"/>
      <c r="C13" s="150" t="s">
        <v>254</v>
      </c>
      <c r="D13" s="39"/>
      <c r="E13" s="39"/>
      <c r="F13" s="39"/>
      <c r="G13" s="39"/>
      <c r="H13" s="39"/>
      <c r="I13" s="39"/>
    </row>
    <row r="15" spans="1:11" x14ac:dyDescent="0.2">
      <c r="A15" s="47" t="s">
        <v>171</v>
      </c>
      <c r="B15" s="47" t="s">
        <v>172</v>
      </c>
      <c r="C15" s="48" t="s">
        <v>173</v>
      </c>
      <c r="D15" s="48" t="s">
        <v>174</v>
      </c>
      <c r="E15" s="48" t="s">
        <v>175</v>
      </c>
      <c r="F15" s="48" t="s">
        <v>176</v>
      </c>
      <c r="G15" s="48" t="s">
        <v>177</v>
      </c>
      <c r="H15" s="48" t="s">
        <v>178</v>
      </c>
      <c r="I15" s="49" t="s">
        <v>179</v>
      </c>
      <c r="J15" s="48" t="s">
        <v>180</v>
      </c>
      <c r="K15" s="63" t="s">
        <v>194</v>
      </c>
    </row>
    <row r="16" spans="1:11" ht="18.75" x14ac:dyDescent="0.2">
      <c r="A16" s="50" t="s">
        <v>181</v>
      </c>
      <c r="B16" s="51"/>
      <c r="C16" s="52"/>
      <c r="D16" s="52"/>
      <c r="E16" s="52"/>
      <c r="F16" s="52"/>
      <c r="G16" s="52"/>
      <c r="H16" s="53"/>
      <c r="I16" s="52"/>
      <c r="J16" s="53"/>
    </row>
    <row r="17" spans="1:10" x14ac:dyDescent="0.15">
      <c r="A17" s="54" t="s">
        <v>182</v>
      </c>
      <c r="B17" s="55" t="s">
        <v>183</v>
      </c>
      <c r="C17" s="56">
        <f>'[3]Campus&amp;Branding'!C27</f>
        <v>0</v>
      </c>
      <c r="D17" s="56">
        <f>'[3]Campus&amp;Branding'!D27</f>
        <v>0</v>
      </c>
      <c r="E17" s="56">
        <f>'[3]Campus&amp;Branding'!E27</f>
        <v>0</v>
      </c>
      <c r="F17" s="56">
        <f>'[3]Campus&amp;Branding'!F27</f>
        <v>0</v>
      </c>
      <c r="G17" s="57">
        <f>SUM(C17:F17)</f>
        <v>0</v>
      </c>
      <c r="H17" s="56">
        <f t="shared" ref="H17:H22" si="0">G17-I17</f>
        <v>-1178750</v>
      </c>
      <c r="I17" s="56">
        <v>1178750</v>
      </c>
      <c r="J17" s="58">
        <f t="shared" ref="J17:J22" si="1">H17/I17</f>
        <v>-1</v>
      </c>
    </row>
    <row r="18" spans="1:10" x14ac:dyDescent="0.15">
      <c r="A18" s="54" t="s">
        <v>184</v>
      </c>
      <c r="B18" s="55" t="s">
        <v>185</v>
      </c>
      <c r="C18" s="56">
        <f>[3]Staffing!C48</f>
        <v>0</v>
      </c>
      <c r="D18" s="56">
        <f>[3]Staffing!D48</f>
        <v>0</v>
      </c>
      <c r="E18" s="56">
        <f>[3]Staffing!E48</f>
        <v>0</v>
      </c>
      <c r="F18" s="56">
        <f>[3]Staffing!F48</f>
        <v>0</v>
      </c>
      <c r="G18" s="57">
        <f>SUM(C18:F18)</f>
        <v>0</v>
      </c>
      <c r="H18" s="56">
        <f t="shared" si="0"/>
        <v>-4675350</v>
      </c>
      <c r="I18" s="56">
        <v>4675350</v>
      </c>
      <c r="J18" s="58">
        <f t="shared" si="1"/>
        <v>-1</v>
      </c>
    </row>
    <row r="19" spans="1:10" x14ac:dyDescent="0.15">
      <c r="A19" s="54" t="s">
        <v>186</v>
      </c>
      <c r="B19" s="55" t="s">
        <v>187</v>
      </c>
      <c r="C19" s="56">
        <f>'[3]Culture&amp;ER'!D41</f>
        <v>0</v>
      </c>
      <c r="D19" s="56">
        <f>'[3]Culture&amp;ER'!E41</f>
        <v>0</v>
      </c>
      <c r="E19" s="56">
        <f>'[3]Culture&amp;ER'!F41</f>
        <v>0</v>
      </c>
      <c r="F19" s="56">
        <f>'[3]Culture&amp;ER'!G41</f>
        <v>0</v>
      </c>
      <c r="G19" s="57">
        <f>SUM(C19:F19)</f>
        <v>0</v>
      </c>
      <c r="H19" s="56">
        <f t="shared" si="0"/>
        <v>-6135000</v>
      </c>
      <c r="I19" s="56">
        <v>6135000</v>
      </c>
      <c r="J19" s="58">
        <f t="shared" si="1"/>
        <v>-1</v>
      </c>
    </row>
    <row r="20" spans="1:10" x14ac:dyDescent="0.15">
      <c r="A20" s="54" t="s">
        <v>188</v>
      </c>
      <c r="B20" s="55" t="s">
        <v>189</v>
      </c>
      <c r="C20" s="56">
        <f>'[3]Learning&amp;Development'!C29</f>
        <v>0</v>
      </c>
      <c r="D20" s="56">
        <f>'[3]Learning&amp;Development'!D29</f>
        <v>0</v>
      </c>
      <c r="E20" s="56">
        <f>'[3]Learning&amp;Development'!E29</f>
        <v>0</v>
      </c>
      <c r="F20" s="56">
        <f>'[3]Learning&amp;Development'!F29</f>
        <v>0</v>
      </c>
      <c r="G20" s="57">
        <f>SUM(C20:F20)</f>
        <v>0</v>
      </c>
      <c r="H20" s="56">
        <f t="shared" si="0"/>
        <v>-8482000</v>
      </c>
      <c r="I20" s="56">
        <v>8482000</v>
      </c>
      <c r="J20" s="58">
        <f t="shared" si="1"/>
        <v>-1</v>
      </c>
    </row>
    <row r="21" spans="1:10" x14ac:dyDescent="0.15">
      <c r="A21" s="54" t="s">
        <v>190</v>
      </c>
      <c r="B21" s="55" t="s">
        <v>191</v>
      </c>
      <c r="C21" s="56">
        <f>'[3]Comp.&amp;e-HR&amp;SSC-2015'!C38</f>
        <v>0</v>
      </c>
      <c r="D21" s="56">
        <f>'[3]Comp.&amp;e-HR&amp;SSC-2015'!D38</f>
        <v>0</v>
      </c>
      <c r="E21" s="56">
        <f>'[3]Comp.&amp;e-HR&amp;SSC-2015'!E38</f>
        <v>0</v>
      </c>
      <c r="F21" s="56">
        <f>'[3]Comp.&amp;e-HR&amp;SSC-2015'!F38</f>
        <v>0</v>
      </c>
      <c r="G21" s="57">
        <f>SUM(C21:F21)</f>
        <v>0</v>
      </c>
      <c r="H21" s="56">
        <f t="shared" si="0"/>
        <v>-6384642.6563600004</v>
      </c>
      <c r="I21" s="56">
        <v>6384642.6563600004</v>
      </c>
      <c r="J21" s="58">
        <f t="shared" si="1"/>
        <v>-1</v>
      </c>
    </row>
    <row r="22" spans="1:10" ht="18" thickBot="1" x14ac:dyDescent="0.4">
      <c r="A22" s="59"/>
      <c r="B22" s="60" t="s">
        <v>192</v>
      </c>
      <c r="C22" s="61">
        <f>SUM(C17:C21)</f>
        <v>0</v>
      </c>
      <c r="D22" s="61">
        <f t="shared" ref="D22:G22" si="2">SUM(D17:D21)</f>
        <v>0</v>
      </c>
      <c r="E22" s="61">
        <f t="shared" si="2"/>
        <v>0</v>
      </c>
      <c r="F22" s="61">
        <f t="shared" si="2"/>
        <v>0</v>
      </c>
      <c r="G22" s="61">
        <f t="shared" si="2"/>
        <v>0</v>
      </c>
      <c r="H22" s="62">
        <f t="shared" si="0"/>
        <v>-26855742.65636</v>
      </c>
      <c r="I22" s="62">
        <f>SUM(I17:I21)</f>
        <v>26855742.65636</v>
      </c>
      <c r="J22" s="58">
        <f t="shared" si="1"/>
        <v>-1</v>
      </c>
    </row>
    <row r="23" spans="1:10" ht="15.75" thickTop="1" x14ac:dyDescent="0.2">
      <c r="A23" s="64" t="s">
        <v>195</v>
      </c>
      <c r="B23" s="59"/>
    </row>
    <row r="24" spans="1:10" ht="15" x14ac:dyDescent="0.2">
      <c r="A24" s="65" t="s">
        <v>196</v>
      </c>
      <c r="B24" s="59"/>
    </row>
    <row r="25" spans="1:10" ht="15" x14ac:dyDescent="0.2">
      <c r="A25" s="65" t="s">
        <v>197</v>
      </c>
      <c r="B25" s="59"/>
    </row>
    <row r="26" spans="1:10" ht="15" x14ac:dyDescent="0.2">
      <c r="A26" s="65" t="s">
        <v>198</v>
      </c>
      <c r="B26" s="59"/>
    </row>
  </sheetData>
  <mergeCells count="1">
    <mergeCell ref="A3:A7"/>
  </mergeCells>
  <phoneticPr fontId="4" type="noConversion"/>
  <hyperlinks>
    <hyperlink ref="B20" location="'Learning&amp;Development'!R1C1" display="L&amp;D"/>
    <hyperlink ref="B17" location="'Campus&amp;Branding'!R1C1" display="Campus&amp;Branding"/>
    <hyperlink ref="B18" location="Staffing!R1C1" display="Staffing budget"/>
    <hyperlink ref="B19" location="'Culture&amp;ER'!R1C1" display="Culture&amp;ER"/>
    <hyperlink ref="B21" location="'Comp.&amp;e-HR&amp;SSC-2015'!R1C1" display="C&amp;B&amp;HRIS"/>
    <hyperlink ref="C3" location="'Campus&amp;Branding'!R1C1" display="Campus&amp;Branding"/>
    <hyperlink ref="C4" location="Staffing!R1C1" display="Staffing budget"/>
    <hyperlink ref="C5" location="'Culture&amp;ER'!R1C1" display="Culture&amp;ER"/>
    <hyperlink ref="C6" location="'Campus&amp;Branding'!R1C1" display="Campus&amp;Branding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E10" sqref="E10"/>
    </sheetView>
  </sheetViews>
  <sheetFormatPr defaultRowHeight="13.5" x14ac:dyDescent="0.15"/>
  <cols>
    <col min="1" max="1" width="32" bestFit="1" customWidth="1"/>
    <col min="2" max="2" width="29.875" bestFit="1" customWidth="1"/>
    <col min="10" max="10" width="29.625" customWidth="1"/>
  </cols>
  <sheetData>
    <row r="1" spans="1:10" ht="15.75" x14ac:dyDescent="0.15">
      <c r="A1" s="117" t="s">
        <v>243</v>
      </c>
      <c r="B1" s="69"/>
      <c r="C1" s="54"/>
      <c r="D1" s="54"/>
      <c r="E1" s="54"/>
      <c r="F1" s="54"/>
      <c r="G1" s="85"/>
      <c r="H1" s="86"/>
      <c r="I1" s="87"/>
      <c r="J1" s="54"/>
    </row>
    <row r="2" spans="1:10" ht="14.25" x14ac:dyDescent="0.15">
      <c r="A2" s="70" t="s">
        <v>201</v>
      </c>
      <c r="B2" s="71"/>
      <c r="C2" s="54"/>
      <c r="D2" s="54"/>
      <c r="E2" s="54"/>
      <c r="F2" s="54"/>
      <c r="G2" s="85"/>
      <c r="H2" s="86"/>
      <c r="I2" s="87"/>
      <c r="J2" s="54"/>
    </row>
    <row r="3" spans="1:10" x14ac:dyDescent="0.2">
      <c r="A3" s="72" t="s">
        <v>171</v>
      </c>
      <c r="B3" s="72" t="s">
        <v>172</v>
      </c>
      <c r="C3" s="88" t="s">
        <v>173</v>
      </c>
      <c r="D3" s="88" t="s">
        <v>174</v>
      </c>
      <c r="E3" s="88" t="s">
        <v>175</v>
      </c>
      <c r="F3" s="88" t="s">
        <v>176</v>
      </c>
      <c r="G3" s="88" t="s">
        <v>177</v>
      </c>
      <c r="H3" s="88" t="s">
        <v>178</v>
      </c>
      <c r="I3" s="89" t="s">
        <v>179</v>
      </c>
      <c r="J3" s="118" t="s">
        <v>231</v>
      </c>
    </row>
    <row r="4" spans="1:10" ht="18.75" x14ac:dyDescent="0.15">
      <c r="A4" s="50" t="s">
        <v>232</v>
      </c>
      <c r="B4" s="73"/>
      <c r="C4" s="90"/>
      <c r="D4" s="90"/>
      <c r="E4" s="90"/>
      <c r="F4" s="90"/>
      <c r="G4" s="91"/>
      <c r="H4" s="87"/>
      <c r="I4" s="92"/>
      <c r="J4" s="119"/>
    </row>
    <row r="5" spans="1:10" x14ac:dyDescent="0.15">
      <c r="A5" s="74" t="s">
        <v>233</v>
      </c>
      <c r="B5" s="75" t="s">
        <v>234</v>
      </c>
      <c r="C5" s="56"/>
      <c r="D5" s="56"/>
      <c r="E5" s="56"/>
      <c r="F5" s="93"/>
      <c r="G5" s="93">
        <f>SUM(C5:F5)</f>
        <v>0</v>
      </c>
      <c r="H5" s="87">
        <f>G5-I5</f>
        <v>-93750</v>
      </c>
      <c r="I5" s="92">
        <v>93750</v>
      </c>
      <c r="J5" s="77" t="s">
        <v>235</v>
      </c>
    </row>
    <row r="6" spans="1:10" x14ac:dyDescent="0.15">
      <c r="A6" s="76"/>
      <c r="B6" s="75" t="s">
        <v>236</v>
      </c>
      <c r="C6" s="56"/>
      <c r="D6" s="56"/>
      <c r="E6" s="56"/>
      <c r="F6" s="93"/>
      <c r="G6" s="93">
        <f t="shared" ref="G6" si="0">SUM(C6:F6)</f>
        <v>0</v>
      </c>
      <c r="H6" s="87">
        <f>G6-I6</f>
        <v>-50000</v>
      </c>
      <c r="I6" s="92">
        <v>50000</v>
      </c>
      <c r="J6" s="77" t="s">
        <v>235</v>
      </c>
    </row>
    <row r="7" spans="1:10" ht="36" x14ac:dyDescent="0.15">
      <c r="A7" s="76"/>
      <c r="B7" s="77" t="s">
        <v>237</v>
      </c>
      <c r="C7" s="56"/>
      <c r="D7" s="56"/>
      <c r="E7" s="56"/>
      <c r="F7" s="56"/>
      <c r="G7" s="93">
        <f>SUM(C7:F7)</f>
        <v>0</v>
      </c>
      <c r="H7" s="87">
        <f>G7-I7</f>
        <v>-55000</v>
      </c>
      <c r="I7" s="92">
        <v>55000</v>
      </c>
      <c r="J7" s="77" t="s">
        <v>238</v>
      </c>
    </row>
    <row r="8" spans="1:10" ht="12.95" customHeight="1" x14ac:dyDescent="0.15">
      <c r="A8" s="76"/>
      <c r="B8" s="78" t="s">
        <v>202</v>
      </c>
      <c r="C8" s="94">
        <f>SUM(C5:C7)</f>
        <v>0</v>
      </c>
      <c r="D8" s="94">
        <f t="shared" ref="D8:F8" si="1">SUM(D5:D7)</f>
        <v>0</v>
      </c>
      <c r="E8" s="94">
        <f t="shared" si="1"/>
        <v>0</v>
      </c>
      <c r="F8" s="94">
        <f t="shared" si="1"/>
        <v>0</v>
      </c>
      <c r="G8" s="95">
        <f>SUM(G5,G6,G7)</f>
        <v>0</v>
      </c>
      <c r="H8" s="87"/>
      <c r="I8" s="92"/>
      <c r="J8" s="77"/>
    </row>
    <row r="9" spans="1:10" ht="24" x14ac:dyDescent="0.15">
      <c r="A9" s="74" t="s">
        <v>203</v>
      </c>
      <c r="B9" s="54" t="s">
        <v>204</v>
      </c>
      <c r="C9" s="56"/>
      <c r="D9" s="54"/>
      <c r="E9" s="56"/>
      <c r="F9" s="56"/>
      <c r="G9" s="93">
        <f>SUM(C9:F9)</f>
        <v>0</v>
      </c>
      <c r="H9" s="87">
        <f t="shared" ref="H9:H15" si="2">G9-I9</f>
        <v>-60000</v>
      </c>
      <c r="I9" s="92">
        <v>60000</v>
      </c>
      <c r="J9" s="77" t="s">
        <v>239</v>
      </c>
    </row>
    <row r="10" spans="1:10" ht="36" x14ac:dyDescent="0.15">
      <c r="A10" s="54"/>
      <c r="B10" s="54" t="s">
        <v>205</v>
      </c>
      <c r="C10" s="56"/>
      <c r="D10" s="56"/>
      <c r="E10" s="56"/>
      <c r="F10" s="54"/>
      <c r="G10" s="93">
        <f>SUM(C10:F10)</f>
        <v>0</v>
      </c>
      <c r="H10" s="87">
        <f t="shared" si="2"/>
        <v>-20000</v>
      </c>
      <c r="I10" s="92">
        <v>20000</v>
      </c>
      <c r="J10" s="77" t="s">
        <v>240</v>
      </c>
    </row>
    <row r="11" spans="1:10" ht="12.95" customHeight="1" x14ac:dyDescent="0.15">
      <c r="A11" s="76"/>
      <c r="B11" s="54" t="s">
        <v>206</v>
      </c>
      <c r="C11" s="56"/>
      <c r="D11" s="56"/>
      <c r="E11" s="56"/>
      <c r="F11" s="96"/>
      <c r="G11" s="93">
        <f>SUM(C11:F11)</f>
        <v>0</v>
      </c>
      <c r="H11" s="87">
        <f t="shared" si="2"/>
        <v>-100000</v>
      </c>
      <c r="I11" s="92">
        <v>100000</v>
      </c>
      <c r="J11" s="77"/>
    </row>
    <row r="12" spans="1:10" ht="12.95" customHeight="1" x14ac:dyDescent="0.15">
      <c r="A12" s="76"/>
      <c r="B12" s="54" t="s">
        <v>207</v>
      </c>
      <c r="C12" s="97"/>
      <c r="D12" s="56"/>
      <c r="E12" s="97"/>
      <c r="F12" s="97"/>
      <c r="G12" s="93">
        <f t="shared" ref="G12:G15" si="3">SUM(C12:F12)</f>
        <v>0</v>
      </c>
      <c r="H12" s="87">
        <f t="shared" si="2"/>
        <v>-60000</v>
      </c>
      <c r="I12" s="92">
        <v>60000</v>
      </c>
      <c r="J12" s="54"/>
    </row>
    <row r="13" spans="1:10" ht="12.95" customHeight="1" x14ac:dyDescent="0.15">
      <c r="A13" s="79"/>
      <c r="B13" s="80" t="s">
        <v>208</v>
      </c>
      <c r="C13" s="98"/>
      <c r="D13" s="99"/>
      <c r="E13" s="99"/>
      <c r="F13" s="98"/>
      <c r="G13" s="100">
        <f t="shared" si="3"/>
        <v>0</v>
      </c>
      <c r="H13" s="101">
        <f t="shared" si="2"/>
        <v>0</v>
      </c>
      <c r="I13" s="87">
        <v>0</v>
      </c>
      <c r="J13" s="102"/>
    </row>
    <row r="14" spans="1:10" ht="12.95" customHeight="1" x14ac:dyDescent="0.15">
      <c r="A14" s="79"/>
      <c r="B14" s="80" t="s">
        <v>209</v>
      </c>
      <c r="C14" s="98"/>
      <c r="D14" s="99"/>
      <c r="E14" s="99"/>
      <c r="F14" s="98"/>
      <c r="G14" s="100">
        <f>SUM(C14:F14)</f>
        <v>0</v>
      </c>
      <c r="H14" s="101">
        <f t="shared" si="2"/>
        <v>0</v>
      </c>
      <c r="I14" s="87">
        <v>0</v>
      </c>
      <c r="J14" s="102"/>
    </row>
    <row r="15" spans="1:10" ht="12.95" customHeight="1" x14ac:dyDescent="0.15">
      <c r="A15" s="76"/>
      <c r="B15" s="54" t="s">
        <v>210</v>
      </c>
      <c r="C15" s="97"/>
      <c r="D15" s="56"/>
      <c r="E15" s="97"/>
      <c r="F15" s="97"/>
      <c r="G15" s="93">
        <f t="shared" si="3"/>
        <v>0</v>
      </c>
      <c r="H15" s="87">
        <f t="shared" si="2"/>
        <v>-60000</v>
      </c>
      <c r="I15" s="92">
        <v>60000</v>
      </c>
      <c r="J15" s="54"/>
    </row>
    <row r="16" spans="1:10" ht="12.95" customHeight="1" x14ac:dyDescent="0.15">
      <c r="A16" s="76"/>
      <c r="B16" s="81" t="s">
        <v>211</v>
      </c>
      <c r="C16" s="94">
        <f>SUM(C9:C15)</f>
        <v>0</v>
      </c>
      <c r="D16" s="94">
        <f t="shared" ref="D16:F16" si="4">SUM(D9:D15)</f>
        <v>0</v>
      </c>
      <c r="E16" s="94">
        <f t="shared" si="4"/>
        <v>0</v>
      </c>
      <c r="F16" s="94">
        <f t="shared" si="4"/>
        <v>0</v>
      </c>
      <c r="G16" s="95">
        <f>SUM(G9:G15)</f>
        <v>0</v>
      </c>
      <c r="H16" s="101"/>
      <c r="I16" s="92"/>
      <c r="J16" s="54"/>
    </row>
    <row r="17" spans="1:10" ht="12.95" customHeight="1" x14ac:dyDescent="0.15">
      <c r="A17" s="76" t="s">
        <v>212</v>
      </c>
      <c r="B17" s="82" t="s">
        <v>213</v>
      </c>
      <c r="C17" s="97"/>
      <c r="D17" s="97"/>
      <c r="E17" s="97"/>
      <c r="F17" s="97"/>
      <c r="G17" s="93">
        <f>SUM(C17:F17)</f>
        <v>0</v>
      </c>
      <c r="H17" s="87">
        <f>G17-I17</f>
        <v>-500000</v>
      </c>
      <c r="I17" s="92">
        <v>500000</v>
      </c>
      <c r="J17" s="54"/>
    </row>
    <row r="18" spans="1:10" ht="12.95" customHeight="1" x14ac:dyDescent="0.15">
      <c r="A18" s="54"/>
      <c r="B18" s="54" t="s">
        <v>214</v>
      </c>
      <c r="C18" s="97"/>
      <c r="D18" s="97"/>
      <c r="E18" s="97"/>
      <c r="F18" s="97"/>
      <c r="G18" s="93">
        <f t="shared" ref="G18:G20" si="5">SUM(C18:F18)</f>
        <v>0</v>
      </c>
      <c r="H18" s="87">
        <f>G18-I18</f>
        <v>-60000</v>
      </c>
      <c r="I18" s="92">
        <v>60000</v>
      </c>
      <c r="J18" s="54"/>
    </row>
    <row r="19" spans="1:10" ht="12.95" customHeight="1" x14ac:dyDescent="0.15">
      <c r="A19" s="76"/>
      <c r="B19" s="75" t="s">
        <v>215</v>
      </c>
      <c r="C19" s="97"/>
      <c r="D19" s="97"/>
      <c r="E19" s="97"/>
      <c r="F19" s="97"/>
      <c r="G19" s="93">
        <f t="shared" si="5"/>
        <v>0</v>
      </c>
      <c r="H19" s="87">
        <f>G19-I19</f>
        <v>-100000</v>
      </c>
      <c r="I19" s="92">
        <v>100000</v>
      </c>
      <c r="J19" s="54"/>
    </row>
    <row r="20" spans="1:10" ht="12.95" customHeight="1" x14ac:dyDescent="0.15">
      <c r="A20" s="76"/>
      <c r="B20" s="75" t="s">
        <v>216</v>
      </c>
      <c r="C20" s="97"/>
      <c r="D20" s="97"/>
      <c r="E20" s="97"/>
      <c r="F20" s="97"/>
      <c r="G20" s="93">
        <f t="shared" si="5"/>
        <v>0</v>
      </c>
      <c r="H20" s="87">
        <f>G20-I20</f>
        <v>-20000</v>
      </c>
      <c r="I20" s="92">
        <v>20000</v>
      </c>
      <c r="J20" s="54"/>
    </row>
    <row r="21" spans="1:10" ht="12.95" customHeight="1" x14ac:dyDescent="0.15">
      <c r="A21" s="76"/>
      <c r="B21" s="81" t="s">
        <v>217</v>
      </c>
      <c r="C21" s="94">
        <f>SUM(C17:C20)</f>
        <v>0</v>
      </c>
      <c r="D21" s="94">
        <f t="shared" ref="D21:F21" si="6">SUM(D17:D20)</f>
        <v>0</v>
      </c>
      <c r="E21" s="94">
        <f t="shared" si="6"/>
        <v>0</v>
      </c>
      <c r="F21" s="94">
        <f t="shared" si="6"/>
        <v>0</v>
      </c>
      <c r="G21" s="95">
        <f>SUM(G17:G20)</f>
        <v>0</v>
      </c>
      <c r="H21" s="103"/>
      <c r="I21" s="92"/>
      <c r="J21" s="54"/>
    </row>
    <row r="22" spans="1:10" ht="12.95" customHeight="1" x14ac:dyDescent="0.15">
      <c r="A22" s="76"/>
      <c r="B22" s="83"/>
      <c r="C22" s="56"/>
      <c r="D22" s="104"/>
      <c r="E22" s="104"/>
      <c r="F22" s="104"/>
      <c r="G22" s="105"/>
      <c r="H22" s="103"/>
      <c r="I22" s="92"/>
      <c r="J22" s="54"/>
    </row>
    <row r="23" spans="1:10" ht="12.95" customHeight="1" thickBot="1" x14ac:dyDescent="0.25">
      <c r="A23" s="76"/>
      <c r="B23" s="84" t="s">
        <v>218</v>
      </c>
      <c r="C23" s="106">
        <f>SUM(C21,C16,C8)</f>
        <v>0</v>
      </c>
      <c r="D23" s="106">
        <f>SUM(D21,D16,D8)</f>
        <v>0</v>
      </c>
      <c r="E23" s="106">
        <f>SUM(E21,E16,E8)</f>
        <v>0</v>
      </c>
      <c r="F23" s="106">
        <f>SUM(F21,F16,F8)</f>
        <v>0</v>
      </c>
      <c r="G23" s="106">
        <f>SUM(G21,G16,G8)</f>
        <v>0</v>
      </c>
      <c r="H23" s="107">
        <f>G23-I23</f>
        <v>-1178750</v>
      </c>
      <c r="I23" s="108">
        <f>SUM(I5:I22)</f>
        <v>1178750</v>
      </c>
      <c r="J23" s="103"/>
    </row>
    <row r="24" spans="1:10" ht="12.95" customHeight="1" thickTop="1" x14ac:dyDescent="0.15">
      <c r="A24" s="50" t="s">
        <v>219</v>
      </c>
      <c r="B24" s="54"/>
      <c r="C24" s="54"/>
      <c r="D24" s="54"/>
      <c r="E24" s="54"/>
      <c r="F24" s="54"/>
      <c r="G24" s="54"/>
      <c r="H24" s="54"/>
      <c r="I24" s="109"/>
      <c r="J24" s="54"/>
    </row>
    <row r="25" spans="1:10" ht="12.95" customHeight="1" x14ac:dyDescent="0.2">
      <c r="A25" s="250" t="s">
        <v>220</v>
      </c>
      <c r="B25" s="75" t="s">
        <v>221</v>
      </c>
      <c r="C25" s="90"/>
      <c r="D25" s="110"/>
      <c r="E25" s="90"/>
      <c r="F25" s="90"/>
      <c r="G25" s="111">
        <f t="shared" ref="G25:G32" si="7">SUM(C25:F25)</f>
        <v>0</v>
      </c>
      <c r="H25" s="87">
        <f>G25-I25</f>
        <v>0</v>
      </c>
      <c r="I25" s="92"/>
      <c r="J25" s="112"/>
    </row>
    <row r="26" spans="1:10" ht="12.95" customHeight="1" x14ac:dyDescent="0.2">
      <c r="A26" s="250"/>
      <c r="B26" s="75" t="s">
        <v>222</v>
      </c>
      <c r="C26" s="56"/>
      <c r="D26" s="56"/>
      <c r="E26" s="110"/>
      <c r="F26" s="56"/>
      <c r="G26" s="110">
        <f t="shared" si="7"/>
        <v>0</v>
      </c>
      <c r="H26" s="87">
        <f t="shared" ref="H26:H33" si="8">G26-I26</f>
        <v>-640000</v>
      </c>
      <c r="I26" s="92">
        <v>640000</v>
      </c>
      <c r="J26" s="112"/>
    </row>
    <row r="27" spans="1:10" ht="12.95" customHeight="1" x14ac:dyDescent="0.2">
      <c r="A27" s="250" t="s">
        <v>223</v>
      </c>
      <c r="B27" s="82" t="s">
        <v>224</v>
      </c>
      <c r="C27" s="56"/>
      <c r="D27" s="110"/>
      <c r="E27" s="56"/>
      <c r="F27" s="56"/>
      <c r="G27" s="110">
        <f t="shared" si="7"/>
        <v>0</v>
      </c>
      <c r="H27" s="87">
        <f t="shared" si="8"/>
        <v>-83490</v>
      </c>
      <c r="I27" s="92">
        <v>83490</v>
      </c>
      <c r="J27" s="112"/>
    </row>
    <row r="28" spans="1:10" ht="12.95" customHeight="1" x14ac:dyDescent="0.2">
      <c r="A28" s="250"/>
      <c r="B28" s="82" t="s">
        <v>225</v>
      </c>
      <c r="C28" s="56"/>
      <c r="D28" s="56"/>
      <c r="E28" s="56"/>
      <c r="F28" s="56"/>
      <c r="G28" s="110">
        <f t="shared" si="7"/>
        <v>0</v>
      </c>
      <c r="H28" s="87">
        <f t="shared" si="8"/>
        <v>-31600</v>
      </c>
      <c r="I28" s="92">
        <v>31600</v>
      </c>
      <c r="J28" s="59"/>
    </row>
    <row r="29" spans="1:10" ht="12.95" customHeight="1" x14ac:dyDescent="0.2">
      <c r="A29" s="250"/>
      <c r="B29" s="82" t="s">
        <v>226</v>
      </c>
      <c r="C29" s="56"/>
      <c r="D29" s="56"/>
      <c r="E29" s="56"/>
      <c r="F29" s="56"/>
      <c r="G29" s="110">
        <f t="shared" si="7"/>
        <v>0</v>
      </c>
      <c r="H29" s="87">
        <f t="shared" si="8"/>
        <v>0</v>
      </c>
      <c r="I29" s="92"/>
      <c r="J29" s="112"/>
    </row>
    <row r="30" spans="1:10" ht="12.95" customHeight="1" x14ac:dyDescent="0.2">
      <c r="A30" s="250"/>
      <c r="B30" s="82" t="s">
        <v>227</v>
      </c>
      <c r="C30" s="56"/>
      <c r="D30" s="56"/>
      <c r="E30" s="56"/>
      <c r="F30" s="56"/>
      <c r="G30" s="110">
        <f t="shared" si="7"/>
        <v>0</v>
      </c>
      <c r="H30" s="87">
        <f t="shared" si="8"/>
        <v>-100000</v>
      </c>
      <c r="I30" s="92">
        <v>100000</v>
      </c>
      <c r="J30" s="112"/>
    </row>
    <row r="31" spans="1:10" ht="12.95" customHeight="1" x14ac:dyDescent="0.2">
      <c r="A31" s="250"/>
      <c r="B31" s="82" t="s">
        <v>228</v>
      </c>
      <c r="C31" s="56"/>
      <c r="D31" s="110"/>
      <c r="E31" s="56"/>
      <c r="F31" s="56"/>
      <c r="G31" s="110">
        <f t="shared" si="7"/>
        <v>0</v>
      </c>
      <c r="H31" s="87">
        <f t="shared" si="8"/>
        <v>0</v>
      </c>
      <c r="I31" s="92">
        <v>0</v>
      </c>
      <c r="J31" s="112"/>
    </row>
    <row r="32" spans="1:10" ht="12.95" customHeight="1" x14ac:dyDescent="0.2">
      <c r="A32" s="250"/>
      <c r="B32" s="75" t="s">
        <v>229</v>
      </c>
      <c r="C32" s="56"/>
      <c r="D32" s="110"/>
      <c r="E32" s="56"/>
      <c r="F32" s="56"/>
      <c r="G32" s="111">
        <f t="shared" si="7"/>
        <v>0</v>
      </c>
      <c r="H32" s="87">
        <f t="shared" si="8"/>
        <v>0</v>
      </c>
      <c r="I32" s="92">
        <v>0</v>
      </c>
      <c r="J32" s="112"/>
    </row>
    <row r="33" spans="1:10" ht="12.95" customHeight="1" thickBot="1" x14ac:dyDescent="0.25">
      <c r="A33" s="76"/>
      <c r="B33" s="84" t="s">
        <v>230</v>
      </c>
      <c r="C33" s="106">
        <v>50000</v>
      </c>
      <c r="D33" s="106">
        <v>350000</v>
      </c>
      <c r="E33" s="106">
        <v>750000</v>
      </c>
      <c r="F33" s="106">
        <v>100000</v>
      </c>
      <c r="G33" s="106">
        <v>1250000</v>
      </c>
      <c r="H33" s="113">
        <f t="shared" si="8"/>
        <v>394910</v>
      </c>
      <c r="I33" s="108">
        <v>855090</v>
      </c>
      <c r="J33" s="87"/>
    </row>
    <row r="34" spans="1:10" ht="12.95" customHeight="1" thickTop="1" x14ac:dyDescent="0.2">
      <c r="A34" s="114" t="s">
        <v>241</v>
      </c>
      <c r="B34" s="115"/>
      <c r="C34" s="115"/>
      <c r="D34" s="115"/>
      <c r="E34" s="115"/>
      <c r="F34" s="115"/>
      <c r="G34" s="116"/>
      <c r="H34" s="115"/>
      <c r="I34" s="115"/>
      <c r="J34" s="54"/>
    </row>
    <row r="35" spans="1:10" ht="12.95" customHeight="1" thickBot="1" x14ac:dyDescent="0.4">
      <c r="A35" s="115"/>
      <c r="B35" s="84" t="s">
        <v>242</v>
      </c>
      <c r="C35" s="61">
        <f>SUM(C33,C23)</f>
        <v>50000</v>
      </c>
      <c r="D35" s="61">
        <f t="shared" ref="D35:F35" si="9">SUM(D33,D23)</f>
        <v>350000</v>
      </c>
      <c r="E35" s="61">
        <f t="shared" si="9"/>
        <v>750000</v>
      </c>
      <c r="F35" s="61">
        <f t="shared" si="9"/>
        <v>100000</v>
      </c>
      <c r="G35" s="61">
        <f>SUM(G33,G23)</f>
        <v>1250000</v>
      </c>
      <c r="H35" s="62">
        <f>SUM(H33,H23)</f>
        <v>-783840</v>
      </c>
      <c r="I35" s="62">
        <f>SUM(I33,I23)</f>
        <v>2033840</v>
      </c>
      <c r="J35" s="54"/>
    </row>
    <row r="36" spans="1:10" ht="14.25" thickTop="1" x14ac:dyDescent="0.15"/>
  </sheetData>
  <mergeCells count="2">
    <mergeCell ref="A25:A26"/>
    <mergeCell ref="A27:A3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Tech-no Capex &amp; others预算模板-集团总部</vt:lpstr>
      <vt:lpstr>ES预算模板-集团总部</vt:lpstr>
      <vt:lpstr>ES-Capex预算模板</vt:lpstr>
      <vt:lpstr>ES预算基础数据</vt:lpstr>
      <vt:lpstr>HR预算模板-集团总部</vt:lpstr>
      <vt:lpstr>HR预算基础数据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2016-08-30T07:27:37Z</dcterms:created>
  <dcterms:modified xsi:type="dcterms:W3CDTF">2016-09-02T11:50:07Z</dcterms:modified>
</cp:coreProperties>
</file>