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搜狐项目\搜狐预算模板整理\搜狐预算模板整理\"/>
    </mc:Choice>
  </mc:AlternateContent>
  <bookViews>
    <workbookView xWindow="0" yWindow="0" windowWidth="20490" windowHeight="7770"/>
  </bookViews>
  <sheets>
    <sheet name="搜狐预算模板集" sheetId="1" r:id="rId1"/>
    <sheet name="模板1" sheetId="2" r:id="rId2"/>
    <sheet name="模板2" sheetId="3" r:id="rId3"/>
    <sheet name="模板3" sheetId="4" r:id="rId4"/>
    <sheet name="模板4" sheetId="5" r:id="rId5"/>
    <sheet name="模板5" sheetId="6" r:id="rId6"/>
    <sheet name="模板6" sheetId="7" r:id="rId7"/>
    <sheet name="模板7" sheetId="8" r:id="rId8"/>
    <sheet name="模板8" sheetId="9" r:id="rId9"/>
    <sheet name="模板8-1" sheetId="14" r:id="rId10"/>
    <sheet name="模板8-2" sheetId="12" r:id="rId11"/>
    <sheet name="模板8-3" sheetId="13" r:id="rId12"/>
    <sheet name="模板9" sheetId="10" r:id="rId13"/>
    <sheet name="模板10" sheetId="11" r:id="rId14"/>
  </sheets>
  <externalReferences>
    <externalReference r:id="rId15"/>
    <externalReference r:id="rId1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10" l="1"/>
  <c r="L57" i="10" s="1"/>
  <c r="H57" i="10"/>
  <c r="H56" i="10" s="1"/>
  <c r="F57" i="10"/>
  <c r="F56" i="10" s="1"/>
  <c r="D57" i="10"/>
  <c r="K56" i="10"/>
  <c r="J56" i="10"/>
  <c r="D56" i="10"/>
  <c r="I55" i="10"/>
  <c r="K55" i="10" s="1"/>
  <c r="H55" i="10"/>
  <c r="G55" i="10"/>
  <c r="E55" i="10"/>
  <c r="F55" i="10" s="1"/>
  <c r="F49" i="10" s="1"/>
  <c r="D55" i="10"/>
  <c r="C55" i="10"/>
  <c r="J54" i="10"/>
  <c r="L54" i="10" s="1"/>
  <c r="I54" i="10"/>
  <c r="H54" i="10"/>
  <c r="G54" i="10"/>
  <c r="K54" i="10" s="1"/>
  <c r="F54" i="10"/>
  <c r="E54" i="10"/>
  <c r="D54" i="10"/>
  <c r="C54" i="10"/>
  <c r="J53" i="10"/>
  <c r="I53" i="10"/>
  <c r="K53" i="10" s="1"/>
  <c r="H53" i="10"/>
  <c r="L53" i="10" s="1"/>
  <c r="G53" i="10"/>
  <c r="F53" i="10"/>
  <c r="E53" i="10"/>
  <c r="D53" i="10"/>
  <c r="C53" i="10"/>
  <c r="J52" i="10"/>
  <c r="L52" i="10" s="1"/>
  <c r="I52" i="10"/>
  <c r="H52" i="10"/>
  <c r="G52" i="10"/>
  <c r="K52" i="10" s="1"/>
  <c r="F52" i="10"/>
  <c r="E52" i="10"/>
  <c r="D52" i="10"/>
  <c r="C52" i="10"/>
  <c r="J51" i="10"/>
  <c r="I51" i="10"/>
  <c r="K51" i="10" s="1"/>
  <c r="H51" i="10"/>
  <c r="L51" i="10" s="1"/>
  <c r="G51" i="10"/>
  <c r="F51" i="10"/>
  <c r="E51" i="10"/>
  <c r="D51" i="10"/>
  <c r="C51" i="10"/>
  <c r="J50" i="10"/>
  <c r="L50" i="10" s="1"/>
  <c r="I50" i="10"/>
  <c r="H50" i="10"/>
  <c r="G50" i="10"/>
  <c r="K50" i="10" s="1"/>
  <c r="F50" i="10"/>
  <c r="E50" i="10"/>
  <c r="D50" i="10"/>
  <c r="C50" i="10"/>
  <c r="I49" i="10"/>
  <c r="K49" i="10" s="1"/>
  <c r="H49" i="10"/>
  <c r="G49" i="10"/>
  <c r="E49" i="10"/>
  <c r="D49" i="10"/>
  <c r="C49" i="10"/>
  <c r="J48" i="10"/>
  <c r="L48" i="10" s="1"/>
  <c r="I48" i="10"/>
  <c r="H48" i="10"/>
  <c r="G48" i="10"/>
  <c r="G47" i="10" s="1"/>
  <c r="F48" i="10"/>
  <c r="F47" i="10" s="1"/>
  <c r="E48" i="10"/>
  <c r="D48" i="10"/>
  <c r="C48" i="10"/>
  <c r="C47" i="10" s="1"/>
  <c r="I47" i="10"/>
  <c r="H47" i="10"/>
  <c r="E47" i="10"/>
  <c r="D47" i="10"/>
  <c r="J46" i="10"/>
  <c r="L46" i="10" s="1"/>
  <c r="I46" i="10"/>
  <c r="G46" i="10"/>
  <c r="H46" i="10" s="1"/>
  <c r="H40" i="10" s="1"/>
  <c r="F46" i="10"/>
  <c r="E46" i="10"/>
  <c r="C46" i="10"/>
  <c r="D46" i="10" s="1"/>
  <c r="D40" i="10" s="1"/>
  <c r="J45" i="10"/>
  <c r="I45" i="10"/>
  <c r="K45" i="10" s="1"/>
  <c r="H45" i="10"/>
  <c r="L45" i="10" s="1"/>
  <c r="G45" i="10"/>
  <c r="F45" i="10"/>
  <c r="E45" i="10"/>
  <c r="D45" i="10"/>
  <c r="C45" i="10"/>
  <c r="J44" i="10"/>
  <c r="L44" i="10" s="1"/>
  <c r="I44" i="10"/>
  <c r="H44" i="10"/>
  <c r="G44" i="10"/>
  <c r="K44" i="10" s="1"/>
  <c r="F44" i="10"/>
  <c r="E44" i="10"/>
  <c r="D44" i="10"/>
  <c r="C44" i="10"/>
  <c r="J43" i="10"/>
  <c r="I43" i="10"/>
  <c r="K43" i="10" s="1"/>
  <c r="H43" i="10"/>
  <c r="L43" i="10" s="1"/>
  <c r="G43" i="10"/>
  <c r="F43" i="10"/>
  <c r="E43" i="10"/>
  <c r="D43" i="10"/>
  <c r="C43" i="10"/>
  <c r="J42" i="10"/>
  <c r="L42" i="10" s="1"/>
  <c r="I42" i="10"/>
  <c r="H42" i="10"/>
  <c r="G42" i="10"/>
  <c r="K42" i="10" s="1"/>
  <c r="F42" i="10"/>
  <c r="E42" i="10"/>
  <c r="D42" i="10"/>
  <c r="C42" i="10"/>
  <c r="J41" i="10"/>
  <c r="I41" i="10"/>
  <c r="K41" i="10" s="1"/>
  <c r="H41" i="10"/>
  <c r="L41" i="10" s="1"/>
  <c r="G41" i="10"/>
  <c r="F41" i="10"/>
  <c r="E41" i="10"/>
  <c r="D41" i="10"/>
  <c r="C41" i="10"/>
  <c r="J40" i="10"/>
  <c r="L40" i="10" s="1"/>
  <c r="I40" i="10"/>
  <c r="G40" i="10"/>
  <c r="K40" i="10" s="1"/>
  <c r="F40" i="10"/>
  <c r="E40" i="10"/>
  <c r="C40" i="10"/>
  <c r="J39" i="10"/>
  <c r="I39" i="10"/>
  <c r="K39" i="10" s="1"/>
  <c r="H39" i="10"/>
  <c r="H38" i="10" s="1"/>
  <c r="G39" i="10"/>
  <c r="F39" i="10"/>
  <c r="E39" i="10"/>
  <c r="E38" i="10" s="1"/>
  <c r="D39" i="10"/>
  <c r="D38" i="10" s="1"/>
  <c r="C39" i="10"/>
  <c r="J38" i="10"/>
  <c r="G38" i="10"/>
  <c r="F38" i="10"/>
  <c r="C38" i="10"/>
  <c r="L56" i="10" l="1"/>
  <c r="K38" i="10"/>
  <c r="L39" i="10"/>
  <c r="L38" i="10" s="1"/>
  <c r="K46" i="10"/>
  <c r="K48" i="10"/>
  <c r="K47" i="10" s="1"/>
  <c r="J55" i="10"/>
  <c r="I38" i="10"/>
  <c r="J49" i="10" l="1"/>
  <c r="L55" i="10"/>
  <c r="L49" i="10" l="1"/>
  <c r="L47" i="10" s="1"/>
  <c r="J47" i="10"/>
  <c r="J64" i="14" l="1"/>
  <c r="K64" i="14" s="1"/>
  <c r="I64" i="14"/>
  <c r="I63" i="14"/>
  <c r="J62" i="14"/>
  <c r="K62" i="14" s="1"/>
  <c r="I62" i="14"/>
  <c r="J61" i="14"/>
  <c r="K61" i="14" s="1"/>
  <c r="I61" i="14"/>
  <c r="J60" i="14"/>
  <c r="I60" i="14"/>
  <c r="J59" i="14"/>
  <c r="I59" i="14"/>
  <c r="H58" i="14"/>
  <c r="G58" i="14"/>
  <c r="F58" i="14"/>
  <c r="D58" i="14"/>
  <c r="J57" i="14"/>
  <c r="K57" i="14" s="1"/>
  <c r="I57" i="14"/>
  <c r="J56" i="14"/>
  <c r="I56" i="14"/>
  <c r="J55" i="14"/>
  <c r="I55" i="14"/>
  <c r="J54" i="14"/>
  <c r="K54" i="14" s="1"/>
  <c r="I54" i="14"/>
  <c r="I53" i="14"/>
  <c r="I52" i="14"/>
  <c r="J51" i="14"/>
  <c r="I51" i="14"/>
  <c r="J50" i="14"/>
  <c r="K50" i="14" s="1"/>
  <c r="I50" i="14"/>
  <c r="J49" i="14"/>
  <c r="K49" i="14" s="1"/>
  <c r="I49" i="14"/>
  <c r="J48" i="14"/>
  <c r="I48" i="14"/>
  <c r="J47" i="14"/>
  <c r="I47" i="14"/>
  <c r="J46" i="14"/>
  <c r="K46" i="14" s="1"/>
  <c r="I46" i="14"/>
  <c r="J45" i="14"/>
  <c r="K45" i="14" s="1"/>
  <c r="I45" i="14"/>
  <c r="J44" i="14"/>
  <c r="I44" i="14"/>
  <c r="J43" i="14"/>
  <c r="I43" i="14"/>
  <c r="K43" i="14" s="1"/>
  <c r="J42" i="14"/>
  <c r="I42" i="14"/>
  <c r="I58" i="14" s="1"/>
  <c r="K35" i="14"/>
  <c r="L35" i="14" s="1"/>
  <c r="J35" i="14"/>
  <c r="K34" i="14"/>
  <c r="L34" i="14" s="1"/>
  <c r="J34" i="14"/>
  <c r="K33" i="14"/>
  <c r="L33" i="14" s="1"/>
  <c r="J33" i="14"/>
  <c r="K32" i="14"/>
  <c r="L32" i="14" s="1"/>
  <c r="J32" i="14"/>
  <c r="J31" i="14"/>
  <c r="L31" i="14" s="1"/>
  <c r="K30" i="14"/>
  <c r="J30" i="14"/>
  <c r="K29" i="14"/>
  <c r="J29" i="14"/>
  <c r="M29" i="14" s="1"/>
  <c r="K28" i="14"/>
  <c r="J28" i="14"/>
  <c r="K44" i="14" l="1"/>
  <c r="K55" i="14"/>
  <c r="K60" i="14"/>
  <c r="M35" i="14"/>
  <c r="M28" i="14"/>
  <c r="M30" i="14"/>
  <c r="K47" i="14"/>
  <c r="K51" i="14"/>
  <c r="M34" i="14"/>
  <c r="M33" i="14"/>
  <c r="M32" i="14"/>
  <c r="J58" i="14"/>
  <c r="K58" i="14" s="1"/>
  <c r="K42" i="14"/>
  <c r="K48" i="14"/>
  <c r="K56" i="14"/>
  <c r="K59" i="14"/>
  <c r="L28" i="14"/>
  <c r="L29" i="14"/>
  <c r="L30" i="14"/>
  <c r="N21" i="3" l="1"/>
  <c r="I21" i="3"/>
  <c r="I10" i="3"/>
  <c r="G4" i="3"/>
  <c r="G3" i="3"/>
</calcChain>
</file>

<file path=xl/comments1.xml><?xml version="1.0" encoding="utf-8"?>
<comments xmlns="http://schemas.openxmlformats.org/spreadsheetml/2006/main">
  <authors>
    <author>1</author>
    <author>angelahe</author>
  </authors>
  <commentLis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备注</t>
        </r>
      </text>
    </comment>
    <comment ref="H9" authorId="0" shapeId="0">
      <text>
        <r>
          <rPr>
            <b/>
            <sz val="9"/>
            <color indexed="81"/>
            <rFont val="宋体"/>
            <family val="3"/>
            <charset val="134"/>
          </rPr>
          <t>必须</t>
        </r>
      </text>
    </comment>
    <comment ref="H13" authorId="0" shapeId="0">
      <text>
        <r>
          <rPr>
            <b/>
            <sz val="9"/>
            <color indexed="81"/>
            <rFont val="宋体"/>
            <family val="3"/>
            <charset val="134"/>
          </rPr>
          <t>必须</t>
        </r>
      </text>
    </comment>
    <comment ref="M57" authorId="1" shapeId="0">
      <text>
        <r>
          <rPr>
            <b/>
            <sz val="9"/>
            <color indexed="81"/>
            <rFont val="Tahoma"/>
            <family val="2"/>
          </rPr>
          <t>angelahe: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截止到</t>
        </r>
        <r>
          <rPr>
            <sz val="9"/>
            <color indexed="81"/>
            <rFont val="Tahoma"/>
            <family val="2"/>
          </rPr>
          <t>11/12</t>
        </r>
        <r>
          <rPr>
            <sz val="9"/>
            <color indexed="81"/>
            <rFont val="宋体"/>
            <family val="3"/>
            <charset val="134"/>
          </rPr>
          <t>日，</t>
        </r>
        <r>
          <rPr>
            <sz val="9"/>
            <color indexed="81"/>
            <rFont val="Tahoma"/>
            <family val="2"/>
          </rPr>
          <t>Q4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>万，预留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万额度。
</t>
        </r>
        <r>
          <rPr>
            <sz val="9"/>
            <color indexed="81"/>
            <rFont val="Tahoma"/>
            <family val="2"/>
          </rPr>
          <t>Q1</t>
        </r>
        <r>
          <rPr>
            <sz val="9"/>
            <color indexed="81"/>
            <rFont val="宋体"/>
            <family val="3"/>
            <charset val="134"/>
          </rPr>
          <t>统一</t>
        </r>
        <r>
          <rPr>
            <sz val="9"/>
            <color indexed="81"/>
            <rFont val="Tahoma"/>
            <family val="2"/>
          </rPr>
          <t>OA</t>
        </r>
        <r>
          <rPr>
            <sz val="9"/>
            <color indexed="81"/>
            <rFont val="宋体"/>
            <family val="3"/>
            <charset val="134"/>
          </rPr>
          <t>申请，邱启明团队采购费用约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万。手搜、新闻客户端约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万，汽车四万</t>
        </r>
        <r>
          <rPr>
            <sz val="9"/>
            <color indexed="81"/>
            <rFont val="Tahoma"/>
            <family val="2"/>
          </rPr>
          <t>ES</t>
        </r>
        <r>
          <rPr>
            <sz val="9"/>
            <color indexed="81"/>
            <rFont val="宋体"/>
            <family val="3"/>
            <charset val="134"/>
          </rPr>
          <t>季度采购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万，其他部门自采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>万</t>
        </r>
      </text>
    </comment>
  </commentList>
</comments>
</file>

<file path=xl/comments2.xml><?xml version="1.0" encoding="utf-8"?>
<comments xmlns="http://schemas.openxmlformats.org/spreadsheetml/2006/main">
  <authors>
    <author>1</author>
  </authors>
  <commentList>
    <comment ref="H9" authorId="0" shapeId="0">
      <text>
        <r>
          <rPr>
            <b/>
            <sz val="9"/>
            <color indexed="81"/>
            <rFont val="宋体"/>
            <family val="3"/>
            <charset val="134"/>
          </rPr>
          <t>备注</t>
        </r>
      </text>
    </comment>
  </commentList>
</comments>
</file>

<file path=xl/sharedStrings.xml><?xml version="1.0" encoding="utf-8"?>
<sst xmlns="http://schemas.openxmlformats.org/spreadsheetml/2006/main" count="1233" uniqueCount="637">
  <si>
    <t>新建项目</t>
    <phoneticPr fontId="5" type="noConversion"/>
  </si>
  <si>
    <t>业务类别</t>
    <phoneticPr fontId="5" type="noConversion"/>
  </si>
  <si>
    <t>项目</t>
    <phoneticPr fontId="5" type="noConversion"/>
  </si>
  <si>
    <t>Q1</t>
    <phoneticPr fontId="5" type="noConversion"/>
  </si>
  <si>
    <t>Q2</t>
    <phoneticPr fontId="5" type="noConversion"/>
  </si>
  <si>
    <t>Q3</t>
    <phoneticPr fontId="5" type="noConversion"/>
  </si>
  <si>
    <t>Q4</t>
    <phoneticPr fontId="5" type="noConversion"/>
  </si>
  <si>
    <t>总计</t>
    <phoneticPr fontId="5" type="noConversion"/>
  </si>
  <si>
    <t>备注</t>
    <phoneticPr fontId="5" type="noConversion"/>
  </si>
  <si>
    <t>艾瑞</t>
  </si>
  <si>
    <t>缔元信</t>
  </si>
  <si>
    <t>comScore</t>
  </si>
  <si>
    <t>易观</t>
  </si>
  <si>
    <t>模板1</t>
    <phoneticPr fontId="5" type="noConversion"/>
  </si>
  <si>
    <t>标准模板</t>
    <phoneticPr fontId="5" type="noConversion"/>
  </si>
  <si>
    <t>适用板块</t>
    <phoneticPr fontId="5" type="noConversion"/>
  </si>
  <si>
    <t>搜狐媒体</t>
    <phoneticPr fontId="5" type="noConversion"/>
  </si>
  <si>
    <t>备注</t>
  </si>
  <si>
    <t>备注</t>
    <phoneticPr fontId="5" type="noConversion"/>
  </si>
  <si>
    <t>各部门</t>
    <phoneticPr fontId="5" type="noConversion"/>
  </si>
  <si>
    <t>（市场部、媒体采购除外）</t>
  </si>
  <si>
    <t>模板2</t>
    <phoneticPr fontId="5" type="noConversion"/>
  </si>
  <si>
    <t>各板块</t>
    <phoneticPr fontId="5" type="noConversion"/>
  </si>
  <si>
    <t>与PR单有关的</t>
    <phoneticPr fontId="5" type="noConversion"/>
  </si>
  <si>
    <t>新建项目</t>
    <phoneticPr fontId="5" type="noConversion"/>
  </si>
  <si>
    <t>业务类别</t>
    <phoneticPr fontId="11" type="noConversion"/>
  </si>
  <si>
    <t>项目</t>
    <phoneticPr fontId="5" type="noConversion"/>
  </si>
  <si>
    <t>Q1</t>
    <phoneticPr fontId="5" type="noConversion"/>
  </si>
  <si>
    <t>Q2</t>
    <phoneticPr fontId="5" type="noConversion"/>
  </si>
  <si>
    <t>Q3</t>
    <phoneticPr fontId="5" type="noConversion"/>
  </si>
  <si>
    <t>Q4</t>
    <phoneticPr fontId="5" type="noConversion"/>
  </si>
  <si>
    <t>总计</t>
    <phoneticPr fontId="11" type="noConversion"/>
  </si>
  <si>
    <t>备注</t>
    <phoneticPr fontId="5" type="noConversion"/>
  </si>
  <si>
    <t>T&amp;E</t>
    <phoneticPr fontId="5" type="noConversion"/>
  </si>
  <si>
    <t>差旅&amp;日常报销&amp;团建</t>
  </si>
  <si>
    <t>A&amp;P</t>
    <phoneticPr fontId="5" type="noConversion"/>
  </si>
  <si>
    <t>新经济·新金融</t>
    <phoneticPr fontId="11" type="noConversion"/>
  </si>
  <si>
    <t>媒体采购or图文采购？</t>
  </si>
  <si>
    <t>关联PR单后的采购内容或媒体名称</t>
  </si>
  <si>
    <t>大内容采购</t>
    <phoneticPr fontId="5" type="noConversion"/>
  </si>
  <si>
    <t>媒体名称</t>
    <phoneticPr fontId="5" type="noConversion"/>
  </si>
  <si>
    <t>供应商
（和付款单一致）</t>
    <phoneticPr fontId="5" type="noConversion"/>
  </si>
  <si>
    <t>已签合同信息</t>
    <phoneticPr fontId="9" type="noConversion"/>
  </si>
  <si>
    <t>续签合同信息</t>
    <phoneticPr fontId="9" type="noConversion"/>
  </si>
  <si>
    <t>2016年费用</t>
    <phoneticPr fontId="5" type="noConversion"/>
  </si>
  <si>
    <t>PR单号</t>
    <phoneticPr fontId="5" type="noConversion"/>
  </si>
  <si>
    <t>合同总额</t>
    <phoneticPr fontId="9" type="noConversion"/>
  </si>
  <si>
    <t>合同金额/年</t>
    <phoneticPr fontId="5" type="noConversion"/>
  </si>
  <si>
    <t>合同
截止日期</t>
    <phoneticPr fontId="9" type="noConversion"/>
  </si>
  <si>
    <t>涨幅</t>
    <phoneticPr fontId="5" type="noConversion"/>
  </si>
  <si>
    <t>Q1</t>
    <phoneticPr fontId="5" type="noConversion"/>
  </si>
  <si>
    <t>Q2</t>
    <phoneticPr fontId="5" type="noConversion"/>
  </si>
  <si>
    <t>Q3</t>
    <phoneticPr fontId="5" type="noConversion"/>
  </si>
  <si>
    <t>Q4</t>
    <phoneticPr fontId="5" type="noConversion"/>
  </si>
  <si>
    <t>总计</t>
    <phoneticPr fontId="11" type="noConversion"/>
  </si>
  <si>
    <t>新华社</t>
  </si>
  <si>
    <t>新华通讯社北京分社</t>
  </si>
  <si>
    <t>PR1303110002</t>
  </si>
  <si>
    <t>体育采购</t>
    <phoneticPr fontId="5" type="noConversion"/>
  </si>
  <si>
    <t>采购内容</t>
    <phoneticPr fontId="5" type="noConversion"/>
  </si>
  <si>
    <t>供应商
（和付款单一致）</t>
    <phoneticPr fontId="5" type="noConversion"/>
  </si>
  <si>
    <t>已签合同信息</t>
    <phoneticPr fontId="9" type="noConversion"/>
  </si>
  <si>
    <t>续签合同信息</t>
    <phoneticPr fontId="9" type="noConversion"/>
  </si>
  <si>
    <t>2016年费用</t>
    <phoneticPr fontId="5" type="noConversion"/>
  </si>
  <si>
    <t>PR单号</t>
    <phoneticPr fontId="5" type="noConversion"/>
  </si>
  <si>
    <t>合同总额</t>
    <phoneticPr fontId="9" type="noConversion"/>
  </si>
  <si>
    <t>合同金额/年</t>
    <phoneticPr fontId="5" type="noConversion"/>
  </si>
  <si>
    <t>合同
截止日期</t>
    <phoneticPr fontId="9" type="noConversion"/>
  </si>
  <si>
    <t>涨幅</t>
    <phoneticPr fontId="5" type="noConversion"/>
  </si>
  <si>
    <t>2016Q1</t>
    <phoneticPr fontId="5" type="noConversion"/>
  </si>
  <si>
    <t>2016Q2</t>
    <phoneticPr fontId="5" type="noConversion"/>
  </si>
  <si>
    <t>2016Q3</t>
    <phoneticPr fontId="5" type="noConversion"/>
  </si>
  <si>
    <t>2016Q4</t>
    <phoneticPr fontId="5" type="noConversion"/>
  </si>
  <si>
    <t>2016年</t>
    <phoneticPr fontId="11" type="noConversion"/>
  </si>
  <si>
    <t>2014-2017赛季CBA联赛和中国男女篮国家队新媒体版权</t>
  </si>
  <si>
    <t>盈方体育</t>
    <phoneticPr fontId="5" type="noConversion"/>
  </si>
  <si>
    <t>模板3</t>
    <phoneticPr fontId="5" type="noConversion"/>
  </si>
  <si>
    <t>搜狐汽车</t>
    <phoneticPr fontId="5" type="noConversion"/>
  </si>
  <si>
    <t>市场费用汇总</t>
  </si>
  <si>
    <t>区域市场费用</t>
  </si>
  <si>
    <t>Sales cost</t>
  </si>
  <si>
    <t>适用预算成本中心或预算类别</t>
    <phoneticPr fontId="5" type="noConversion"/>
  </si>
  <si>
    <t>新建项目</t>
    <phoneticPr fontId="5" type="noConversion"/>
  </si>
  <si>
    <t>业务类别</t>
    <phoneticPr fontId="5" type="noConversion"/>
  </si>
  <si>
    <t>项目</t>
    <phoneticPr fontId="5" type="noConversion"/>
  </si>
  <si>
    <t>区域</t>
    <phoneticPr fontId="5" type="noConversion"/>
  </si>
  <si>
    <t>总计</t>
    <phoneticPr fontId="5" type="noConversion"/>
  </si>
  <si>
    <t>备注</t>
    <phoneticPr fontId="5" type="noConversion"/>
  </si>
  <si>
    <t xml:space="preserve"> committed</t>
    <phoneticPr fontId="5" type="noConversion"/>
  </si>
  <si>
    <t xml:space="preserve"> uncommitted</t>
    <phoneticPr fontId="5" type="noConversion"/>
  </si>
  <si>
    <t>Total</t>
    <phoneticPr fontId="5" type="noConversion"/>
  </si>
  <si>
    <r>
      <rPr>
        <sz val="10"/>
        <color rgb="FFFF0000"/>
        <rFont val="宋体"/>
        <family val="3"/>
        <charset val="134"/>
        <scheme val="minor"/>
      </rPr>
      <t>渠道费用</t>
    </r>
    <r>
      <rPr>
        <sz val="10"/>
        <color theme="1"/>
        <rFont val="宋体"/>
        <family val="2"/>
        <charset val="134"/>
        <scheme val="minor"/>
      </rPr>
      <t>流量采购-PC</t>
    </r>
    <phoneticPr fontId="5" type="noConversion"/>
  </si>
  <si>
    <t>网址站：hao123.com（酷站）</t>
  </si>
  <si>
    <t>汽车总部</t>
    <phoneticPr fontId="5" type="noConversion"/>
  </si>
  <si>
    <r>
      <rPr>
        <sz val="10"/>
        <color rgb="FFFF0000"/>
        <rFont val="宋体"/>
        <family val="3"/>
        <charset val="134"/>
        <scheme val="minor"/>
      </rPr>
      <t>渠道费用</t>
    </r>
    <r>
      <rPr>
        <sz val="10"/>
        <color theme="1"/>
        <rFont val="宋体"/>
        <family val="2"/>
        <charset val="134"/>
        <scheme val="minor"/>
      </rPr>
      <t>流量采购-移动</t>
    </r>
    <phoneticPr fontId="5" type="noConversion"/>
  </si>
  <si>
    <t>UC酷站-移动</t>
  </si>
  <si>
    <t>渠道费用流量采购-移动</t>
  </si>
  <si>
    <t>UC酷站分类-移动</t>
  </si>
  <si>
    <t>hao123导航名站-移动</t>
  </si>
  <si>
    <t>hao123导航酷站-移动</t>
  </si>
  <si>
    <t>渠道费用品牌市场活动</t>
  </si>
  <si>
    <t>车型库中心网友试车及评测场地租赁</t>
  </si>
  <si>
    <t>新闻中心营销专家委员会活动</t>
  </si>
  <si>
    <t>产品技术中心搜狐公共平台运营</t>
  </si>
  <si>
    <r>
      <t>渠道费用区域</t>
    </r>
    <r>
      <rPr>
        <sz val="10"/>
        <color rgb="FFFF0000"/>
        <rFont val="宋体"/>
        <family val="3"/>
        <charset val="134"/>
        <scheme val="minor"/>
      </rPr>
      <t>？区域市场费用</t>
    </r>
    <phoneticPr fontId="5" type="noConversion"/>
  </si>
  <si>
    <t>渠道费用PR及广告费用</t>
  </si>
  <si>
    <t>渠道费用市场研究及外包</t>
  </si>
  <si>
    <t>渠道费用整体调整及进项税抵扣</t>
  </si>
  <si>
    <t>Q4</t>
    <phoneticPr fontId="5" type="noConversion"/>
  </si>
  <si>
    <t>总计</t>
    <phoneticPr fontId="5" type="noConversion"/>
  </si>
  <si>
    <t xml:space="preserve"> committed</t>
    <phoneticPr fontId="5" type="noConversion"/>
  </si>
  <si>
    <t xml:space="preserve"> uncommitted</t>
    <phoneticPr fontId="5" type="noConversion"/>
  </si>
  <si>
    <t>Total</t>
    <phoneticPr fontId="5" type="noConversion"/>
  </si>
  <si>
    <t>日常运营</t>
    <phoneticPr fontId="5" type="noConversion"/>
  </si>
  <si>
    <t>区域运营中心</t>
  </si>
  <si>
    <t>区域管理中心</t>
  </si>
  <si>
    <t>车商宝400电话</t>
  </si>
  <si>
    <t>区域产品部</t>
  </si>
  <si>
    <t>车商宝59091212</t>
  </si>
  <si>
    <t>车商宝呼叫中心</t>
  </si>
  <si>
    <t>渠道运营</t>
  </si>
  <si>
    <t>区域渠道组
（李响）</t>
  </si>
  <si>
    <t>代理商大会</t>
  </si>
  <si>
    <t>代理商及渠道客户答谢</t>
  </si>
  <si>
    <r>
      <rPr>
        <sz val="10"/>
        <color rgb="FFFF0000"/>
        <rFont val="宋体"/>
        <family val="3"/>
        <charset val="134"/>
        <scheme val="minor"/>
      </rPr>
      <t>物料申请</t>
    </r>
    <r>
      <rPr>
        <sz val="10"/>
        <color theme="1"/>
        <rFont val="宋体"/>
        <family val="2"/>
        <charset val="134"/>
        <scheme val="minor"/>
      </rPr>
      <t>日常物料</t>
    </r>
    <phoneticPr fontId="5" type="noConversion"/>
  </si>
  <si>
    <t>华北大区</t>
    <phoneticPr fontId="9" type="noConversion"/>
  </si>
  <si>
    <t>华北区</t>
    <phoneticPr fontId="5" type="noConversion"/>
  </si>
  <si>
    <r>
      <rPr>
        <sz val="10"/>
        <color rgb="FFFF0000"/>
        <rFont val="宋体"/>
        <family val="3"/>
        <charset val="134"/>
        <scheme val="minor"/>
      </rPr>
      <t>客户活动</t>
    </r>
    <r>
      <rPr>
        <sz val="10"/>
        <color theme="1"/>
        <rFont val="宋体"/>
        <family val="2"/>
        <charset val="134"/>
        <scheme val="minor"/>
      </rPr>
      <t>经销商活动</t>
    </r>
    <phoneticPr fontId="5" type="noConversion"/>
  </si>
  <si>
    <t>北京站</t>
    <phoneticPr fontId="9" type="noConversion"/>
  </si>
  <si>
    <r>
      <rPr>
        <sz val="10"/>
        <color rgb="FFFF0000"/>
        <rFont val="宋体"/>
        <family val="3"/>
        <charset val="134"/>
        <scheme val="minor"/>
      </rPr>
      <t>客户活动</t>
    </r>
    <r>
      <rPr>
        <sz val="10"/>
        <color theme="1"/>
        <rFont val="宋体"/>
        <family val="2"/>
        <charset val="134"/>
        <scheme val="minor"/>
      </rPr>
      <t>营销讲堂</t>
    </r>
    <phoneticPr fontId="5" type="noConversion"/>
  </si>
  <si>
    <r>
      <rPr>
        <sz val="10"/>
        <color rgb="FFFF0000"/>
        <rFont val="宋体"/>
        <family val="3"/>
        <charset val="134"/>
        <scheme val="minor"/>
      </rPr>
      <t>客户活动</t>
    </r>
    <r>
      <rPr>
        <sz val="10"/>
        <color theme="1"/>
        <rFont val="宋体"/>
        <family val="2"/>
        <charset val="134"/>
        <scheme val="minor"/>
      </rPr>
      <t>广告客户答谢</t>
    </r>
    <phoneticPr fontId="5" type="noConversion"/>
  </si>
  <si>
    <r>
      <rPr>
        <sz val="10"/>
        <color rgb="FFFF0000"/>
        <rFont val="宋体"/>
        <family val="3"/>
        <charset val="134"/>
        <scheme val="minor"/>
      </rPr>
      <t>地方车展费用</t>
    </r>
    <r>
      <rPr>
        <sz val="10"/>
        <color theme="1"/>
        <rFont val="宋体"/>
        <family val="2"/>
        <charset val="134"/>
        <scheme val="minor"/>
      </rPr>
      <t>地方站自办车展</t>
    </r>
    <phoneticPr fontId="5" type="noConversion"/>
  </si>
  <si>
    <t>太原站</t>
    <phoneticPr fontId="5" type="noConversion"/>
  </si>
  <si>
    <t>模板4</t>
  </si>
  <si>
    <t>U&amp;C</t>
    <phoneticPr fontId="5" type="noConversion"/>
  </si>
  <si>
    <t>稿酬费</t>
    <phoneticPr fontId="5" type="noConversion"/>
  </si>
  <si>
    <t>按月</t>
    <phoneticPr fontId="5" type="noConversion"/>
  </si>
  <si>
    <t>业务类别</t>
    <phoneticPr fontId="5" type="noConversion"/>
  </si>
  <si>
    <t>项目</t>
    <phoneticPr fontId="5" type="noConversion"/>
  </si>
  <si>
    <t>Q1</t>
  </si>
  <si>
    <t>Q2</t>
  </si>
  <si>
    <t>Q3</t>
  </si>
  <si>
    <t>Q4</t>
  </si>
  <si>
    <t>1月</t>
    <phoneticPr fontId="5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</si>
  <si>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</si>
  <si>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</si>
  <si>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</si>
  <si>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</si>
  <si>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</si>
  <si>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</si>
  <si>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</si>
  <si>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</si>
  <si>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</si>
  <si>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</si>
  <si>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</si>
  <si>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稿酬费用</t>
    <phoneticPr fontId="5" type="noConversion"/>
  </si>
  <si>
    <t>新闻中心</t>
    <phoneticPr fontId="5" type="noConversion"/>
  </si>
  <si>
    <t>车型库中心</t>
    <phoneticPr fontId="5" type="noConversion"/>
  </si>
  <si>
    <t>内容运营3部</t>
    <phoneticPr fontId="5" type="noConversion"/>
  </si>
  <si>
    <t>内容运营4部</t>
    <phoneticPr fontId="5" type="noConversion"/>
  </si>
  <si>
    <t>自媒体运营组</t>
    <phoneticPr fontId="5" type="noConversion"/>
  </si>
  <si>
    <t>车主服务中心</t>
    <phoneticPr fontId="5" type="noConversion"/>
  </si>
  <si>
    <t>市场部</t>
    <phoneticPr fontId="5" type="noConversion"/>
  </si>
  <si>
    <t>二手车中心</t>
    <phoneticPr fontId="5" type="noConversion"/>
  </si>
  <si>
    <t>区域总编室</t>
    <phoneticPr fontId="5" type="noConversion"/>
  </si>
  <si>
    <t>北京站</t>
    <phoneticPr fontId="5" type="noConversion"/>
  </si>
  <si>
    <t>招聘费</t>
    <phoneticPr fontId="5" type="noConversion"/>
  </si>
  <si>
    <t>模板5</t>
    <phoneticPr fontId="5" type="noConversion"/>
  </si>
  <si>
    <t>按月，commited &amp; uncommitted</t>
  </si>
  <si>
    <t>新建项目</t>
    <phoneticPr fontId="5" type="noConversion"/>
  </si>
  <si>
    <t>业务类别</t>
    <phoneticPr fontId="5" type="noConversion"/>
  </si>
  <si>
    <t>项目</t>
    <phoneticPr fontId="5" type="noConversion"/>
  </si>
  <si>
    <t>Q1</t>
    <phoneticPr fontId="5" type="noConversion"/>
  </si>
  <si>
    <t>总计</t>
    <phoneticPr fontId="5" type="noConversion"/>
  </si>
  <si>
    <t>备注</t>
    <phoneticPr fontId="5" type="noConversion"/>
  </si>
  <si>
    <t>1月</t>
    <phoneticPr fontId="5" type="noConversion"/>
  </si>
  <si>
    <t>committed</t>
  </si>
  <si>
    <t xml:space="preserve"> uncommitted</t>
    <phoneticPr fontId="5" type="noConversion"/>
  </si>
  <si>
    <t>Total</t>
    <phoneticPr fontId="5" type="noConversion"/>
  </si>
  <si>
    <r>
      <rPr>
        <sz val="10"/>
        <color rgb="FFFF0000"/>
        <rFont val="宋体"/>
        <family val="3"/>
        <charset val="134"/>
        <scheme val="minor"/>
      </rPr>
      <t>市场部A&amp;P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rgb="FFFF0000"/>
        <rFont val="宋体"/>
        <family val="3"/>
        <charset val="134"/>
        <scheme val="minor"/>
      </rPr>
      <t>日常推广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rgb="FFFF0000"/>
        <rFont val="宋体"/>
        <family val="3"/>
        <charset val="134"/>
        <scheme val="minor"/>
      </rPr>
      <t>线下活动</t>
    </r>
    <phoneticPr fontId="5" type="noConversion"/>
  </si>
  <si>
    <t>公司17周年</t>
  </si>
  <si>
    <t>市场部A&amp;P日常推广-线下活动</t>
  </si>
  <si>
    <t>分享会</t>
  </si>
  <si>
    <t>搜狐时尚权力榜颁奖盛典</t>
  </si>
  <si>
    <t>金罗盘颁奖酒会</t>
  </si>
  <si>
    <t>搜狐企业家+经济学人论坛年会（财经年会）</t>
  </si>
  <si>
    <t>新视角高峰论坛</t>
  </si>
  <si>
    <t>教育盛典</t>
  </si>
  <si>
    <t>搜狐跑步嘉年华（自媒体）</t>
  </si>
  <si>
    <t>CBA峰会</t>
  </si>
  <si>
    <t>手机运动会（分两期做，一期75万）</t>
  </si>
  <si>
    <t>移动端发布会</t>
  </si>
  <si>
    <t>男神项目</t>
  </si>
  <si>
    <t>搜狐新闻客户端青春校园行</t>
  </si>
  <si>
    <t>媒体伙伴年会</t>
  </si>
  <si>
    <t>自媒体大会</t>
  </si>
  <si>
    <t>市场部A&amp;P日常推广-媒体合作</t>
  </si>
  <si>
    <t>世界广告大会</t>
  </si>
  <si>
    <t>艾瑞网2014年度框架合同</t>
  </si>
  <si>
    <t>市场部A&amp;P日常推广</t>
  </si>
  <si>
    <t>艾瑞胸卡3次</t>
  </si>
  <si>
    <t>DCCI全年合作</t>
  </si>
  <si>
    <t>2014搜狐WORLD</t>
  </si>
  <si>
    <t>推介会</t>
  </si>
  <si>
    <t>金融机构评选会议及其他</t>
  </si>
  <si>
    <t>赞助第21届全国攀岩锦标赛</t>
  </si>
  <si>
    <t>EVA心理咨询费用</t>
  </si>
  <si>
    <t>互换确认A&amp;P</t>
  </si>
  <si>
    <t>市场部A&amp;P日常推广-PR费用</t>
  </si>
  <si>
    <t>财报发稿预算</t>
  </si>
  <si>
    <t>华东媒体日常费用 6万*4</t>
  </si>
  <si>
    <t>华南日常PR费用 3万*4</t>
  </si>
  <si>
    <t>突发事件发稿、策划以及危机公关备用</t>
  </si>
  <si>
    <t>慧聪媒体监测费用</t>
  </si>
  <si>
    <t>市场部专业服务费项目市场调研费用</t>
  </si>
  <si>
    <t>DCCI</t>
  </si>
  <si>
    <t>CTR</t>
  </si>
  <si>
    <t>比达信息</t>
  </si>
  <si>
    <t>金音睿合</t>
  </si>
  <si>
    <t>中誉基业</t>
  </si>
  <si>
    <t>嘉海斯特</t>
  </si>
  <si>
    <t>QuestMobile</t>
  </si>
  <si>
    <t>手机搜狐网渠道推广项目渠道推广</t>
  </si>
  <si>
    <t>UC等浏览器</t>
  </si>
  <si>
    <t>QQ浏览器</t>
  </si>
  <si>
    <t>小米浏览器</t>
  </si>
  <si>
    <t>厂商</t>
  </si>
  <si>
    <t>其他</t>
  </si>
  <si>
    <t>模板6</t>
    <phoneticPr fontId="5" type="noConversion"/>
  </si>
  <si>
    <t>搜狐视频</t>
    <phoneticPr fontId="5" type="noConversion"/>
  </si>
  <si>
    <t>影视版权</t>
  </si>
  <si>
    <t>电视台综艺</t>
  </si>
  <si>
    <t>自制内容</t>
  </si>
  <si>
    <t>内容运营</t>
  </si>
  <si>
    <t>模板9</t>
  </si>
  <si>
    <t>Total</t>
    <phoneticPr fontId="9" type="noConversion"/>
  </si>
  <si>
    <t>Committed</t>
    <phoneticPr fontId="9" type="noConversion"/>
  </si>
  <si>
    <t>Uncommitted</t>
    <phoneticPr fontId="9" type="noConversion"/>
  </si>
  <si>
    <t>上线合同金额</t>
    <phoneticPr fontId="9" type="noConversion"/>
  </si>
  <si>
    <t>合计</t>
  </si>
  <si>
    <t>已采购</t>
    <phoneticPr fontId="9" type="noConversion"/>
  </si>
  <si>
    <t>待采购</t>
    <phoneticPr fontId="9" type="noConversion"/>
  </si>
  <si>
    <t>影视版权-国产剧</t>
    <phoneticPr fontId="5" type="noConversion"/>
  </si>
  <si>
    <t>如果可以这样爱</t>
    <phoneticPr fontId="5" type="noConversion"/>
  </si>
  <si>
    <t>幻城</t>
  </si>
  <si>
    <t>柠檬初上</t>
  </si>
  <si>
    <r>
      <t>Q2</t>
    </r>
    <r>
      <rPr>
        <sz val="10"/>
        <rFont val="宋体"/>
        <family val="3"/>
        <charset val="134"/>
      </rPr>
      <t>非独家小剧</t>
    </r>
    <r>
      <rPr>
        <sz val="10"/>
        <rFont val="Arial"/>
        <family val="2"/>
      </rPr>
      <t/>
    </r>
    <phoneticPr fontId="9" type="noConversion"/>
  </si>
  <si>
    <r>
      <t>Q3</t>
    </r>
    <r>
      <rPr>
        <sz val="10"/>
        <rFont val="宋体"/>
        <family val="3"/>
        <charset val="134"/>
      </rPr>
      <t>非独家小剧</t>
    </r>
    <r>
      <rPr>
        <sz val="10"/>
        <rFont val="Arial"/>
        <family val="2"/>
      </rPr>
      <t/>
    </r>
    <phoneticPr fontId="9" type="noConversion"/>
  </si>
  <si>
    <r>
      <t>Q4</t>
    </r>
    <r>
      <rPr>
        <sz val="10"/>
        <rFont val="宋体"/>
        <family val="3"/>
        <charset val="134"/>
      </rPr>
      <t>非独家小剧</t>
    </r>
    <r>
      <rPr>
        <sz val="10"/>
        <rFont val="Arial"/>
        <family val="2"/>
      </rPr>
      <t/>
    </r>
    <phoneticPr fontId="9" type="noConversion"/>
  </si>
  <si>
    <t>电视台综艺-以前年度递延</t>
    <phoneticPr fontId="5" type="noConversion"/>
  </si>
  <si>
    <t>了不起的挑战</t>
  </si>
  <si>
    <t>女神新衣等5档置换节目</t>
  </si>
  <si>
    <t>挑战者联盟</t>
  </si>
  <si>
    <t>电视台综艺-常规节目包</t>
    <phoneticPr fontId="5" type="noConversion"/>
  </si>
  <si>
    <t>SMG常规节目包</t>
    <phoneticPr fontId="9" type="noConversion"/>
  </si>
  <si>
    <t>江苏卫视四档常规节目包</t>
    <phoneticPr fontId="9" type="noConversion"/>
  </si>
  <si>
    <t>北京节目包</t>
  </si>
  <si>
    <t>天津卫视</t>
    <phoneticPr fontId="9" type="noConversion"/>
  </si>
  <si>
    <t>自制内容-高端自制</t>
    <phoneticPr fontId="5" type="noConversion"/>
  </si>
  <si>
    <t>评价女王2</t>
    <phoneticPr fontId="9" type="noConversion"/>
  </si>
  <si>
    <t>自制内容-综艺</t>
    <phoneticPr fontId="5" type="noConversion"/>
  </si>
  <si>
    <t>极速前进（模式）</t>
    <phoneticPr fontId="9" type="noConversion"/>
  </si>
  <si>
    <t>自制内容-大鹏工作室</t>
    <phoneticPr fontId="5" type="noConversion"/>
  </si>
  <si>
    <t>工作室常规运营费用</t>
    <phoneticPr fontId="9" type="noConversion"/>
  </si>
  <si>
    <t>内容运营-图文</t>
    <phoneticPr fontId="5" type="noConversion"/>
  </si>
  <si>
    <t>内容运营-稿酬</t>
    <phoneticPr fontId="5" type="noConversion"/>
  </si>
  <si>
    <t>内容运营-频道项目</t>
    <phoneticPr fontId="5" type="noConversion"/>
  </si>
  <si>
    <t>市场部-市场&amp;公关</t>
    <phoneticPr fontId="5" type="noConversion"/>
  </si>
  <si>
    <t>市场部-大活动部</t>
    <phoneticPr fontId="5" type="noConversion"/>
  </si>
  <si>
    <t>模板7</t>
    <phoneticPr fontId="5" type="noConversion"/>
  </si>
  <si>
    <t>新建项目</t>
    <phoneticPr fontId="5" type="noConversion"/>
  </si>
  <si>
    <t>业务类别</t>
    <phoneticPr fontId="5" type="noConversion"/>
  </si>
  <si>
    <t>项目</t>
    <phoneticPr fontId="5" type="noConversion"/>
  </si>
  <si>
    <t>Total</t>
    <phoneticPr fontId="9" type="noConversion"/>
  </si>
  <si>
    <t>Committed</t>
    <phoneticPr fontId="9" type="noConversion"/>
  </si>
  <si>
    <t>Uncommitted</t>
    <phoneticPr fontId="9" type="noConversion"/>
  </si>
  <si>
    <t>资产折旧-Server</t>
    <phoneticPr fontId="5" type="noConversion"/>
  </si>
  <si>
    <t>资产折旧-Non-Server-Building</t>
    <phoneticPr fontId="5" type="noConversion"/>
  </si>
  <si>
    <t>资产折旧-Non-Server-Other Spending</t>
    <phoneticPr fontId="5" type="noConversion"/>
  </si>
  <si>
    <t>资产折旧-Network Equipment</t>
    <phoneticPr fontId="5" type="noConversion"/>
  </si>
  <si>
    <t>薪资成本、差旅应酬、集团分摊费用、其他人力成本、法务部预算、产品技术中心各平台预算、内容部预算、市场部预算</t>
    <phoneticPr fontId="5" type="noConversion"/>
  </si>
  <si>
    <t>模板8</t>
    <phoneticPr fontId="5" type="noConversion"/>
  </si>
  <si>
    <t>房租物业等</t>
    <phoneticPr fontId="5" type="noConversion"/>
  </si>
  <si>
    <t>新建项目</t>
    <phoneticPr fontId="5" type="noConversion"/>
  </si>
  <si>
    <t>业务类别</t>
    <phoneticPr fontId="5" type="noConversion"/>
  </si>
  <si>
    <t>项目</t>
    <phoneticPr fontId="5" type="noConversion"/>
  </si>
  <si>
    <t>地点</t>
    <phoneticPr fontId="5" type="noConversion"/>
  </si>
  <si>
    <t>Total</t>
    <phoneticPr fontId="9" type="noConversion"/>
  </si>
  <si>
    <t>Committed</t>
    <phoneticPr fontId="9" type="noConversion"/>
  </si>
  <si>
    <t>Uncommitted</t>
    <phoneticPr fontId="9" type="noConversion"/>
  </si>
  <si>
    <t>房租物业</t>
    <phoneticPr fontId="5" type="noConversion"/>
  </si>
  <si>
    <t>房屋租金</t>
    <phoneticPr fontId="5" type="noConversion"/>
  </si>
  <si>
    <t>搜狐媒体大厦（大搜狐分摊）</t>
  </si>
  <si>
    <t>房租物业</t>
    <phoneticPr fontId="5" type="noConversion"/>
  </si>
  <si>
    <t>车位租金</t>
  </si>
  <si>
    <t>天津泰达21层(1432平米)</t>
  </si>
  <si>
    <t>房租物业</t>
    <phoneticPr fontId="5" type="noConversion"/>
  </si>
  <si>
    <t>物业费</t>
  </si>
  <si>
    <t>上海瑞安16层（577平米）</t>
  </si>
  <si>
    <t>运营费</t>
  </si>
  <si>
    <t>广州办公地点</t>
    <phoneticPr fontId="5" type="noConversion"/>
  </si>
  <si>
    <t>视频-运营费</t>
  </si>
  <si>
    <t>广州办公地点</t>
  </si>
  <si>
    <t>56.com</t>
  </si>
  <si>
    <t>租金</t>
  </si>
  <si>
    <t>装修费</t>
  </si>
  <si>
    <t>人力成本</t>
    <phoneticPr fontId="5" type="noConversion"/>
  </si>
  <si>
    <t>基本工资</t>
    <phoneticPr fontId="5" type="noConversion"/>
  </si>
  <si>
    <t>饭补</t>
    <phoneticPr fontId="5" type="noConversion"/>
  </si>
  <si>
    <t>奖金</t>
    <phoneticPr fontId="5" type="noConversion"/>
  </si>
  <si>
    <t>社保</t>
    <phoneticPr fontId="5" type="noConversion"/>
  </si>
  <si>
    <t>搜狐焦点</t>
    <phoneticPr fontId="5" type="noConversion"/>
  </si>
  <si>
    <t>可以同模板3整合，具体哪种格式更优，有待业务选择；
模板3多一个大部门字段</t>
    <phoneticPr fontId="5" type="noConversion"/>
  </si>
  <si>
    <t>搜狐集团总部</t>
    <phoneticPr fontId="5" type="noConversion"/>
  </si>
  <si>
    <t>是否与总部ES预算、其他板块Facility整合</t>
    <phoneticPr fontId="5" type="noConversion"/>
  </si>
  <si>
    <t>Tech-no Capex and others</t>
  </si>
  <si>
    <t>模板10</t>
    <phoneticPr fontId="5" type="noConversion"/>
  </si>
  <si>
    <t>数量</t>
    <phoneticPr fontId="5" type="noConversion"/>
  </si>
  <si>
    <t>后台计算，前台不展示</t>
    <phoneticPr fontId="5" type="noConversion"/>
  </si>
  <si>
    <t>业务类别</t>
  </si>
  <si>
    <t>用途类型</t>
  </si>
  <si>
    <t>类型与配置</t>
  </si>
  <si>
    <t>单位</t>
    <phoneticPr fontId="5" type="noConversion"/>
  </si>
  <si>
    <t>Q1</t>
    <phoneticPr fontId="5" type="noConversion"/>
  </si>
  <si>
    <t>Q2</t>
    <phoneticPr fontId="5" type="noConversion"/>
  </si>
  <si>
    <t>Q3</t>
    <phoneticPr fontId="5" type="noConversion"/>
  </si>
  <si>
    <t>Q1金额</t>
    <phoneticPr fontId="5" type="noConversion"/>
  </si>
  <si>
    <t>Q2金额</t>
  </si>
  <si>
    <t>Q3金额</t>
  </si>
  <si>
    <t>Q4金额</t>
  </si>
  <si>
    <t>总计</t>
    <phoneticPr fontId="5" type="noConversion"/>
  </si>
  <si>
    <t>SERVICE</t>
  </si>
  <si>
    <t>NEW ADDITION</t>
  </si>
  <si>
    <t>台/个等</t>
    <phoneticPr fontId="5" type="noConversion"/>
  </si>
  <si>
    <r>
      <t>适用于</t>
    </r>
    <r>
      <rPr>
        <b/>
        <sz val="11"/>
        <color rgb="FFFF0000"/>
        <rFont val="宋体"/>
        <family val="3"/>
        <charset val="134"/>
        <scheme val="minor"/>
      </rPr>
      <t>服务器</t>
    </r>
    <r>
      <rPr>
        <sz val="11"/>
        <color rgb="FFFF0000"/>
        <rFont val="宋体"/>
        <family val="2"/>
        <charset val="134"/>
        <scheme val="minor"/>
      </rPr>
      <t>、</t>
    </r>
    <r>
      <rPr>
        <b/>
        <sz val="11"/>
        <color rgb="FFFF0000"/>
        <rFont val="宋体"/>
        <family val="3"/>
        <charset val="134"/>
        <scheme val="minor"/>
      </rPr>
      <t>网络设备及存储</t>
    </r>
    <r>
      <rPr>
        <sz val="11"/>
        <color rgb="FFFF0000"/>
        <rFont val="宋体"/>
        <family val="2"/>
        <charset val="134"/>
        <scheme val="minor"/>
      </rPr>
      <t>、</t>
    </r>
    <r>
      <rPr>
        <b/>
        <sz val="11"/>
        <color rgb="FFFF0000"/>
        <rFont val="宋体"/>
        <family val="3"/>
        <charset val="134"/>
        <scheme val="minor"/>
      </rPr>
      <t>虚拟机</t>
    </r>
    <phoneticPr fontId="5" type="noConversion"/>
  </si>
  <si>
    <t>服务器-预算模板字段</t>
    <phoneticPr fontId="5" type="noConversion"/>
  </si>
  <si>
    <t>类别</t>
    <phoneticPr fontId="9" type="noConversion"/>
  </si>
  <si>
    <t>财务口径部门</t>
    <phoneticPr fontId="9" type="noConversion"/>
  </si>
  <si>
    <t>负责人</t>
    <phoneticPr fontId="9" type="noConversion"/>
  </si>
  <si>
    <t>项目名称</t>
    <phoneticPr fontId="9" type="noConversion"/>
  </si>
  <si>
    <t>需求用途</t>
    <phoneticPr fontId="9" type="noConversion"/>
  </si>
  <si>
    <t>产品类型</t>
    <phoneticPr fontId="9" type="noConversion"/>
  </si>
  <si>
    <t>用途类型</t>
    <phoneticPr fontId="9" type="noConversion"/>
  </si>
  <si>
    <t>类型与配置</t>
    <phoneticPr fontId="9" type="noConversion"/>
  </si>
  <si>
    <t>数量（台）</t>
    <phoneticPr fontId="9" type="noConversion"/>
  </si>
  <si>
    <t>单价</t>
    <phoneticPr fontId="9" type="noConversion"/>
  </si>
  <si>
    <t>金额（元）</t>
    <phoneticPr fontId="9" type="noConversion"/>
  </si>
  <si>
    <t>备注</t>
    <phoneticPr fontId="9" type="noConversion"/>
  </si>
  <si>
    <t>Q1</t>
    <phoneticPr fontId="9" type="noConversion"/>
  </si>
  <si>
    <t>Q2</t>
    <phoneticPr fontId="9" type="noConversion"/>
  </si>
  <si>
    <t>Q3</t>
    <phoneticPr fontId="9" type="noConversion"/>
  </si>
  <si>
    <t>Q4</t>
    <phoneticPr fontId="9" type="noConversion"/>
  </si>
  <si>
    <t>Total</t>
    <phoneticPr fontId="9" type="noConversion"/>
  </si>
  <si>
    <t>网络设备、存储-预算模板字段</t>
    <phoneticPr fontId="5" type="noConversion"/>
  </si>
  <si>
    <t>2015年需求</t>
    <phoneticPr fontId="9" type="noConversion"/>
  </si>
  <si>
    <t>2015年预算（元）</t>
    <phoneticPr fontId="9" type="noConversion"/>
  </si>
  <si>
    <t>单位</t>
    <phoneticPr fontId="9" type="noConversion"/>
  </si>
  <si>
    <t>项目名称</t>
    <phoneticPr fontId="9" type="noConversion"/>
  </si>
  <si>
    <t>需求用途</t>
    <phoneticPr fontId="9" type="noConversion"/>
  </si>
  <si>
    <t>产品类型</t>
    <phoneticPr fontId="9" type="noConversion"/>
  </si>
  <si>
    <t>Q1</t>
    <phoneticPr fontId="9" type="noConversion"/>
  </si>
  <si>
    <t>Q2</t>
    <phoneticPr fontId="9" type="noConversion"/>
  </si>
  <si>
    <t>Q3</t>
    <phoneticPr fontId="9" type="noConversion"/>
  </si>
  <si>
    <t>Q4</t>
    <phoneticPr fontId="9" type="noConversion"/>
  </si>
  <si>
    <t>虚拟机-预算模板字段</t>
    <phoneticPr fontId="5" type="noConversion"/>
  </si>
  <si>
    <t>部门</t>
    <phoneticPr fontId="9" type="noConversion"/>
  </si>
  <si>
    <r>
      <t>2014</t>
    </r>
    <r>
      <rPr>
        <b/>
        <sz val="10"/>
        <rFont val="宋体"/>
        <family val="3"/>
        <charset val="134"/>
      </rPr>
      <t>年</t>
    </r>
    <r>
      <rPr>
        <b/>
        <sz val="10"/>
        <rFont val="Arial Narrow"/>
        <family val="2"/>
      </rPr>
      <t xml:space="preserve"> </t>
    </r>
    <r>
      <rPr>
        <b/>
        <sz val="10"/>
        <rFont val="宋体"/>
        <family val="3"/>
        <charset val="134"/>
      </rPr>
      <t>需求数量（台）</t>
    </r>
    <r>
      <rPr>
        <b/>
        <sz val="10"/>
        <rFont val="Arial Narrow"/>
        <family val="2"/>
      </rPr>
      <t>---</t>
    </r>
    <r>
      <rPr>
        <b/>
        <sz val="10"/>
        <rFont val="宋体"/>
        <family val="3"/>
        <charset val="134"/>
      </rPr>
      <t>虚拟机</t>
    </r>
    <phoneticPr fontId="9" type="noConversion"/>
  </si>
  <si>
    <t>软件服务及其他</t>
    <phoneticPr fontId="5" type="noConversion"/>
  </si>
  <si>
    <t>Capex-金额</t>
    <phoneticPr fontId="5" type="noConversion"/>
  </si>
  <si>
    <t>金额</t>
    <phoneticPr fontId="5" type="noConversion"/>
  </si>
  <si>
    <r>
      <t>适用于</t>
    </r>
    <r>
      <rPr>
        <b/>
        <sz val="11"/>
        <color rgb="FFFF0000"/>
        <rFont val="宋体"/>
        <family val="3"/>
        <charset val="134"/>
        <scheme val="minor"/>
      </rPr>
      <t>软件、服务及其他</t>
    </r>
    <phoneticPr fontId="5" type="noConversion"/>
  </si>
  <si>
    <t>汇总</t>
    <phoneticPr fontId="5" type="noConversion"/>
  </si>
  <si>
    <t>列汇总</t>
    <phoneticPr fontId="5" type="noConversion"/>
  </si>
  <si>
    <t>软件、服务及其他-预算模板字段</t>
    <phoneticPr fontId="5" type="noConversion"/>
  </si>
  <si>
    <t>类别</t>
    <phoneticPr fontId="9" type="noConversion"/>
  </si>
  <si>
    <t>财务口径部门</t>
    <phoneticPr fontId="9" type="noConversion"/>
  </si>
  <si>
    <t>负责人</t>
    <phoneticPr fontId="9" type="noConversion"/>
  </si>
  <si>
    <t>项目名称</t>
    <phoneticPr fontId="9" type="noConversion"/>
  </si>
  <si>
    <t>需求用途</t>
    <phoneticPr fontId="9" type="noConversion"/>
  </si>
  <si>
    <t>产品类型</t>
    <phoneticPr fontId="9" type="noConversion"/>
  </si>
  <si>
    <t>用途类型</t>
    <phoneticPr fontId="9" type="noConversion"/>
  </si>
  <si>
    <t>类型与配置</t>
    <phoneticPr fontId="9" type="noConversion"/>
  </si>
  <si>
    <t>2015年需求</t>
    <phoneticPr fontId="9" type="noConversion"/>
  </si>
  <si>
    <t>2015年预算（元）</t>
    <phoneticPr fontId="9" type="noConversion"/>
  </si>
  <si>
    <t>备注</t>
    <phoneticPr fontId="6" type="noConversion"/>
  </si>
  <si>
    <t>Q1</t>
    <phoneticPr fontId="9" type="noConversion"/>
  </si>
  <si>
    <t>Q2</t>
    <phoneticPr fontId="9" type="noConversion"/>
  </si>
  <si>
    <t>Q3</t>
    <phoneticPr fontId="9" type="noConversion"/>
  </si>
  <si>
    <t>Q4</t>
    <phoneticPr fontId="9" type="noConversion"/>
  </si>
  <si>
    <t>Total</t>
    <phoneticPr fontId="9" type="noConversion"/>
  </si>
  <si>
    <t>单位</t>
    <phoneticPr fontId="9" type="noConversion"/>
  </si>
  <si>
    <t>HR预算</t>
    <phoneticPr fontId="5" type="noConversion"/>
  </si>
  <si>
    <t>模板8-1</t>
    <phoneticPr fontId="5" type="noConversion"/>
  </si>
  <si>
    <t>模板8-2</t>
    <phoneticPr fontId="5" type="noConversion"/>
  </si>
  <si>
    <t>是否与其他板块Facility整合</t>
    <phoneticPr fontId="5" type="noConversion"/>
  </si>
  <si>
    <t>ES预算（房租物业及其他）</t>
    <phoneticPr fontId="5" type="noConversion"/>
  </si>
  <si>
    <t>搜狐视频、汽车、大搜狐</t>
    <phoneticPr fontId="5" type="noConversion"/>
  </si>
  <si>
    <t>Facility</t>
    <phoneticPr fontId="5" type="noConversion"/>
  </si>
  <si>
    <t>城市</t>
  </si>
  <si>
    <t>地点</t>
  </si>
  <si>
    <t>合同金额</t>
  </si>
  <si>
    <t>合同开始时间</t>
  </si>
  <si>
    <t>合同结束时间</t>
  </si>
  <si>
    <t>面积（平米数）</t>
  </si>
  <si>
    <t>单价（元/天/平米）</t>
  </si>
  <si>
    <t>单价（元/月/平米）</t>
  </si>
  <si>
    <t>费用类别</t>
  </si>
  <si>
    <t>押金</t>
  </si>
  <si>
    <t>1月</t>
  </si>
  <si>
    <t>全年合计</t>
  </si>
  <si>
    <t>武汉</t>
  </si>
  <si>
    <t>武汉市汉口解放大道634号新世界中心A 座16层08号</t>
  </si>
  <si>
    <t>2013-04-01</t>
  </si>
  <si>
    <t>2015-12-31</t>
  </si>
  <si>
    <t/>
  </si>
  <si>
    <t>房租及物业</t>
  </si>
  <si>
    <t>二手车中心_汽车</t>
  </si>
  <si>
    <t>融科A座</t>
  </si>
  <si>
    <t>2014-01-01</t>
  </si>
  <si>
    <t>2014-12-31</t>
  </si>
  <si>
    <t>区域支持_汽车</t>
  </si>
  <si>
    <t>行政组_汽车</t>
  </si>
  <si>
    <t>模板8-3</t>
    <phoneticPr fontId="5" type="noConversion"/>
  </si>
  <si>
    <t>是否与模板8-2整合</t>
    <phoneticPr fontId="5" type="noConversion"/>
  </si>
  <si>
    <r>
      <rPr>
        <b/>
        <sz val="11"/>
        <color theme="1"/>
        <rFont val="宋体"/>
        <family val="2"/>
        <charset val="134"/>
      </rPr>
      <t>预算模板</t>
    </r>
    <r>
      <rPr>
        <b/>
        <sz val="11"/>
        <color theme="1"/>
        <rFont val="Arial"/>
        <family val="2"/>
      </rPr>
      <t>-</t>
    </r>
    <r>
      <rPr>
        <b/>
        <sz val="11"/>
        <color theme="1"/>
        <rFont val="宋体"/>
        <family val="2"/>
        <charset val="134"/>
      </rPr>
      <t>焦点</t>
    </r>
    <phoneticPr fontId="5" type="noConversion"/>
  </si>
  <si>
    <t>Com/Uncom</t>
  </si>
  <si>
    <t>新房自担比率</t>
  </si>
  <si>
    <t>二手房自担比率</t>
  </si>
  <si>
    <t>家居自担比率</t>
  </si>
  <si>
    <t>大搜狐承担比率</t>
  </si>
  <si>
    <t>汽车承担比率</t>
  </si>
  <si>
    <t>北京</t>
  </si>
  <si>
    <t>北京市海淀区科学院南路2号融科资讯中心C座南楼10层</t>
  </si>
  <si>
    <t>2015-01-01</t>
  </si>
  <si>
    <t>房租</t>
  </si>
  <si>
    <t>物业</t>
  </si>
  <si>
    <t>北京市海淀区科学院南路2号融科资讯中心C座南楼19层</t>
  </si>
  <si>
    <t>U</t>
  </si>
  <si>
    <t>北京市海淀区科学院南路2号融科资讯中心C座南楼20层</t>
  </si>
  <si>
    <t>北京市海淀区花园路2号院四号楼（中城写字楼）</t>
  </si>
  <si>
    <t>2013-11-01</t>
  </si>
  <si>
    <t>2015-11-30</t>
  </si>
  <si>
    <t>2015-12-01</t>
  </si>
  <si>
    <t>天津</t>
  </si>
  <si>
    <t>天津市和平区南京路85号君隆广场写字楼B2座505-507室</t>
  </si>
  <si>
    <t>2013-03-01</t>
  </si>
  <si>
    <t>2015-02-28</t>
  </si>
  <si>
    <t>2015-03-01</t>
  </si>
  <si>
    <t>天津市和平区宝鸡西道51号新1号东四楼4071室</t>
  </si>
  <si>
    <t>2013-06-30</t>
  </si>
  <si>
    <t>2015-06-29</t>
  </si>
  <si>
    <t>上海</t>
  </si>
  <si>
    <t>长宁区中山西路1055号SOHO中山广场A座606-609室</t>
  </si>
  <si>
    <t>2012-11-01</t>
  </si>
  <si>
    <t>2015-10-31</t>
  </si>
  <si>
    <t>2015-11-01</t>
  </si>
  <si>
    <t>上海中山广场B座12层</t>
  </si>
  <si>
    <t>2014-03-16</t>
  </si>
  <si>
    <t>业务类型？去掉</t>
    <phoneticPr fontId="5" type="noConversion"/>
  </si>
  <si>
    <t>ES预算模板</t>
    <phoneticPr fontId="5" type="noConversion"/>
  </si>
  <si>
    <t>？</t>
    <phoneticPr fontId="5" type="noConversion"/>
  </si>
  <si>
    <t>费用类别</t>
    <phoneticPr fontId="5" type="noConversion"/>
  </si>
  <si>
    <t>费用项目</t>
    <phoneticPr fontId="5" type="noConversion"/>
  </si>
  <si>
    <t>地点</t>
    <phoneticPr fontId="5" type="noConversion"/>
  </si>
  <si>
    <t>单价</t>
    <phoneticPr fontId="5" type="noConversion"/>
  </si>
  <si>
    <t>单位</t>
    <phoneticPr fontId="5" type="noConversion"/>
  </si>
  <si>
    <t>Q1</t>
    <phoneticPr fontId="9" type="noConversion"/>
  </si>
  <si>
    <t>Q2</t>
    <phoneticPr fontId="9" type="noConversion"/>
  </si>
  <si>
    <t>Q3</t>
    <phoneticPr fontId="9" type="noConversion"/>
  </si>
  <si>
    <t>Q4</t>
    <phoneticPr fontId="9" type="noConversion"/>
  </si>
  <si>
    <t>总计</t>
    <phoneticPr fontId="5" type="noConversion"/>
  </si>
  <si>
    <r>
      <rPr>
        <b/>
        <sz val="10"/>
        <rFont val="宋体"/>
        <family val="3"/>
        <charset val="134"/>
      </rPr>
      <t>备注</t>
    </r>
    <phoneticPr fontId="5" type="noConversion"/>
  </si>
  <si>
    <t>金额？</t>
    <phoneticPr fontId="5" type="noConversion"/>
  </si>
  <si>
    <r>
      <t>2015</t>
    </r>
    <r>
      <rPr>
        <sz val="10"/>
        <rFont val="宋体"/>
        <family val="3"/>
        <charset val="134"/>
      </rPr>
      <t>年预算稿</t>
    </r>
    <phoneticPr fontId="5" type="noConversion"/>
  </si>
  <si>
    <t>费用项目</t>
    <phoneticPr fontId="5" type="noConversion"/>
  </si>
  <si>
    <t>地点</t>
    <phoneticPr fontId="5" type="noConversion"/>
  </si>
  <si>
    <t>费用类别</t>
    <phoneticPr fontId="5" type="noConversion"/>
  </si>
  <si>
    <t>单价</t>
    <phoneticPr fontId="5" type="noConversion"/>
  </si>
  <si>
    <t>Q1</t>
    <phoneticPr fontId="9" type="noConversion"/>
  </si>
  <si>
    <t>Q2</t>
    <phoneticPr fontId="9" type="noConversion"/>
  </si>
  <si>
    <t>Q3</t>
    <phoneticPr fontId="9" type="noConversion"/>
  </si>
  <si>
    <t>Q4</t>
    <phoneticPr fontId="9" type="noConversion"/>
  </si>
  <si>
    <t>金额总计</t>
    <phoneticPr fontId="5" type="noConversion"/>
  </si>
  <si>
    <r>
      <t>2014</t>
    </r>
    <r>
      <rPr>
        <b/>
        <sz val="10"/>
        <rFont val="宋体"/>
        <family val="3"/>
        <charset val="134"/>
      </rPr>
      <t>预算</t>
    </r>
    <phoneticPr fontId="5" type="noConversion"/>
  </si>
  <si>
    <r>
      <rPr>
        <b/>
        <sz val="10"/>
        <rFont val="宋体"/>
        <family val="3"/>
        <charset val="134"/>
      </rPr>
      <t>与</t>
    </r>
    <r>
      <rPr>
        <b/>
        <sz val="10"/>
        <rFont val="Calibri"/>
        <family val="2"/>
      </rPr>
      <t>2014</t>
    </r>
    <r>
      <rPr>
        <b/>
        <sz val="10"/>
        <rFont val="宋体"/>
        <family val="3"/>
        <charset val="134"/>
      </rPr>
      <t>金额差异</t>
    </r>
    <phoneticPr fontId="5" type="noConversion"/>
  </si>
  <si>
    <t>变化比例</t>
    <phoneticPr fontId="9" type="noConversion"/>
  </si>
  <si>
    <t>Explanation</t>
    <phoneticPr fontId="9" type="noConversion"/>
  </si>
  <si>
    <t>地点</t>
    <phoneticPr fontId="5" type="noConversion"/>
  </si>
  <si>
    <t>费用类别</t>
    <phoneticPr fontId="5" type="noConversion"/>
  </si>
  <si>
    <r>
      <t>Price</t>
    </r>
    <r>
      <rPr>
        <b/>
        <sz val="10"/>
        <rFont val="Arial Unicode MS"/>
        <family val="2"/>
        <charset val="134"/>
      </rPr>
      <t>（</t>
    </r>
    <r>
      <rPr>
        <b/>
        <sz val="10"/>
        <rFont val="Calibri"/>
        <family val="2"/>
      </rPr>
      <t>ES</t>
    </r>
    <r>
      <rPr>
        <b/>
        <sz val="10"/>
        <rFont val="Arial Unicode MS"/>
        <family val="2"/>
        <charset val="134"/>
      </rPr>
      <t>）</t>
    </r>
    <phoneticPr fontId="9" type="noConversion"/>
  </si>
  <si>
    <t>Expenses</t>
    <phoneticPr fontId="9" type="noConversion"/>
  </si>
  <si>
    <t xml:space="preserve">per month in RMB </t>
    <phoneticPr fontId="9" type="noConversion"/>
  </si>
  <si>
    <t>year in RMB</t>
    <phoneticPr fontId="9" type="noConversion"/>
  </si>
  <si>
    <r>
      <t>2014</t>
    </r>
    <r>
      <rPr>
        <b/>
        <sz val="10"/>
        <rFont val="宋体"/>
        <family val="3"/>
        <charset val="134"/>
      </rPr>
      <t>预算</t>
    </r>
    <phoneticPr fontId="9" type="noConversion"/>
  </si>
  <si>
    <r>
      <rPr>
        <b/>
        <sz val="10"/>
        <rFont val="宋体"/>
        <family val="3"/>
        <charset val="134"/>
      </rPr>
      <t>与</t>
    </r>
    <r>
      <rPr>
        <b/>
        <sz val="10"/>
        <rFont val="Calibri"/>
        <family val="2"/>
      </rPr>
      <t>2014</t>
    </r>
    <r>
      <rPr>
        <b/>
        <sz val="10"/>
        <rFont val="宋体"/>
        <family val="3"/>
        <charset val="134"/>
      </rPr>
      <t>金额差异</t>
    </r>
    <phoneticPr fontId="5" type="noConversion"/>
  </si>
  <si>
    <t>变化比例</t>
    <phoneticPr fontId="9" type="noConversion"/>
  </si>
  <si>
    <r>
      <rPr>
        <sz val="10"/>
        <rFont val="Arial Unicode MS"/>
        <family val="2"/>
        <charset val="134"/>
      </rPr>
      <t>（</t>
    </r>
    <r>
      <rPr>
        <sz val="10"/>
        <rFont val="Calibri"/>
        <family val="2"/>
      </rPr>
      <t>a</t>
    </r>
    <r>
      <rPr>
        <sz val="10"/>
        <rFont val="Arial Unicode MS"/>
        <family val="2"/>
        <charset val="134"/>
      </rPr>
      <t>）</t>
    </r>
    <phoneticPr fontId="9" type="noConversion"/>
  </si>
  <si>
    <r>
      <rPr>
        <sz val="10"/>
        <rFont val="Arial Unicode MS"/>
        <family val="2"/>
        <charset val="134"/>
      </rPr>
      <t>（</t>
    </r>
    <r>
      <rPr>
        <sz val="10"/>
        <rFont val="Calibri"/>
        <family val="2"/>
      </rPr>
      <t>b</t>
    </r>
    <r>
      <rPr>
        <sz val="10"/>
        <rFont val="Arial Unicode MS"/>
        <family val="2"/>
        <charset val="134"/>
      </rPr>
      <t>）</t>
    </r>
    <r>
      <rPr>
        <sz val="10"/>
        <rFont val="Calibri"/>
        <family val="2"/>
      </rPr>
      <t>=</t>
    </r>
    <r>
      <rPr>
        <sz val="10"/>
        <rFont val="Arial Unicode MS"/>
        <family val="2"/>
        <charset val="134"/>
      </rPr>
      <t>（</t>
    </r>
    <r>
      <rPr>
        <sz val="10"/>
        <rFont val="Calibri"/>
        <family val="2"/>
      </rPr>
      <t>a</t>
    </r>
    <r>
      <rPr>
        <sz val="10"/>
        <rFont val="Arial Unicode MS"/>
        <family val="2"/>
        <charset val="134"/>
      </rPr>
      <t>）</t>
    </r>
    <r>
      <rPr>
        <sz val="10"/>
        <rFont val="Calibri"/>
        <family val="2"/>
      </rPr>
      <t>*12</t>
    </r>
    <phoneticPr fontId="9" type="noConversion"/>
  </si>
  <si>
    <t>网络大厦租金</t>
    <phoneticPr fontId="9" type="noConversion"/>
  </si>
  <si>
    <t>搜狐网络大厦</t>
  </si>
  <si>
    <r>
      <rPr>
        <sz val="10"/>
        <rFont val="宋体"/>
        <family val="3"/>
        <charset val="134"/>
      </rPr>
      <t>网络大厦物业管理费</t>
    </r>
    <r>
      <rPr>
        <sz val="10"/>
        <rFont val="Arial"/>
        <family val="2"/>
      </rPr>
      <t/>
    </r>
    <phoneticPr fontId="9" type="noConversion"/>
  </si>
  <si>
    <t>媒体大厦物业管理费</t>
    <phoneticPr fontId="5" type="noConversion"/>
  </si>
  <si>
    <t>搜狐媒体大厦</t>
  </si>
  <si>
    <t>媒体大厦设施设备运营费</t>
    <phoneticPr fontId="5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</si>
  <si>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层租金</t>
    </r>
    <phoneticPr fontId="9" type="noConversion"/>
  </si>
  <si>
    <t>融科A座4层</t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</si>
  <si>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层物业管理费</t>
    </r>
    <phoneticPr fontId="9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</si>
  <si>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19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层租金</t>
    </r>
    <phoneticPr fontId="9" type="noConversion"/>
  </si>
  <si>
    <t>融科C座19-20层</t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</si>
  <si>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19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层物业管理费</t>
    </r>
    <phoneticPr fontId="9" type="noConversion"/>
  </si>
  <si>
    <r>
      <t>2014</t>
    </r>
    <r>
      <rPr>
        <sz val="10"/>
        <rFont val="宋体"/>
        <family val="3"/>
        <charset val="134"/>
      </rPr>
      <t>年预算稿</t>
    </r>
    <phoneticPr fontId="5" type="noConversion"/>
  </si>
  <si>
    <r>
      <rPr>
        <b/>
        <sz val="10"/>
        <rFont val="宋体"/>
        <family val="3"/>
        <charset val="134"/>
      </rPr>
      <t>费用类别</t>
    </r>
    <phoneticPr fontId="5" type="noConversion"/>
  </si>
  <si>
    <t>费用项目</t>
    <phoneticPr fontId="5" type="noConversion"/>
  </si>
  <si>
    <t>单价</t>
    <phoneticPr fontId="5" type="noConversion"/>
  </si>
  <si>
    <t>金额总计</t>
    <phoneticPr fontId="5" type="noConversion"/>
  </si>
  <si>
    <t>2013预算</t>
  </si>
  <si>
    <r>
      <rPr>
        <b/>
        <sz val="10"/>
        <rFont val="宋体"/>
        <family val="3"/>
        <charset val="134"/>
      </rPr>
      <t>与</t>
    </r>
    <r>
      <rPr>
        <b/>
        <sz val="10"/>
        <rFont val="Calibri"/>
        <family val="2"/>
      </rPr>
      <t>2013</t>
    </r>
    <r>
      <rPr>
        <b/>
        <sz val="10"/>
        <rFont val="宋体"/>
        <family val="3"/>
        <charset val="134"/>
      </rPr>
      <t>金额差异</t>
    </r>
    <phoneticPr fontId="5" type="noConversion"/>
  </si>
  <si>
    <t>变化比例</t>
    <phoneticPr fontId="9" type="noConversion"/>
  </si>
  <si>
    <t>Budget Item</t>
    <phoneticPr fontId="9" type="noConversion"/>
  </si>
  <si>
    <t xml:space="preserve">per month in RMB </t>
    <phoneticPr fontId="9" type="noConversion"/>
  </si>
  <si>
    <t>year in RMB</t>
    <phoneticPr fontId="9" type="noConversion"/>
  </si>
  <si>
    <r>
      <t>2013</t>
    </r>
    <r>
      <rPr>
        <b/>
        <sz val="10"/>
        <rFont val="宋体"/>
        <family val="3"/>
        <charset val="134"/>
      </rPr>
      <t>预算</t>
    </r>
    <phoneticPr fontId="9" type="noConversion"/>
  </si>
  <si>
    <r>
      <rPr>
        <sz val="10"/>
        <rFont val="Arial Unicode MS"/>
        <family val="2"/>
        <charset val="134"/>
      </rPr>
      <t>（</t>
    </r>
    <r>
      <rPr>
        <sz val="10"/>
        <rFont val="Calibri"/>
        <family val="2"/>
      </rPr>
      <t>a</t>
    </r>
    <r>
      <rPr>
        <sz val="10"/>
        <rFont val="Arial Unicode MS"/>
        <family val="2"/>
        <charset val="134"/>
      </rPr>
      <t>）</t>
    </r>
    <phoneticPr fontId="9" type="noConversion"/>
  </si>
  <si>
    <r>
      <rPr>
        <sz val="10"/>
        <rFont val="Arial Unicode MS"/>
        <family val="2"/>
        <charset val="134"/>
      </rPr>
      <t>（</t>
    </r>
    <r>
      <rPr>
        <sz val="10"/>
        <rFont val="Calibri"/>
        <family val="2"/>
      </rPr>
      <t>b</t>
    </r>
    <r>
      <rPr>
        <sz val="10"/>
        <rFont val="Arial Unicode MS"/>
        <family val="2"/>
        <charset val="134"/>
      </rPr>
      <t>）</t>
    </r>
    <r>
      <rPr>
        <sz val="10"/>
        <rFont val="Calibri"/>
        <family val="2"/>
      </rPr>
      <t>=</t>
    </r>
    <r>
      <rPr>
        <sz val="10"/>
        <rFont val="Arial Unicode MS"/>
        <family val="2"/>
        <charset val="134"/>
      </rPr>
      <t>（</t>
    </r>
    <r>
      <rPr>
        <sz val="10"/>
        <rFont val="Calibri"/>
        <family val="2"/>
      </rPr>
      <t>a</t>
    </r>
    <r>
      <rPr>
        <sz val="10"/>
        <rFont val="Arial Unicode MS"/>
        <family val="2"/>
        <charset val="134"/>
      </rPr>
      <t>）</t>
    </r>
    <r>
      <rPr>
        <sz val="10"/>
        <rFont val="Calibri"/>
        <family val="2"/>
      </rPr>
      <t>*12</t>
    </r>
    <phoneticPr fontId="9" type="noConversion"/>
  </si>
  <si>
    <t>Rental</t>
    <phoneticPr fontId="9" type="noConversion"/>
  </si>
  <si>
    <t>网络大厦租金</t>
    <phoneticPr fontId="9" type="noConversion"/>
  </si>
  <si>
    <r>
      <rPr>
        <sz val="10"/>
        <rFont val="宋体"/>
        <family val="3"/>
        <charset val="134"/>
      </rPr>
      <t>网络大厦物业管理费</t>
    </r>
    <r>
      <rPr>
        <sz val="10"/>
        <rFont val="Arial"/>
        <family val="2"/>
      </rPr>
      <t/>
    </r>
    <phoneticPr fontId="9" type="noConversion"/>
  </si>
  <si>
    <t>库房租金</t>
    <phoneticPr fontId="9" type="noConversion"/>
  </si>
  <si>
    <t>库房物业管理费</t>
    <phoneticPr fontId="9" type="noConversion"/>
  </si>
  <si>
    <t>华清嘉园租金</t>
    <phoneticPr fontId="9" type="noConversion"/>
  </si>
  <si>
    <t>媒体大厦物业费</t>
    <phoneticPr fontId="5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</si>
  <si>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层租金</t>
    </r>
    <phoneticPr fontId="9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</si>
  <si>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A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层物业管理费</t>
    </r>
    <phoneticPr fontId="9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</si>
  <si>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19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层租金</t>
    </r>
    <phoneticPr fontId="9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</si>
  <si>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19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层物业管理费</t>
    </r>
    <phoneticPr fontId="9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</si>
  <si>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10</t>
    </r>
    <r>
      <rPr>
        <sz val="10"/>
        <rFont val="宋体"/>
        <family val="3"/>
        <charset val="134"/>
      </rPr>
      <t>层租金</t>
    </r>
    <phoneticPr fontId="5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</si>
  <si>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10</t>
    </r>
    <r>
      <rPr>
        <sz val="10"/>
        <rFont val="宋体"/>
        <family val="3"/>
        <charset val="134"/>
      </rPr>
      <t>层物业管理费</t>
    </r>
    <phoneticPr fontId="5" type="noConversion"/>
  </si>
  <si>
    <r>
      <rPr>
        <sz val="10"/>
        <rFont val="宋体"/>
        <family val="3"/>
        <charset val="134"/>
      </rPr>
      <t>同方</t>
    </r>
    <r>
      <rPr>
        <sz val="10"/>
        <rFont val="Calibri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7</t>
    </r>
    <r>
      <rPr>
        <sz val="10"/>
        <rFont val="宋体"/>
        <family val="3"/>
        <charset val="134"/>
      </rPr>
      <t>层租金</t>
    </r>
    <phoneticPr fontId="9" type="noConversion"/>
  </si>
  <si>
    <r>
      <rPr>
        <sz val="10"/>
        <rFont val="宋体"/>
        <family val="3"/>
        <charset val="134"/>
      </rPr>
      <t>同方</t>
    </r>
    <r>
      <rPr>
        <sz val="10"/>
        <rFont val="Calibri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7</t>
    </r>
    <r>
      <rPr>
        <sz val="10"/>
        <rFont val="宋体"/>
        <family val="3"/>
        <charset val="134"/>
      </rPr>
      <t>层物业管理费</t>
    </r>
    <phoneticPr fontId="9" type="noConversion"/>
  </si>
  <si>
    <r>
      <rPr>
        <sz val="10"/>
        <rFont val="宋体"/>
        <family val="3"/>
        <charset val="134"/>
      </rPr>
      <t>同方</t>
    </r>
    <r>
      <rPr>
        <sz val="10"/>
        <rFont val="Calibri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8</t>
    </r>
    <r>
      <rPr>
        <sz val="10"/>
        <rFont val="宋体"/>
        <family val="3"/>
        <charset val="134"/>
      </rPr>
      <t>层租金</t>
    </r>
    <phoneticPr fontId="9" type="noConversion"/>
  </si>
  <si>
    <r>
      <rPr>
        <sz val="10"/>
        <rFont val="宋体"/>
        <family val="3"/>
        <charset val="134"/>
      </rPr>
      <t>同方</t>
    </r>
    <r>
      <rPr>
        <sz val="10"/>
        <rFont val="Calibri"/>
        <family val="2"/>
      </rPr>
      <t>D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8</t>
    </r>
    <r>
      <rPr>
        <sz val="10"/>
        <rFont val="宋体"/>
        <family val="3"/>
        <charset val="134"/>
      </rPr>
      <t>层物业管理费</t>
    </r>
    <phoneticPr fontId="9" type="noConversion"/>
  </si>
  <si>
    <t>Parking</t>
    <phoneticPr fontId="9" type="noConversion"/>
  </si>
  <si>
    <r>
      <rPr>
        <sz val="10"/>
        <rFont val="宋体"/>
        <family val="3"/>
        <charset val="134"/>
      </rPr>
      <t>停车费（网络大厦</t>
    </r>
    <r>
      <rPr>
        <sz val="10"/>
        <rFont val="Calibri"/>
        <family val="2"/>
      </rPr>
      <t>-SOHU</t>
    </r>
    <r>
      <rPr>
        <sz val="10"/>
        <rFont val="宋体"/>
        <family val="3"/>
        <charset val="134"/>
      </rPr>
      <t>）</t>
    </r>
    <phoneticPr fontId="9" type="noConversion"/>
  </si>
  <si>
    <r>
      <rPr>
        <sz val="10"/>
        <rFont val="宋体"/>
        <family val="3"/>
        <charset val="134"/>
      </rPr>
      <t>停车费（科技大厦</t>
    </r>
    <r>
      <rPr>
        <sz val="10"/>
        <rFont val="Calibri"/>
        <family val="2"/>
      </rPr>
      <t>-SOHU</t>
    </r>
    <r>
      <rPr>
        <sz val="10"/>
        <rFont val="宋体"/>
        <family val="3"/>
        <charset val="134"/>
      </rPr>
      <t>）</t>
    </r>
    <phoneticPr fontId="9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</si>
  <si>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A</t>
    </r>
    <r>
      <rPr>
        <sz val="10"/>
        <rFont val="宋体"/>
        <family val="3"/>
        <charset val="134"/>
      </rPr>
      <t>座地下停车费</t>
    </r>
    <phoneticPr fontId="9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</si>
  <si>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座地下停车费（</t>
    </r>
    <r>
      <rPr>
        <sz val="10"/>
        <rFont val="Calibri"/>
        <family val="2"/>
      </rPr>
      <t>19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层）</t>
    </r>
    <phoneticPr fontId="9" type="noConversion"/>
  </si>
  <si>
    <r>
      <rPr>
        <sz val="10"/>
        <rFont val="宋体"/>
        <family val="3"/>
        <charset val="134"/>
      </rPr>
      <t>融科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座</t>
    </r>
    <r>
      <rPr>
        <sz val="10"/>
        <rFont val="Calibri"/>
        <family val="2"/>
      </rPr>
      <t>10</t>
    </r>
    <r>
      <rPr>
        <sz val="10"/>
        <rFont val="宋体"/>
        <family val="3"/>
        <charset val="134"/>
      </rPr>
      <t>层停车费</t>
    </r>
    <phoneticPr fontId="5" type="noConversion"/>
  </si>
  <si>
    <t>融科中科行健地面停车费</t>
    <phoneticPr fontId="9" type="noConversion"/>
  </si>
  <si>
    <t>Rental</t>
  </si>
  <si>
    <t>Parking</t>
  </si>
  <si>
    <t>Electricity</t>
  </si>
  <si>
    <t>Drinking Water</t>
  </si>
  <si>
    <t>Security Service</t>
  </si>
  <si>
    <t xml:space="preserve">Plant </t>
  </si>
  <si>
    <t>Office Cleaning</t>
  </si>
  <si>
    <t xml:space="preserve">Pantry Service </t>
  </si>
  <si>
    <t>Shuttle Bus</t>
  </si>
  <si>
    <t>Pantry Supplies</t>
  </si>
  <si>
    <t>Office consumables</t>
  </si>
  <si>
    <t>Facility Maintenance</t>
  </si>
  <si>
    <t xml:space="preserve">Office Maintenance </t>
  </si>
  <si>
    <t>Insurance</t>
  </si>
  <si>
    <t>Capex</t>
  </si>
  <si>
    <t>Company Vehicle</t>
  </si>
  <si>
    <t>媒体大厦新增项</t>
  </si>
  <si>
    <t>武汉研发中心
日常费用</t>
  </si>
  <si>
    <t>租金、物业管理费</t>
  </si>
  <si>
    <t>停车费</t>
  </si>
  <si>
    <t>水电费、供暖费</t>
  </si>
  <si>
    <t>饮用水费</t>
  </si>
  <si>
    <t>保安费</t>
  </si>
  <si>
    <t>植物租摆费</t>
  </si>
  <si>
    <t>日常保洁、地毯清洗、办公区杀虫除蟑</t>
  </si>
  <si>
    <t>茶水间阿姨费用</t>
  </si>
  <si>
    <t>班车服务费</t>
  </si>
  <si>
    <t>茶水间费用、杯子制作费用</t>
  </si>
  <si>
    <t>办公用品费用</t>
  </si>
  <si>
    <t>家具维修费用</t>
  </si>
  <si>
    <t>各项维护合同费用、日常维护材料费用、卫星电视维护及使用费</t>
  </si>
  <si>
    <t>财产保险</t>
  </si>
  <si>
    <t>资产、家具</t>
  </si>
  <si>
    <t>搜狐车辆保险、搜狐车辆维修保养</t>
  </si>
  <si>
    <t>媒体大厦新增预留工位、办公室文软装（文化建设）</t>
  </si>
  <si>
    <t>项目</t>
    <phoneticPr fontId="5" type="noConversion"/>
  </si>
  <si>
    <r>
      <t xml:space="preserve">Tech-no Capex and others &amp; </t>
    </r>
    <r>
      <rPr>
        <sz val="10"/>
        <color rgb="FFFF0000"/>
        <rFont val="宋体"/>
        <family val="3"/>
        <charset val="134"/>
        <scheme val="minor"/>
      </rPr>
      <t>ES-Capex</t>
    </r>
    <phoneticPr fontId="5" type="noConversion"/>
  </si>
  <si>
    <t>服务器\网络设备和存储\虚拟机\ES-Capex</t>
    <phoneticPr fontId="5" type="noConversion"/>
  </si>
  <si>
    <t>ES-Capex预算模板</t>
    <phoneticPr fontId="5" type="noConversion"/>
  </si>
  <si>
    <t>业务类别</t>
    <phoneticPr fontId="5" type="noConversion"/>
  </si>
  <si>
    <t>项目</t>
    <phoneticPr fontId="5" type="noConversion"/>
  </si>
  <si>
    <t>用途类型</t>
    <phoneticPr fontId="5" type="noConversion"/>
  </si>
  <si>
    <t>单位</t>
    <phoneticPr fontId="5" type="noConversion"/>
  </si>
  <si>
    <t>Q1</t>
    <phoneticPr fontId="5" type="noConversion"/>
  </si>
  <si>
    <t>Q2</t>
    <phoneticPr fontId="5" type="noConversion"/>
  </si>
  <si>
    <t>Q3</t>
    <phoneticPr fontId="5" type="noConversion"/>
  </si>
  <si>
    <t>Q4</t>
    <phoneticPr fontId="5" type="noConversion"/>
  </si>
  <si>
    <t>总计</t>
    <phoneticPr fontId="5" type="noConversion"/>
  </si>
  <si>
    <t>备注</t>
    <phoneticPr fontId="5" type="noConversion"/>
  </si>
  <si>
    <t>数量</t>
    <phoneticPr fontId="5" type="noConversion"/>
  </si>
  <si>
    <t>数量</t>
    <phoneticPr fontId="9" type="noConversion"/>
  </si>
  <si>
    <t>金额</t>
    <phoneticPr fontId="5" type="noConversion"/>
  </si>
  <si>
    <t>PC</t>
  </si>
  <si>
    <t>ALL</t>
  </si>
  <si>
    <t>PC/NB报废更新</t>
  </si>
  <si>
    <t>NB</t>
  </si>
  <si>
    <t>Sohu</t>
  </si>
  <si>
    <t>业务线特殊需求</t>
  </si>
  <si>
    <t>焦点</t>
  </si>
  <si>
    <t>新员工</t>
  </si>
  <si>
    <t>视频</t>
  </si>
  <si>
    <t>办公设备</t>
    <phoneticPr fontId="5" type="noConversion"/>
  </si>
  <si>
    <t>一体机</t>
    <phoneticPr fontId="5" type="noConversion"/>
  </si>
  <si>
    <t>投影仪</t>
    <phoneticPr fontId="5" type="noConversion"/>
  </si>
  <si>
    <t>家具</t>
    <phoneticPr fontId="5" type="noConversion"/>
  </si>
  <si>
    <r>
      <rPr>
        <b/>
        <sz val="10"/>
        <rFont val="宋体"/>
        <family val="3"/>
        <charset val="134"/>
      </rPr>
      <t>项</t>
    </r>
    <r>
      <rPr>
        <b/>
        <sz val="10"/>
        <rFont val="Calibri"/>
        <family val="2"/>
      </rPr>
      <t xml:space="preserve">      </t>
    </r>
    <r>
      <rPr>
        <b/>
        <sz val="10"/>
        <rFont val="宋体"/>
        <family val="3"/>
        <charset val="134"/>
      </rPr>
      <t>目</t>
    </r>
    <phoneticPr fontId="9" type="noConversion"/>
  </si>
  <si>
    <t>16Q1</t>
    <phoneticPr fontId="9" type="noConversion"/>
  </si>
  <si>
    <t>16Q2</t>
    <phoneticPr fontId="9" type="noConversion"/>
  </si>
  <si>
    <t>16Q3</t>
    <phoneticPr fontId="9" type="noConversion"/>
  </si>
  <si>
    <t>16Q4</t>
    <phoneticPr fontId="9" type="noConversion"/>
  </si>
  <si>
    <r>
      <rPr>
        <sz val="10"/>
        <rFont val="宋体"/>
        <family val="3"/>
        <charset val="134"/>
      </rPr>
      <t>备注</t>
    </r>
    <phoneticPr fontId="5" type="noConversion"/>
  </si>
  <si>
    <t>数量</t>
    <phoneticPr fontId="9" type="noConversion"/>
  </si>
  <si>
    <t>金额</t>
    <phoneticPr fontId="9" type="noConversion"/>
  </si>
  <si>
    <t>新员工</t>
    <phoneticPr fontId="5" type="noConversion"/>
  </si>
  <si>
    <t>类别</t>
    <phoneticPr fontId="9" type="noConversion"/>
  </si>
  <si>
    <t>ALL</t>
    <phoneticPr fontId="5" type="noConversion"/>
  </si>
  <si>
    <t>PC</t>
    <phoneticPr fontId="9" type="noConversion"/>
  </si>
  <si>
    <t>NB</t>
    <phoneticPr fontId="9" type="noConversion"/>
  </si>
  <si>
    <t>Sohu</t>
    <phoneticPr fontId="5" type="noConversion"/>
  </si>
  <si>
    <t>PC</t>
    <phoneticPr fontId="9" type="noConversion"/>
  </si>
  <si>
    <t>NB</t>
    <phoneticPr fontId="9" type="noConversion"/>
  </si>
  <si>
    <t>焦点</t>
    <phoneticPr fontId="5" type="noConversion"/>
  </si>
  <si>
    <t>NB</t>
    <phoneticPr fontId="9" type="noConversion"/>
  </si>
  <si>
    <t>视频</t>
    <phoneticPr fontId="5" type="noConversion"/>
  </si>
  <si>
    <t>PC/NB报废更新</t>
    <phoneticPr fontId="5" type="noConversion"/>
  </si>
  <si>
    <t>类别</t>
    <phoneticPr fontId="9" type="noConversion"/>
  </si>
  <si>
    <t>Sohu</t>
    <phoneticPr fontId="5" type="noConversion"/>
  </si>
  <si>
    <t>业务线特殊需求</t>
    <phoneticPr fontId="5" type="noConversion"/>
  </si>
  <si>
    <t>PC/NB/OE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</si>
</sst>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_([$€-2]* #,##0.00_);_([$€-2]* \(#,##0.00\);_([$€-2]* &quot;-&quot;??_)"/>
    <numFmt numFmtId="178" formatCode="[$-409]d\-mmm;@"/>
    <numFmt numFmtId="179" formatCode="_ * #,##0_ ;_ * \-#,##0_ ;_ * &quot;-&quot;??_ ;_ @_ "/>
    <numFmt numFmtId="180" formatCode="yyyy/m/d;@"/>
    <numFmt numFmtId="181" formatCode="0.00_ "/>
    <numFmt numFmtId="182" formatCode="[$-10804]#,##0.0;\-#,##0.0"/>
    <numFmt numFmtId="183" formatCode="#,##0_);[Red]\(#,##0\)"/>
  </numFmts>
  <fonts count="5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Tahoma"/>
      <family val="2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Arial Narrow"/>
      <family val="2"/>
    </font>
    <font>
      <b/>
      <sz val="10"/>
      <color indexed="10"/>
      <name val="Arial"/>
      <family val="2"/>
    </font>
    <font>
      <sz val="10"/>
      <color indexed="22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2"/>
      <charset val="134"/>
    </font>
    <font>
      <b/>
      <sz val="10"/>
      <color indexed="10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 Unicode MS"/>
      <family val="2"/>
      <charset val="134"/>
    </font>
    <font>
      <sz val="10"/>
      <name val="Arial Unicode MS"/>
      <family val="2"/>
      <charset val="134"/>
    </font>
    <font>
      <sz val="11"/>
      <color indexed="8"/>
      <name val="宋体"/>
      <family val="2"/>
      <scheme val="minor"/>
    </font>
    <font>
      <u/>
      <sz val="10"/>
      <name val="Calibri"/>
      <family val="2"/>
    </font>
    <font>
      <b/>
      <u val="singleAccounting"/>
      <sz val="10"/>
      <name val="Calibri"/>
      <family val="2"/>
    </font>
    <font>
      <b/>
      <u val="singleAccounting"/>
      <sz val="10"/>
      <color rgb="FFFF0000"/>
      <name val="Calibri"/>
      <family val="2"/>
    </font>
    <font>
      <b/>
      <sz val="10"/>
      <color theme="1"/>
      <name val="宋体"/>
      <family val="3"/>
      <charset val="134"/>
    </font>
    <font>
      <sz val="10"/>
      <color indexed="1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15" fillId="0" borderId="0"/>
    <xf numFmtId="177" fontId="16" fillId="0" borderId="0" applyBorder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82" fontId="15" fillId="0" borderId="0"/>
    <xf numFmtId="0" fontId="15" fillId="0" borderId="0"/>
    <xf numFmtId="0" fontId="45" fillId="0" borderId="0">
      <alignment vertical="center"/>
    </xf>
    <xf numFmtId="0" fontId="15" fillId="0" borderId="0"/>
  </cellStyleXfs>
  <cellXfs count="294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177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left" vertical="top"/>
    </xf>
    <xf numFmtId="0" fontId="4" fillId="0" borderId="0" xfId="0" applyFont="1">
      <alignment vertical="center"/>
    </xf>
    <xf numFmtId="178" fontId="10" fillId="3" borderId="1" xfId="0" applyNumberFormat="1" applyFont="1" applyFill="1" applyBorder="1" applyAlignment="1">
      <alignment horizontal="center" vertical="center"/>
    </xf>
    <xf numFmtId="179" fontId="10" fillId="3" borderId="1" xfId="1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79" fontId="12" fillId="0" borderId="1" xfId="1" applyNumberFormat="1" applyFont="1" applyFill="1" applyBorder="1" applyAlignment="1">
      <alignment horizontal="left" vertical="center"/>
    </xf>
    <xf numFmtId="179" fontId="13" fillId="0" borderId="1" xfId="1" applyNumberFormat="1" applyFont="1" applyFill="1" applyBorder="1" applyAlignment="1">
      <alignment horizontal="left" vertical="top"/>
    </xf>
    <xf numFmtId="0" fontId="14" fillId="2" borderId="1" xfId="3" applyFill="1" applyBorder="1" applyAlignment="1">
      <alignment horizontal="left" vertical="center"/>
    </xf>
    <xf numFmtId="177" fontId="7" fillId="0" borderId="6" xfId="4" applyFont="1" applyFill="1" applyBorder="1" applyAlignment="1">
      <alignment horizontal="center" vertical="center"/>
    </xf>
    <xf numFmtId="43" fontId="7" fillId="0" borderId="6" xfId="1" applyFont="1" applyFill="1" applyBorder="1" applyAlignment="1">
      <alignment horizontal="center" vertical="center" wrapText="1"/>
    </xf>
    <xf numFmtId="177" fontId="7" fillId="0" borderId="6" xfId="4" applyFont="1" applyFill="1" applyBorder="1" applyAlignment="1">
      <alignment horizontal="center" vertical="center" wrapText="1"/>
    </xf>
    <xf numFmtId="180" fontId="7" fillId="0" borderId="6" xfId="4" applyNumberFormat="1" applyFont="1" applyFill="1" applyBorder="1" applyAlignment="1">
      <alignment horizontal="center" vertical="center" wrapText="1"/>
    </xf>
    <xf numFmtId="177" fontId="7" fillId="0" borderId="1" xfId="4" applyFont="1" applyFill="1" applyBorder="1" applyAlignment="1">
      <alignment horizontal="center" vertical="center" wrapText="1"/>
    </xf>
    <xf numFmtId="180" fontId="7" fillId="0" borderId="1" xfId="4" applyNumberFormat="1" applyFont="1" applyFill="1" applyBorder="1" applyAlignment="1">
      <alignment horizontal="center" vertical="center" wrapText="1"/>
    </xf>
    <xf numFmtId="177" fontId="7" fillId="0" borderId="1" xfId="4" applyFont="1" applyFill="1" applyBorder="1" applyAlignment="1">
      <alignment horizontal="center" vertical="center"/>
    </xf>
    <xf numFmtId="179" fontId="10" fillId="0" borderId="1" xfId="1" applyNumberFormat="1" applyFont="1" applyFill="1" applyBorder="1" applyAlignment="1">
      <alignment horizontal="center" vertical="center" wrapText="1"/>
    </xf>
    <xf numFmtId="177" fontId="6" fillId="0" borderId="1" xfId="4" applyFont="1" applyFill="1" applyBorder="1" applyAlignment="1" applyProtection="1">
      <alignment horizontal="left"/>
      <protection locked="0"/>
    </xf>
    <xf numFmtId="177" fontId="6" fillId="4" borderId="1" xfId="0" applyNumberFormat="1" applyFont="1" applyFill="1" applyBorder="1" applyAlignment="1"/>
    <xf numFmtId="43" fontId="6" fillId="4" borderId="1" xfId="1" applyFont="1" applyFill="1" applyBorder="1" applyAlignment="1" applyProtection="1">
      <alignment horizontal="right"/>
      <protection locked="0"/>
    </xf>
    <xf numFmtId="180" fontId="6" fillId="4" borderId="1" xfId="6" applyNumberFormat="1" applyFont="1" applyFill="1" applyBorder="1" applyAlignment="1" applyProtection="1">
      <alignment horizontal="right"/>
      <protection locked="0"/>
    </xf>
    <xf numFmtId="43" fontId="6" fillId="5" borderId="1" xfId="1" applyFont="1" applyFill="1" applyBorder="1" applyAlignment="1" applyProtection="1">
      <alignment horizontal="right"/>
      <protection locked="0"/>
    </xf>
    <xf numFmtId="180" fontId="6" fillId="5" borderId="1" xfId="6" applyNumberFormat="1" applyFont="1" applyFill="1" applyBorder="1" applyAlignment="1" applyProtection="1">
      <alignment horizontal="right"/>
      <protection locked="0"/>
    </xf>
    <xf numFmtId="9" fontId="6" fillId="6" borderId="1" xfId="2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 wrapText="1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179" fontId="21" fillId="0" borderId="1" xfId="1" applyNumberFormat="1" applyFont="1" applyFill="1" applyBorder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12" fillId="0" borderId="1" xfId="0" applyFont="1" applyBorder="1">
      <alignment vertical="center"/>
    </xf>
    <xf numFmtId="179" fontId="24" fillId="0" borderId="1" xfId="1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179" fontId="12" fillId="0" borderId="1" xfId="1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179" fontId="21" fillId="0" borderId="1" xfId="1" applyNumberFormat="1" applyFont="1" applyFill="1" applyBorder="1" applyAlignment="1">
      <alignment horizontal="center" vertical="center"/>
    </xf>
    <xf numFmtId="179" fontId="12" fillId="2" borderId="1" xfId="1" applyNumberFormat="1" applyFont="1" applyFill="1" applyBorder="1" applyAlignment="1">
      <alignment vertical="center"/>
    </xf>
    <xf numFmtId="179" fontId="20" fillId="0" borderId="1" xfId="1" applyNumberFormat="1" applyFont="1" applyFill="1" applyBorder="1" applyAlignment="1">
      <alignment horizontal="center" vertical="center"/>
    </xf>
    <xf numFmtId="179" fontId="12" fillId="0" borderId="1" xfId="1" applyNumberFormat="1" applyFont="1" applyFill="1" applyBorder="1" applyAlignment="1">
      <alignment vertical="center"/>
    </xf>
    <xf numFmtId="179" fontId="12" fillId="0" borderId="4" xfId="1" applyNumberFormat="1" applyFont="1" applyFill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4" xfId="0" applyFont="1" applyBorder="1">
      <alignment vertical="center"/>
    </xf>
    <xf numFmtId="0" fontId="17" fillId="0" borderId="4" xfId="0" applyFont="1" applyBorder="1">
      <alignment vertical="center"/>
    </xf>
    <xf numFmtId="0" fontId="0" fillId="0" borderId="4" xfId="0" applyBorder="1">
      <alignment vertical="center"/>
    </xf>
    <xf numFmtId="179" fontId="25" fillId="3" borderId="1" xfId="1" applyNumberFormat="1" applyFont="1" applyFill="1" applyBorder="1" applyAlignment="1"/>
    <xf numFmtId="179" fontId="25" fillId="3" borderId="1" xfId="7" applyNumberFormat="1" applyFont="1" applyFill="1" applyBorder="1" applyAlignment="1" applyProtection="1">
      <alignment vertical="center"/>
      <protection locked="0"/>
    </xf>
    <xf numFmtId="179" fontId="25" fillId="3" borderId="1" xfId="1" applyNumberFormat="1" applyFont="1" applyFill="1" applyBorder="1" applyAlignment="1" applyProtection="1">
      <alignment vertical="center"/>
      <protection locked="0"/>
    </xf>
    <xf numFmtId="43" fontId="25" fillId="3" borderId="1" xfId="1" applyFont="1" applyFill="1" applyBorder="1" applyAlignment="1">
      <alignment horizontal="right"/>
    </xf>
    <xf numFmtId="179" fontId="25" fillId="3" borderId="1" xfId="1" applyNumberFormat="1" applyFont="1" applyFill="1" applyBorder="1" applyAlignment="1" applyProtection="1">
      <alignment horizontal="right" vertical="top" wrapText="1"/>
      <protection locked="0"/>
    </xf>
    <xf numFmtId="43" fontId="25" fillId="3" borderId="1" xfId="1" applyFont="1" applyFill="1" applyBorder="1" applyAlignment="1" applyProtection="1">
      <alignment horizontal="right" vertical="top" wrapText="1"/>
      <protection locked="0"/>
    </xf>
    <xf numFmtId="43" fontId="25" fillId="3" borderId="1" xfId="1" applyFont="1" applyFill="1" applyBorder="1" applyAlignment="1" applyProtection="1">
      <alignment horizontal="right" vertical="center"/>
      <protection locked="0"/>
    </xf>
    <xf numFmtId="43" fontId="25" fillId="3" borderId="1" xfId="1" applyFont="1" applyFill="1" applyBorder="1" applyAlignment="1">
      <alignment horizontal="center"/>
    </xf>
    <xf numFmtId="182" fontId="27" fillId="0" borderId="1" xfId="8" applyFont="1" applyFill="1" applyBorder="1" applyAlignment="1">
      <alignment horizontal="left" vertical="center" indent="2"/>
    </xf>
    <xf numFmtId="182" fontId="26" fillId="0" borderId="1" xfId="8" applyFont="1" applyFill="1" applyBorder="1" applyAlignment="1">
      <alignment horizontal="left" vertical="center" indent="2"/>
    </xf>
    <xf numFmtId="0" fontId="0" fillId="0" borderId="1" xfId="0" applyBorder="1" applyAlignment="1">
      <alignment vertical="center" wrapText="1"/>
    </xf>
    <xf numFmtId="0" fontId="12" fillId="0" borderId="0" xfId="0" applyFont="1">
      <alignment vertical="center"/>
    </xf>
    <xf numFmtId="0" fontId="4" fillId="8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30" fillId="9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2" fillId="0" borderId="0" xfId="0" applyFo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3" fontId="21" fillId="0" borderId="0" xfId="0" applyNumberFormat="1" applyFont="1" applyFill="1" applyBorder="1" applyAlignment="1">
      <alignment horizontal="center" vertical="center" wrapText="1"/>
    </xf>
    <xf numFmtId="3" fontId="31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wrapText="1"/>
    </xf>
    <xf numFmtId="0" fontId="31" fillId="12" borderId="1" xfId="0" applyFont="1" applyFill="1" applyBorder="1" applyAlignment="1">
      <alignment horizontal="center" wrapText="1"/>
    </xf>
    <xf numFmtId="0" fontId="33" fillId="12" borderId="1" xfId="0" applyFont="1" applyFill="1" applyBorder="1" applyAlignment="1">
      <alignment horizontal="center" wrapText="1"/>
    </xf>
    <xf numFmtId="183" fontId="31" fillId="12" borderId="1" xfId="0" applyNumberFormat="1" applyFont="1" applyFill="1" applyBorder="1" applyAlignment="1">
      <alignment horizontal="center" wrapText="1"/>
    </xf>
    <xf numFmtId="0" fontId="34" fillId="13" borderId="1" xfId="9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/>
    <xf numFmtId="0" fontId="25" fillId="2" borderId="1" xfId="0" applyFont="1" applyFill="1" applyBorder="1" applyAlignment="1"/>
    <xf numFmtId="0" fontId="27" fillId="5" borderId="1" xfId="0" applyFont="1" applyFill="1" applyBorder="1" applyAlignment="1"/>
    <xf numFmtId="0" fontId="27" fillId="0" borderId="1" xfId="0" applyFont="1" applyBorder="1" applyAlignment="1">
      <alignment wrapText="1"/>
    </xf>
    <xf numFmtId="4" fontId="27" fillId="0" borderId="1" xfId="0" applyNumberFormat="1" applyFont="1" applyBorder="1" applyAlignment="1">
      <alignment horizontal="right"/>
    </xf>
    <xf numFmtId="0" fontId="27" fillId="0" borderId="1" xfId="0" applyFont="1" applyBorder="1" applyAlignment="1"/>
    <xf numFmtId="4" fontId="36" fillId="0" borderId="1" xfId="0" applyNumberFormat="1" applyFont="1" applyBorder="1" applyAlignment="1">
      <alignment horizontal="right"/>
    </xf>
    <xf numFmtId="0" fontId="37" fillId="5" borderId="1" xfId="0" applyFont="1" applyFill="1" applyBorder="1" applyAlignment="1"/>
    <xf numFmtId="0" fontId="38" fillId="5" borderId="0" xfId="0" applyFont="1" applyFill="1" applyBorder="1" applyAlignment="1"/>
    <xf numFmtId="0" fontId="40" fillId="5" borderId="0" xfId="0" applyFont="1" applyFill="1" applyAlignment="1"/>
    <xf numFmtId="0" fontId="35" fillId="0" borderId="0" xfId="0" applyFont="1" applyAlignment="1"/>
    <xf numFmtId="0" fontId="25" fillId="0" borderId="0" xfId="0" applyFont="1" applyAlignment="1"/>
    <xf numFmtId="0" fontId="25" fillId="9" borderId="0" xfId="0" applyFont="1" applyFill="1" applyAlignment="1"/>
    <xf numFmtId="0" fontId="25" fillId="2" borderId="0" xfId="0" applyFont="1" applyFill="1" applyAlignment="1"/>
    <xf numFmtId="0" fontId="27" fillId="0" borderId="0" xfId="0" applyFont="1" applyAlignment="1"/>
    <xf numFmtId="4" fontId="27" fillId="0" borderId="0" xfId="0" applyNumberFormat="1" applyFont="1" applyAlignment="1">
      <alignment horizontal="right"/>
    </xf>
    <xf numFmtId="0" fontId="27" fillId="9" borderId="0" xfId="0" applyFont="1" applyFill="1" applyAlignment="1"/>
    <xf numFmtId="4" fontId="27" fillId="2" borderId="0" xfId="0" applyNumberFormat="1" applyFont="1" applyFill="1" applyAlignment="1">
      <alignment horizontal="right"/>
    </xf>
    <xf numFmtId="0" fontId="29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49" fontId="32" fillId="9" borderId="1" xfId="0" applyNumberFormat="1" applyFont="1" applyFill="1" applyBorder="1" applyAlignment="1">
      <alignment horizontal="center" vertical="center"/>
    </xf>
    <xf numFmtId="0" fontId="32" fillId="11" borderId="1" xfId="0" applyFont="1" applyFill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41" fontId="41" fillId="0" borderId="1" xfId="9" applyNumberFormat="1" applyFont="1" applyFill="1" applyBorder="1" applyAlignment="1">
      <alignment horizontal="center" vertical="center"/>
    </xf>
    <xf numFmtId="183" fontId="32" fillId="0" borderId="1" xfId="0" applyNumberFormat="1" applyFont="1" applyFill="1" applyBorder="1" applyAlignment="1">
      <alignment horizontal="center" vertical="center"/>
    </xf>
    <xf numFmtId="49" fontId="42" fillId="0" borderId="0" xfId="9" applyNumberFormat="1" applyFont="1" applyFill="1" applyAlignment="1">
      <alignment vertical="center"/>
    </xf>
    <xf numFmtId="183" fontId="32" fillId="0" borderId="1" xfId="0" applyNumberFormat="1" applyFont="1" applyFill="1" applyBorder="1" applyAlignment="1">
      <alignment vertical="center"/>
    </xf>
    <xf numFmtId="183" fontId="41" fillId="0" borderId="1" xfId="0" applyNumberFormat="1" applyFont="1" applyFill="1" applyBorder="1" applyAlignment="1">
      <alignment vertical="center"/>
    </xf>
    <xf numFmtId="49" fontId="41" fillId="0" borderId="9" xfId="9" applyNumberFormat="1" applyFont="1" applyFill="1" applyBorder="1" applyAlignment="1">
      <alignment horizontal="left" vertical="center"/>
    </xf>
    <xf numFmtId="49" fontId="32" fillId="0" borderId="9" xfId="9" applyNumberFormat="1" applyFont="1" applyFill="1" applyBorder="1" applyAlignment="1">
      <alignment horizontal="right" vertical="center"/>
    </xf>
    <xf numFmtId="49" fontId="32" fillId="0" borderId="9" xfId="9" applyNumberFormat="1" applyFont="1" applyFill="1" applyBorder="1" applyAlignment="1">
      <alignment horizontal="left" vertical="center"/>
    </xf>
    <xf numFmtId="41" fontId="41" fillId="0" borderId="9" xfId="9" applyNumberFormat="1" applyFont="1" applyFill="1" applyBorder="1" applyAlignment="1">
      <alignment horizontal="center" vertical="center"/>
    </xf>
    <xf numFmtId="183" fontId="41" fillId="0" borderId="9" xfId="9" applyNumberFormat="1" applyFont="1" applyFill="1" applyBorder="1" applyAlignment="1">
      <alignment horizontal="center" vertical="center"/>
    </xf>
    <xf numFmtId="49" fontId="42" fillId="0" borderId="0" xfId="0" applyNumberFormat="1" applyFont="1" applyFill="1" applyAlignment="1">
      <alignment vertical="center"/>
    </xf>
    <xf numFmtId="49" fontId="42" fillId="0" borderId="0" xfId="0" applyNumberFormat="1" applyFont="1" applyFill="1" applyAlignment="1">
      <alignment horizontal="right" vertical="center"/>
    </xf>
    <xf numFmtId="41" fontId="42" fillId="0" borderId="0" xfId="9" applyNumberFormat="1" applyFont="1" applyFill="1" applyAlignment="1">
      <alignment horizontal="center" vertical="center"/>
    </xf>
    <xf numFmtId="183" fontId="42" fillId="0" borderId="0" xfId="9" applyNumberFormat="1" applyFont="1" applyFill="1" applyAlignment="1">
      <alignment horizontal="center" vertical="center"/>
    </xf>
    <xf numFmtId="49" fontId="41" fillId="0" borderId="0" xfId="9" applyNumberFormat="1" applyFont="1" applyFill="1" applyAlignment="1">
      <alignment horizontal="left" vertical="center" wrapText="1"/>
    </xf>
    <xf numFmtId="49" fontId="41" fillId="0" borderId="0" xfId="9" applyNumberFormat="1" applyFont="1" applyFill="1" applyAlignment="1">
      <alignment horizontal="right" vertical="center" wrapText="1"/>
    </xf>
    <xf numFmtId="49" fontId="42" fillId="0" borderId="0" xfId="9" applyNumberFormat="1" applyFont="1" applyFill="1" applyAlignment="1">
      <alignment horizontal="right" vertical="center"/>
    </xf>
    <xf numFmtId="49" fontId="42" fillId="0" borderId="0" xfId="9" applyNumberFormat="1" applyFont="1" applyFill="1" applyAlignment="1">
      <alignment horizontal="left" vertical="center"/>
    </xf>
    <xf numFmtId="43" fontId="42" fillId="0" borderId="0" xfId="0" applyNumberFormat="1" applyFont="1" applyFill="1" applyAlignment="1">
      <alignment vertical="center"/>
    </xf>
    <xf numFmtId="41" fontId="42" fillId="0" borderId="0" xfId="9" applyNumberFormat="1" applyFont="1" applyFill="1" applyAlignment="1">
      <alignment vertical="center"/>
    </xf>
    <xf numFmtId="9" fontId="42" fillId="0" borderId="0" xfId="9" applyNumberFormat="1" applyFont="1" applyFill="1" applyAlignment="1">
      <alignment vertical="center"/>
    </xf>
    <xf numFmtId="49" fontId="26" fillId="0" borderId="0" xfId="9" applyNumberFormat="1" applyFont="1" applyFill="1" applyAlignment="1">
      <alignment vertical="center"/>
    </xf>
    <xf numFmtId="49" fontId="26" fillId="0" borderId="0" xfId="9" applyNumberFormat="1" applyFont="1" applyFill="1" applyAlignment="1">
      <alignment horizontal="right" vertical="center"/>
    </xf>
    <xf numFmtId="0" fontId="27" fillId="0" borderId="0" xfId="10" applyFont="1" applyAlignment="1">
      <alignment horizontal="right"/>
    </xf>
    <xf numFmtId="0" fontId="27" fillId="0" borderId="0" xfId="10" applyFont="1" applyAlignment="1"/>
    <xf numFmtId="49" fontId="41" fillId="9" borderId="1" xfId="9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41" fillId="0" borderId="9" xfId="9" applyNumberFormat="1" applyFont="1" applyFill="1" applyBorder="1" applyAlignment="1">
      <alignment horizontal="center" vertical="center"/>
    </xf>
    <xf numFmtId="49" fontId="41" fillId="0" borderId="0" xfId="9" applyNumberFormat="1" applyFont="1" applyFill="1" applyAlignment="1">
      <alignment vertical="center"/>
    </xf>
    <xf numFmtId="49" fontId="46" fillId="0" borderId="0" xfId="9" applyNumberFormat="1" applyFont="1" applyFill="1" applyAlignment="1">
      <alignment vertical="center"/>
    </xf>
    <xf numFmtId="41" fontId="42" fillId="0" borderId="0" xfId="9" applyNumberFormat="1" applyFont="1" applyFill="1" applyAlignment="1">
      <alignment horizontal="right" vertical="center"/>
    </xf>
    <xf numFmtId="41" fontId="47" fillId="0" borderId="0" xfId="9" applyNumberFormat="1" applyFont="1" applyFill="1" applyAlignment="1">
      <alignment vertical="center"/>
    </xf>
    <xf numFmtId="41" fontId="48" fillId="0" borderId="0" xfId="9" applyNumberFormat="1" applyFont="1" applyFill="1" applyAlignment="1">
      <alignment vertical="center"/>
    </xf>
    <xf numFmtId="41" fontId="42" fillId="0" borderId="0" xfId="0" applyNumberFormat="1" applyFont="1" applyFill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7" fillId="10" borderId="1" xfId="0" applyFont="1" applyFill="1" applyBorder="1">
      <alignment vertical="center"/>
    </xf>
    <xf numFmtId="0" fontId="17" fillId="7" borderId="1" xfId="0" applyFont="1" applyFill="1" applyBorder="1">
      <alignment vertical="center"/>
    </xf>
    <xf numFmtId="0" fontId="17" fillId="14" borderId="1" xfId="0" applyFont="1" applyFill="1" applyBorder="1">
      <alignment vertical="center"/>
    </xf>
    <xf numFmtId="0" fontId="17" fillId="15" borderId="1" xfId="0" applyFont="1" applyFill="1" applyBorder="1">
      <alignment vertical="center"/>
    </xf>
    <xf numFmtId="0" fontId="17" fillId="16" borderId="1" xfId="0" applyFont="1" applyFill="1" applyBorder="1">
      <alignment vertical="center"/>
    </xf>
    <xf numFmtId="0" fontId="17" fillId="17" borderId="1" xfId="0" applyFont="1" applyFill="1" applyBorder="1">
      <alignment vertical="center"/>
    </xf>
    <xf numFmtId="0" fontId="17" fillId="18" borderId="1" xfId="0" applyFont="1" applyFill="1" applyBorder="1">
      <alignment vertical="center"/>
    </xf>
    <xf numFmtId="0" fontId="17" fillId="20" borderId="1" xfId="0" applyFont="1" applyFill="1" applyBorder="1">
      <alignment vertical="center"/>
    </xf>
    <xf numFmtId="0" fontId="12" fillId="21" borderId="1" xfId="0" applyFont="1" applyFill="1" applyBorder="1">
      <alignment vertical="center"/>
    </xf>
    <xf numFmtId="0" fontId="17" fillId="2" borderId="1" xfId="0" applyFont="1" applyFill="1" applyBorder="1">
      <alignment vertical="center"/>
    </xf>
    <xf numFmtId="0" fontId="22" fillId="19" borderId="1" xfId="0" applyFont="1" applyFill="1" applyBorder="1">
      <alignment vertical="center"/>
    </xf>
    <xf numFmtId="0" fontId="22" fillId="2" borderId="1" xfId="0" applyFont="1" applyFill="1" applyBorder="1" applyAlignment="1">
      <alignment horizontal="center" vertical="center"/>
    </xf>
    <xf numFmtId="0" fontId="29" fillId="0" borderId="0" xfId="0" applyFont="1" applyFill="1">
      <alignment vertical="center"/>
    </xf>
    <xf numFmtId="0" fontId="49" fillId="2" borderId="1" xfId="0" applyFont="1" applyFill="1" applyBorder="1" applyAlignment="1">
      <alignment horizontal="center" vertical="center"/>
    </xf>
    <xf numFmtId="41" fontId="49" fillId="2" borderId="1" xfId="9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2" fillId="3" borderId="11" xfId="11" applyFont="1" applyFill="1" applyBorder="1" applyAlignment="1" applyProtection="1">
      <alignment horizontal="center"/>
    </xf>
    <xf numFmtId="0" fontId="41" fillId="3" borderId="12" xfId="11" applyFont="1" applyFill="1" applyBorder="1" applyAlignment="1" applyProtection="1">
      <alignment horizontal="left" vertical="center"/>
    </xf>
    <xf numFmtId="0" fontId="42" fillId="0" borderId="13" xfId="11" applyFont="1" applyFill="1" applyBorder="1" applyAlignment="1" applyProtection="1">
      <alignment horizontal="center" vertical="center"/>
    </xf>
    <xf numFmtId="0" fontId="42" fillId="3" borderId="14" xfId="11" applyFont="1" applyFill="1" applyBorder="1" applyAlignment="1" applyProtection="1">
      <alignment horizontal="center"/>
    </xf>
    <xf numFmtId="0" fontId="42" fillId="3" borderId="1" xfId="11" applyFont="1" applyFill="1" applyBorder="1" applyAlignment="1" applyProtection="1">
      <alignment horizontal="left" vertical="center"/>
    </xf>
    <xf numFmtId="0" fontId="42" fillId="0" borderId="1" xfId="11" applyFont="1" applyFill="1" applyBorder="1" applyAlignment="1" applyProtection="1">
      <alignment horizontal="center" vertical="center"/>
    </xf>
    <xf numFmtId="0" fontId="26" fillId="0" borderId="1" xfId="11" applyFont="1" applyFill="1" applyBorder="1" applyAlignment="1" applyProtection="1">
      <alignment horizontal="center" vertical="center"/>
    </xf>
    <xf numFmtId="176" fontId="42" fillId="0" borderId="1" xfId="11" applyNumberFormat="1" applyFont="1" applyFill="1" applyBorder="1" applyAlignment="1" applyProtection="1">
      <alignment horizontal="center" vertical="center"/>
    </xf>
    <xf numFmtId="0" fontId="42" fillId="0" borderId="15" xfId="11" applyFont="1" applyFill="1" applyBorder="1" applyProtection="1"/>
    <xf numFmtId="0" fontId="32" fillId="2" borderId="14" xfId="11" applyFont="1" applyFill="1" applyBorder="1" applyAlignment="1" applyProtection="1">
      <alignment horizontal="center"/>
    </xf>
    <xf numFmtId="0" fontId="32" fillId="2" borderId="1" xfId="11" applyFont="1" applyFill="1" applyBorder="1" applyAlignment="1" applyProtection="1">
      <alignment horizontal="left"/>
    </xf>
    <xf numFmtId="41" fontId="50" fillId="2" borderId="1" xfId="11" applyNumberFormat="1" applyFont="1" applyFill="1" applyBorder="1" applyProtection="1"/>
    <xf numFmtId="0" fontId="42" fillId="0" borderId="16" xfId="11" applyFont="1" applyFill="1" applyBorder="1" applyAlignment="1" applyProtection="1">
      <alignment vertical="center" wrapText="1"/>
    </xf>
    <xf numFmtId="0" fontId="42" fillId="3" borderId="1" xfId="11" applyFont="1" applyFill="1" applyBorder="1" applyAlignment="1" applyProtection="1">
      <alignment horizontal="left"/>
    </xf>
    <xf numFmtId="41" fontId="42" fillId="0" borderId="1" xfId="11" applyNumberFormat="1" applyFont="1" applyFill="1" applyBorder="1" applyProtection="1"/>
    <xf numFmtId="176" fontId="50" fillId="2" borderId="1" xfId="11" applyNumberFormat="1" applyFont="1" applyFill="1" applyBorder="1" applyProtection="1"/>
    <xf numFmtId="0" fontId="42" fillId="0" borderId="21" xfId="11" applyFont="1" applyFill="1" applyBorder="1" applyAlignment="1" applyProtection="1">
      <alignment vertical="center"/>
    </xf>
    <xf numFmtId="0" fontId="32" fillId="2" borderId="14" xfId="11" applyFont="1" applyFill="1" applyBorder="1" applyAlignment="1" applyProtection="1">
      <alignment horizontal="center" vertical="center"/>
    </xf>
    <xf numFmtId="0" fontId="32" fillId="2" borderId="1" xfId="11" applyFont="1" applyFill="1" applyBorder="1" applyAlignment="1" applyProtection="1">
      <alignment horizontal="center" vertical="center"/>
    </xf>
    <xf numFmtId="41" fontId="50" fillId="2" borderId="1" xfId="11" applyNumberFormat="1" applyFont="1" applyFill="1" applyBorder="1" applyAlignment="1" applyProtection="1">
      <alignment vertical="center"/>
    </xf>
    <xf numFmtId="41" fontId="41" fillId="2" borderId="1" xfId="11" applyNumberFormat="1" applyFont="1" applyFill="1" applyBorder="1" applyAlignment="1" applyProtection="1">
      <alignment vertical="center"/>
    </xf>
    <xf numFmtId="0" fontId="42" fillId="0" borderId="15" xfId="11" applyFont="1" applyFill="1" applyBorder="1" applyAlignment="1" applyProtection="1">
      <alignment wrapText="1"/>
    </xf>
    <xf numFmtId="0" fontId="42" fillId="11" borderId="14" xfId="11" applyFont="1" applyFill="1" applyBorder="1" applyAlignment="1" applyProtection="1">
      <alignment horizontal="center"/>
    </xf>
    <xf numFmtId="41" fontId="50" fillId="0" borderId="1" xfId="11" applyNumberFormat="1" applyFont="1" applyFill="1" applyBorder="1" applyAlignment="1" applyProtection="1">
      <alignment vertical="center"/>
    </xf>
    <xf numFmtId="176" fontId="50" fillId="0" borderId="1" xfId="11" applyNumberFormat="1" applyFont="1" applyFill="1" applyBorder="1" applyAlignment="1" applyProtection="1">
      <alignment vertical="center"/>
    </xf>
    <xf numFmtId="41" fontId="41" fillId="0" borderId="1" xfId="11" applyNumberFormat="1" applyFont="1" applyFill="1" applyBorder="1" applyAlignment="1" applyProtection="1">
      <alignment vertical="center"/>
    </xf>
    <xf numFmtId="176" fontId="6" fillId="0" borderId="0" xfId="0" applyNumberFormat="1" applyFont="1" applyFill="1" applyAlignment="1">
      <alignment horizontal="center" vertical="center"/>
    </xf>
    <xf numFmtId="177" fontId="7" fillId="0" borderId="2" xfId="4" applyFont="1" applyFill="1" applyBorder="1" applyAlignment="1">
      <alignment horizontal="center" vertical="center"/>
    </xf>
    <xf numFmtId="177" fontId="7" fillId="0" borderId="6" xfId="4" applyFont="1" applyFill="1" applyBorder="1" applyAlignment="1">
      <alignment horizontal="center" vertical="center"/>
    </xf>
    <xf numFmtId="177" fontId="7" fillId="0" borderId="2" xfId="4" applyFont="1" applyFill="1" applyBorder="1" applyAlignment="1">
      <alignment horizontal="center" vertical="center" wrapText="1"/>
    </xf>
    <xf numFmtId="177" fontId="7" fillId="0" borderId="6" xfId="4" applyFont="1" applyFill="1" applyBorder="1" applyAlignment="1">
      <alignment horizontal="center" vertical="center" wrapText="1"/>
    </xf>
    <xf numFmtId="177" fontId="7" fillId="0" borderId="3" xfId="5" applyFont="1" applyFill="1" applyBorder="1" applyAlignment="1">
      <alignment horizontal="center"/>
    </xf>
    <xf numFmtId="177" fontId="7" fillId="0" borderId="4" xfId="5" applyFont="1" applyFill="1" applyBorder="1" applyAlignment="1">
      <alignment horizontal="center"/>
    </xf>
    <xf numFmtId="177" fontId="7" fillId="0" borderId="5" xfId="5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79" fontId="21" fillId="0" borderId="3" xfId="1" applyNumberFormat="1" applyFont="1" applyFill="1" applyBorder="1" applyAlignment="1">
      <alignment horizontal="center" vertical="center"/>
    </xf>
    <xf numFmtId="179" fontId="21" fillId="0" borderId="4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/>
    </xf>
    <xf numFmtId="181" fontId="20" fillId="0" borderId="1" xfId="0" applyNumberFormat="1" applyFont="1" applyBorder="1" applyAlignment="1">
      <alignment horizontal="center" vertical="center"/>
    </xf>
    <xf numFmtId="181" fontId="20" fillId="0" borderId="2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179" fontId="25" fillId="3" borderId="1" xfId="1" applyNumberFormat="1" applyFont="1" applyFill="1" applyBorder="1" applyAlignment="1" applyProtection="1">
      <alignment horizontal="center" vertical="center"/>
      <protection locked="0"/>
    </xf>
    <xf numFmtId="179" fontId="25" fillId="3" borderId="1" xfId="7" applyNumberFormat="1" applyFont="1" applyFill="1" applyBorder="1" applyAlignment="1" applyProtection="1">
      <alignment horizontal="center" vertical="center"/>
      <protection locked="0"/>
    </xf>
    <xf numFmtId="183" fontId="41" fillId="0" borderId="10" xfId="9" applyNumberFormat="1" applyFont="1" applyFill="1" applyBorder="1" applyAlignment="1">
      <alignment horizontal="right" vertical="center"/>
    </xf>
    <xf numFmtId="183" fontId="41" fillId="0" borderId="0" xfId="9" applyNumberFormat="1" applyFont="1" applyFill="1" applyAlignment="1">
      <alignment horizontal="right" vertical="center"/>
    </xf>
    <xf numFmtId="183" fontId="41" fillId="0" borderId="10" xfId="9" applyNumberFormat="1" applyFont="1" applyFill="1" applyBorder="1" applyAlignment="1">
      <alignment horizontal="center" vertical="center"/>
    </xf>
    <xf numFmtId="183" fontId="41" fillId="0" borderId="0" xfId="9" applyNumberFormat="1" applyFont="1" applyFill="1" applyAlignment="1">
      <alignment horizontal="center" vertical="center"/>
    </xf>
    <xf numFmtId="183" fontId="41" fillId="0" borderId="9" xfId="9" applyNumberFormat="1" applyFont="1" applyFill="1" applyBorder="1" applyAlignment="1">
      <alignment horizontal="center" vertical="center"/>
    </xf>
    <xf numFmtId="183" fontId="41" fillId="0" borderId="0" xfId="9" applyNumberFormat="1" applyFont="1" applyFill="1" applyBorder="1" applyAlignment="1">
      <alignment horizontal="center" vertical="center"/>
    </xf>
    <xf numFmtId="0" fontId="42" fillId="0" borderId="17" xfId="11" applyFont="1" applyFill="1" applyBorder="1" applyAlignment="1" applyProtection="1">
      <alignment horizontal="center"/>
    </xf>
    <xf numFmtId="0" fontId="42" fillId="0" borderId="18" xfId="11" applyFont="1" applyFill="1" applyBorder="1" applyAlignment="1" applyProtection="1">
      <alignment horizontal="center"/>
    </xf>
    <xf numFmtId="0" fontId="42" fillId="11" borderId="17" xfId="11" applyFont="1" applyFill="1" applyBorder="1" applyAlignment="1" applyProtection="1">
      <alignment horizontal="center"/>
    </xf>
    <xf numFmtId="0" fontId="42" fillId="11" borderId="18" xfId="11" applyFont="1" applyFill="1" applyBorder="1" applyAlignment="1" applyProtection="1">
      <alignment horizontal="center"/>
    </xf>
    <xf numFmtId="0" fontId="26" fillId="22" borderId="17" xfId="11" applyFont="1" applyFill="1" applyBorder="1" applyAlignment="1" applyProtection="1">
      <alignment horizontal="center"/>
    </xf>
    <xf numFmtId="0" fontId="26" fillId="22" borderId="18" xfId="11" applyFont="1" applyFill="1" applyBorder="1" applyAlignment="1" applyProtection="1">
      <alignment horizontal="center"/>
    </xf>
    <xf numFmtId="0" fontId="26" fillId="14" borderId="17" xfId="11" applyFont="1" applyFill="1" applyBorder="1" applyAlignment="1" applyProtection="1">
      <alignment horizontal="center"/>
    </xf>
    <xf numFmtId="0" fontId="26" fillId="14" borderId="18" xfId="11" applyFont="1" applyFill="1" applyBorder="1" applyAlignment="1" applyProtection="1">
      <alignment horizontal="center"/>
    </xf>
    <xf numFmtId="0" fontId="42" fillId="0" borderId="16" xfId="11" applyFont="1" applyFill="1" applyBorder="1" applyAlignment="1" applyProtection="1">
      <alignment horizontal="left" vertical="center" wrapText="1"/>
    </xf>
    <xf numFmtId="0" fontId="42" fillId="0" borderId="19" xfId="11" applyFont="1" applyFill="1" applyBorder="1" applyAlignment="1" applyProtection="1">
      <alignment horizontal="left" vertical="center" wrapText="1"/>
    </xf>
    <xf numFmtId="0" fontId="42" fillId="0" borderId="20" xfId="11" applyFont="1" applyFill="1" applyBorder="1" applyAlignment="1" applyProtection="1">
      <alignment horizontal="left" vertical="center" wrapText="1"/>
    </xf>
    <xf numFmtId="0" fontId="41" fillId="3" borderId="12" xfId="11" applyFont="1" applyFill="1" applyBorder="1" applyAlignment="1" applyProtection="1">
      <alignment horizontal="center" vertical="center"/>
    </xf>
    <xf numFmtId="49" fontId="3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2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34" fillId="13" borderId="1" xfId="9" applyFont="1" applyFill="1" applyBorder="1" applyAlignment="1">
      <alignment horizontal="center" vertical="center" wrapText="1"/>
    </xf>
    <xf numFmtId="0" fontId="32" fillId="13" borderId="1" xfId="9" applyFont="1" applyFill="1" applyBorder="1" applyAlignment="1">
      <alignment horizontal="center" vertical="center" wrapText="1"/>
    </xf>
    <xf numFmtId="0" fontId="34" fillId="13" borderId="3" xfId="9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2" fillId="11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1" fillId="2" borderId="1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wrapText="1"/>
    </xf>
    <xf numFmtId="183" fontId="31" fillId="12" borderId="1" xfId="0" applyNumberFormat="1" applyFont="1" applyFill="1" applyBorder="1" applyAlignment="1">
      <alignment horizontal="center" wrapText="1"/>
    </xf>
    <xf numFmtId="0" fontId="31" fillId="12" borderId="1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wrapText="1"/>
    </xf>
    <xf numFmtId="183" fontId="31" fillId="0" borderId="0" xfId="0" applyNumberFormat="1" applyFont="1" applyFill="1" applyBorder="1" applyAlignment="1">
      <alignment horizontal="center" wrapText="1"/>
    </xf>
    <xf numFmtId="0" fontId="32" fillId="12" borderId="2" xfId="0" applyFont="1" applyFill="1" applyBorder="1" applyAlignment="1">
      <alignment horizontal="center" vertical="center" wrapText="1"/>
    </xf>
    <xf numFmtId="0" fontId="32" fillId="12" borderId="6" xfId="0" applyFont="1" applyFill="1" applyBorder="1" applyAlignment="1">
      <alignment horizontal="center" vertical="center" wrapText="1"/>
    </xf>
    <xf numFmtId="0" fontId="31" fillId="12" borderId="2" xfId="0" applyFont="1" applyFill="1" applyBorder="1" applyAlignment="1">
      <alignment horizontal="center" vertical="center" wrapText="1"/>
    </xf>
    <xf numFmtId="0" fontId="31" fillId="12" borderId="6" xfId="0" applyFont="1" applyFill="1" applyBorder="1" applyAlignment="1">
      <alignment horizontal="center" vertical="center" wrapText="1"/>
    </xf>
    <xf numFmtId="0" fontId="31" fillId="12" borderId="2" xfId="0" applyFont="1" applyFill="1" applyBorder="1" applyAlignment="1">
      <alignment horizontal="left" vertical="center" wrapText="1"/>
    </xf>
    <xf numFmtId="0" fontId="31" fillId="12" borderId="6" xfId="0" applyFont="1" applyFill="1" applyBorder="1" applyAlignment="1">
      <alignment horizontal="left" vertical="center" wrapText="1"/>
    </xf>
    <xf numFmtId="0" fontId="31" fillId="9" borderId="2" xfId="0" applyFont="1" applyFill="1" applyBorder="1" applyAlignment="1">
      <alignment horizontal="center" vertical="center" wrapText="1"/>
    </xf>
    <xf numFmtId="0" fontId="31" fillId="9" borderId="6" xfId="0" applyFont="1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/>
    </xf>
    <xf numFmtId="0" fontId="31" fillId="12" borderId="1" xfId="0" applyFont="1" applyFill="1" applyBorder="1" applyAlignment="1">
      <alignment horizontal="left" vertical="center" wrapText="1"/>
    </xf>
    <xf numFmtId="0" fontId="31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3" fontId="21" fillId="12" borderId="1" xfId="0" applyNumberFormat="1" applyFont="1" applyFill="1" applyBorder="1" applyAlignment="1">
      <alignment horizontal="center" vertical="center" wrapText="1"/>
    </xf>
    <xf numFmtId="0" fontId="31" fillId="12" borderId="2" xfId="0" applyFont="1" applyFill="1" applyBorder="1" applyAlignment="1">
      <alignment horizontal="center" wrapText="1"/>
    </xf>
    <xf numFmtId="0" fontId="31" fillId="12" borderId="6" xfId="0" applyFont="1" applyFill="1" applyBorder="1" applyAlignment="1">
      <alignment horizontal="center" wrapText="1"/>
    </xf>
    <xf numFmtId="0" fontId="31" fillId="12" borderId="2" xfId="0" applyFont="1" applyFill="1" applyBorder="1" applyAlignment="1">
      <alignment vertical="center" wrapText="1"/>
    </xf>
    <xf numFmtId="0" fontId="31" fillId="12" borderId="6" xfId="0" applyFont="1" applyFill="1" applyBorder="1" applyAlignment="1">
      <alignment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31" fillId="12" borderId="3" xfId="0" applyFont="1" applyFill="1" applyBorder="1" applyAlignment="1">
      <alignment horizontal="center" wrapText="1"/>
    </xf>
    <xf numFmtId="0" fontId="31" fillId="12" borderId="4" xfId="0" applyFont="1" applyFill="1" applyBorder="1" applyAlignment="1">
      <alignment horizontal="center" wrapText="1"/>
    </xf>
    <xf numFmtId="0" fontId="31" fillId="12" borderId="5" xfId="0" applyFont="1" applyFill="1" applyBorder="1" applyAlignment="1">
      <alignment horizontal="center" wrapText="1"/>
    </xf>
    <xf numFmtId="183" fontId="31" fillId="12" borderId="3" xfId="0" applyNumberFormat="1" applyFont="1" applyFill="1" applyBorder="1" applyAlignment="1">
      <alignment horizontal="center" wrapText="1"/>
    </xf>
    <xf numFmtId="183" fontId="31" fillId="12" borderId="4" xfId="0" applyNumberFormat="1" applyFont="1" applyFill="1" applyBorder="1" applyAlignment="1">
      <alignment horizontal="center" wrapText="1"/>
    </xf>
    <xf numFmtId="183" fontId="31" fillId="12" borderId="5" xfId="0" applyNumberFormat="1" applyFont="1" applyFill="1" applyBorder="1" applyAlignment="1">
      <alignment horizontal="center" wrapText="1"/>
    </xf>
  </cellXfs>
  <cellStyles count="12">
    <cellStyle name="3232 2" xfId="5"/>
    <cellStyle name="百分比" xfId="2" builtinId="5"/>
    <cellStyle name="常规" xfId="0" builtinId="0"/>
    <cellStyle name="常规 11" xfId="10"/>
    <cellStyle name="常规 2" xfId="9"/>
    <cellStyle name="常规 2 2 4 2 2 2 3" xfId="8"/>
    <cellStyle name="常规 4 2" xfId="11"/>
    <cellStyle name="常规_2003 content budget_tiger" xfId="4"/>
    <cellStyle name="超链接" xfId="3" builtinId="8"/>
    <cellStyle name="千位分隔" xfId="1" builtinId="3"/>
    <cellStyle name="千位分隔 18 3 4" xfId="7"/>
    <cellStyle name="千位分隔_2007 vs 2006 P&amp;L---Brand Ad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5628;&#29392;&#39033;&#30446;SVN\02%20&#38656;&#27714;&#35843;&#30740;\021%20&#36164;&#26009;&#25910;&#38598;\&#38598;&#22242;&#24635;&#37096;\2015&#24180;ES&#39044;&#31639;&#27719;&#24635;&#27169;&#264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&#20854;&#20182;&#24037;&#20316;&#39033;&#30446;\2014&#24180;&#39044;&#31639;\2014&#24180;ES&#39044;&#31639;&#27719;&#24635;(&#19981;&#21547;&#25628;&#29399;&#21450;&#35270;&#39057;&#22825;&#27941;)-131128&#24050;&#23457;&#252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预算包含范围2015与2014"/>
      <sheetName val="2015预算稿 "/>
      <sheetName val="2014预算稿 "/>
      <sheetName val="武汉研发中心"/>
      <sheetName val="物业房租车位费"/>
      <sheetName val="媒体大厦日常和工程费用"/>
      <sheetName val="基础数据"/>
      <sheetName val="保安服务费"/>
      <sheetName val="保洁服务费"/>
      <sheetName val="媒体大厦物业费 能源费"/>
      <sheetName val="部分费用明细（水电植物耗材茶歇）"/>
      <sheetName val="阿姨工资奖金"/>
      <sheetName val="capex"/>
      <sheetName val="财产险"/>
      <sheetName val="2015年公司车险及ES车辆养护"/>
      <sheetName val="班车费用"/>
      <sheetName val="装饰门禁电视空调维护2015"/>
      <sheetName val="搜狐媒体大厦工位"/>
      <sheetName val="2013预算稿"/>
      <sheetName val="与2011年预算对比帮助"/>
      <sheetName val="与2012年预算对比"/>
      <sheetName val="2012预算稿"/>
    </sheetNames>
    <sheetDataSet>
      <sheetData sheetId="0"/>
      <sheetData sheetId="1"/>
      <sheetData sheetId="2">
        <row r="7">
          <cell r="G7"/>
        </row>
        <row r="8">
          <cell r="G8"/>
        </row>
        <row r="12">
          <cell r="G12"/>
        </row>
        <row r="13">
          <cell r="G13"/>
        </row>
        <row r="14">
          <cell r="G14"/>
        </row>
        <row r="15">
          <cell r="G15"/>
        </row>
        <row r="16">
          <cell r="G16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预算稿 "/>
      <sheetName val="2013预算稿"/>
      <sheetName val="基础数据"/>
      <sheetName val="物业房租车位费"/>
      <sheetName val="部分费用明细（水电植物耗材茶歇）"/>
      <sheetName val="保安服务费"/>
      <sheetName val="保洁服务费"/>
      <sheetName val="阿姨工资奖金"/>
      <sheetName val="班车费用"/>
      <sheetName val="媒体大厦"/>
      <sheetName val="搜狐媒体大厦工位"/>
      <sheetName val="财产险"/>
      <sheetName val="capex"/>
      <sheetName val="北京地区公车车险及ES车辆养护"/>
      <sheetName val="装饰门禁电视空调维护"/>
      <sheetName val="武汉研发中心"/>
      <sheetName val="与2011年预算对比帮助"/>
      <sheetName val="与2012年预算对比"/>
      <sheetName val="2012预算稿"/>
    </sheetNames>
    <sheetDataSet>
      <sheetData sheetId="0" refreshError="1"/>
      <sheetData sheetId="1" refreshError="1">
        <row r="6">
          <cell r="J6">
            <v>3394976.3250000002</v>
          </cell>
        </row>
        <row r="21">
          <cell r="J21">
            <v>362000</v>
          </cell>
        </row>
        <row r="22">
          <cell r="J22">
            <v>58800</v>
          </cell>
        </row>
        <row r="23">
          <cell r="J23">
            <v>126000</v>
          </cell>
        </row>
        <row r="24">
          <cell r="J24">
            <v>187200</v>
          </cell>
        </row>
        <row r="25">
          <cell r="J25">
            <v>177600</v>
          </cell>
        </row>
        <row r="26">
          <cell r="J26">
            <v>177600</v>
          </cell>
        </row>
        <row r="28">
          <cell r="J28">
            <v>2351202</v>
          </cell>
        </row>
        <row r="29">
          <cell r="J29">
            <v>2868</v>
          </cell>
        </row>
        <row r="30">
          <cell r="J30">
            <v>227016</v>
          </cell>
        </row>
        <row r="31">
          <cell r="J31">
            <v>449076</v>
          </cell>
        </row>
        <row r="32">
          <cell r="J32">
            <v>268572</v>
          </cell>
        </row>
        <row r="33">
          <cell r="J33">
            <v>388488</v>
          </cell>
        </row>
        <row r="35">
          <cell r="J35">
            <v>240399.35999999999</v>
          </cell>
        </row>
        <row r="36">
          <cell r="J36">
            <v>3384</v>
          </cell>
        </row>
        <row r="37">
          <cell r="J37">
            <v>35712</v>
          </cell>
        </row>
        <row r="38">
          <cell r="J38">
            <v>70416</v>
          </cell>
        </row>
        <row r="39">
          <cell r="J39">
            <v>43776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topLeftCell="A10" workbookViewId="0">
      <selection activeCell="E29" sqref="E29:E30"/>
    </sheetView>
  </sheetViews>
  <sheetFormatPr defaultRowHeight="13.5" x14ac:dyDescent="0.15"/>
  <cols>
    <col min="3" max="3" width="15.875" customWidth="1"/>
    <col min="4" max="4" width="31.75" customWidth="1"/>
    <col min="5" max="5" width="49.5" bestFit="1" customWidth="1"/>
  </cols>
  <sheetData>
    <row r="2" spans="2:5" x14ac:dyDescent="0.15">
      <c r="B2" s="168" t="s">
        <v>14</v>
      </c>
      <c r="C2" s="168" t="s">
        <v>15</v>
      </c>
      <c r="D2" s="168" t="s">
        <v>81</v>
      </c>
      <c r="E2" s="168" t="s">
        <v>18</v>
      </c>
    </row>
    <row r="3" spans="2:5" x14ac:dyDescent="0.15">
      <c r="B3" s="161" t="s">
        <v>13</v>
      </c>
      <c r="C3" s="39" t="s">
        <v>16</v>
      </c>
      <c r="D3" s="39" t="s">
        <v>19</v>
      </c>
      <c r="E3" s="39" t="s">
        <v>20</v>
      </c>
    </row>
    <row r="4" spans="2:5" x14ac:dyDescent="0.15">
      <c r="B4" s="161" t="s">
        <v>13</v>
      </c>
      <c r="C4" s="39" t="s">
        <v>77</v>
      </c>
      <c r="D4" s="39" t="s">
        <v>166</v>
      </c>
      <c r="E4" s="39"/>
    </row>
    <row r="5" spans="2:5" ht="37.5" customHeight="1" x14ac:dyDescent="0.15">
      <c r="B5" s="161" t="s">
        <v>13</v>
      </c>
      <c r="C5" s="39" t="s">
        <v>229</v>
      </c>
      <c r="D5" s="157" t="s">
        <v>280</v>
      </c>
      <c r="E5" s="39"/>
    </row>
    <row r="6" spans="2:5" x14ac:dyDescent="0.15">
      <c r="B6" s="161" t="s">
        <v>13</v>
      </c>
      <c r="C6" s="39" t="s">
        <v>229</v>
      </c>
      <c r="D6" s="39"/>
      <c r="E6" s="39"/>
    </row>
    <row r="7" spans="2:5" x14ac:dyDescent="0.15">
      <c r="B7" s="161" t="s">
        <v>13</v>
      </c>
      <c r="C7" s="39" t="s">
        <v>229</v>
      </c>
      <c r="D7" s="39"/>
      <c r="E7" s="39"/>
    </row>
    <row r="8" spans="2:5" x14ac:dyDescent="0.15">
      <c r="B8" s="161" t="s">
        <v>13</v>
      </c>
      <c r="C8" s="39" t="s">
        <v>229</v>
      </c>
      <c r="D8" s="39"/>
      <c r="E8" s="39"/>
    </row>
    <row r="9" spans="2:5" x14ac:dyDescent="0.15">
      <c r="B9" s="161" t="s">
        <v>13</v>
      </c>
      <c r="C9" s="39" t="s">
        <v>313</v>
      </c>
      <c r="D9" s="39" t="s">
        <v>391</v>
      </c>
      <c r="E9" s="39"/>
    </row>
    <row r="10" spans="2:5" x14ac:dyDescent="0.15">
      <c r="B10" s="163" t="s">
        <v>21</v>
      </c>
      <c r="C10" s="39" t="s">
        <v>22</v>
      </c>
      <c r="D10" s="39"/>
      <c r="E10" s="39" t="s">
        <v>23</v>
      </c>
    </row>
    <row r="11" spans="2:5" x14ac:dyDescent="0.15">
      <c r="B11" s="158" t="s">
        <v>76</v>
      </c>
      <c r="C11" s="39" t="s">
        <v>77</v>
      </c>
      <c r="D11" s="39" t="s">
        <v>78</v>
      </c>
      <c r="E11" s="39" t="s">
        <v>134</v>
      </c>
    </row>
    <row r="12" spans="2:5" x14ac:dyDescent="0.15">
      <c r="B12" s="158" t="s">
        <v>76</v>
      </c>
      <c r="C12" s="39" t="s">
        <v>77</v>
      </c>
      <c r="D12" s="39" t="s">
        <v>79</v>
      </c>
      <c r="E12" s="39" t="s">
        <v>134</v>
      </c>
    </row>
    <row r="13" spans="2:5" x14ac:dyDescent="0.15">
      <c r="B13" s="158" t="s">
        <v>76</v>
      </c>
      <c r="C13" s="39" t="s">
        <v>77</v>
      </c>
      <c r="D13" s="39" t="s">
        <v>80</v>
      </c>
      <c r="E13" s="39" t="s">
        <v>134</v>
      </c>
    </row>
    <row r="14" spans="2:5" x14ac:dyDescent="0.15">
      <c r="B14" s="160" t="s">
        <v>133</v>
      </c>
      <c r="C14" s="39" t="s">
        <v>77</v>
      </c>
      <c r="D14" s="39" t="s">
        <v>135</v>
      </c>
      <c r="E14" s="39" t="s">
        <v>136</v>
      </c>
    </row>
    <row r="15" spans="2:5" x14ac:dyDescent="0.15">
      <c r="B15" s="159" t="s">
        <v>167</v>
      </c>
      <c r="C15" s="39" t="s">
        <v>16</v>
      </c>
      <c r="D15" s="39" t="s">
        <v>162</v>
      </c>
      <c r="E15" s="39" t="s">
        <v>168</v>
      </c>
    </row>
    <row r="16" spans="2:5" x14ac:dyDescent="0.15">
      <c r="B16" s="162" t="s">
        <v>228</v>
      </c>
      <c r="C16" s="39" t="s">
        <v>229</v>
      </c>
      <c r="D16" s="39" t="s">
        <v>230</v>
      </c>
      <c r="E16" s="39"/>
    </row>
    <row r="17" spans="2:5" x14ac:dyDescent="0.15">
      <c r="B17" s="162" t="s">
        <v>228</v>
      </c>
      <c r="C17" s="39" t="s">
        <v>229</v>
      </c>
      <c r="D17" s="39" t="s">
        <v>231</v>
      </c>
      <c r="E17" s="39"/>
    </row>
    <row r="18" spans="2:5" x14ac:dyDescent="0.15">
      <c r="B18" s="162" t="s">
        <v>228</v>
      </c>
      <c r="C18" s="39" t="s">
        <v>229</v>
      </c>
      <c r="D18" s="39" t="s">
        <v>232</v>
      </c>
      <c r="E18" s="39"/>
    </row>
    <row r="19" spans="2:5" x14ac:dyDescent="0.15">
      <c r="B19" s="162" t="s">
        <v>228</v>
      </c>
      <c r="C19" s="39" t="s">
        <v>229</v>
      </c>
      <c r="D19" s="39" t="s">
        <v>233</v>
      </c>
      <c r="E19" s="39"/>
    </row>
    <row r="20" spans="2:5" ht="24" x14ac:dyDescent="0.15">
      <c r="B20" s="165" t="s">
        <v>269</v>
      </c>
      <c r="C20" s="39" t="s">
        <v>229</v>
      </c>
      <c r="D20" s="39"/>
      <c r="E20" s="157" t="s">
        <v>312</v>
      </c>
    </row>
    <row r="21" spans="2:5" ht="24" x14ac:dyDescent="0.15">
      <c r="B21" s="165" t="s">
        <v>269</v>
      </c>
      <c r="C21" s="39" t="s">
        <v>311</v>
      </c>
      <c r="D21" s="39"/>
      <c r="E21" s="157" t="s">
        <v>312</v>
      </c>
    </row>
    <row r="22" spans="2:5" x14ac:dyDescent="0.15">
      <c r="B22" s="166" t="s">
        <v>281</v>
      </c>
      <c r="C22" s="39" t="s">
        <v>229</v>
      </c>
      <c r="D22" s="39" t="s">
        <v>282</v>
      </c>
      <c r="E22" s="39" t="s">
        <v>314</v>
      </c>
    </row>
    <row r="23" spans="2:5" x14ac:dyDescent="0.15">
      <c r="B23" s="166" t="s">
        <v>392</v>
      </c>
      <c r="C23" s="39" t="s">
        <v>313</v>
      </c>
      <c r="D23" s="39" t="s">
        <v>395</v>
      </c>
      <c r="E23" s="39" t="s">
        <v>394</v>
      </c>
    </row>
    <row r="24" spans="2:5" ht="24" x14ac:dyDescent="0.15">
      <c r="B24" s="166" t="s">
        <v>393</v>
      </c>
      <c r="C24" s="157" t="s">
        <v>396</v>
      </c>
      <c r="D24" s="39" t="s">
        <v>397</v>
      </c>
      <c r="E24" s="39" t="s">
        <v>423</v>
      </c>
    </row>
    <row r="25" spans="2:5" x14ac:dyDescent="0.15">
      <c r="B25" s="166" t="s">
        <v>422</v>
      </c>
      <c r="C25" s="157" t="s">
        <v>311</v>
      </c>
      <c r="D25" s="39" t="s">
        <v>397</v>
      </c>
      <c r="E25" s="39" t="s">
        <v>423</v>
      </c>
    </row>
    <row r="26" spans="2:5" x14ac:dyDescent="0.15">
      <c r="B26" s="167" t="s">
        <v>234</v>
      </c>
      <c r="C26" s="39" t="s">
        <v>313</v>
      </c>
      <c r="D26" s="39" t="s">
        <v>585</v>
      </c>
      <c r="E26" s="39" t="s">
        <v>584</v>
      </c>
    </row>
    <row r="27" spans="2:5" x14ac:dyDescent="0.15">
      <c r="B27" s="164" t="s">
        <v>316</v>
      </c>
      <c r="C27" s="39" t="s">
        <v>313</v>
      </c>
      <c r="D27" s="39" t="s">
        <v>367</v>
      </c>
      <c r="E27" s="39" t="s">
        <v>315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E21" sqref="E21"/>
    </sheetView>
  </sheetViews>
  <sheetFormatPr defaultRowHeight="13.5" x14ac:dyDescent="0.15"/>
  <cols>
    <col min="3" max="3" width="18.875" bestFit="1" customWidth="1"/>
  </cols>
  <sheetData>
    <row r="2" spans="2:9" ht="14.25" x14ac:dyDescent="0.15">
      <c r="B2" s="1" t="s">
        <v>0</v>
      </c>
      <c r="C2" s="1"/>
      <c r="D2" s="201"/>
      <c r="E2" s="201"/>
      <c r="F2" s="201"/>
      <c r="G2" s="201"/>
      <c r="H2" s="201"/>
      <c r="I2" s="2"/>
    </row>
    <row r="3" spans="2:9" ht="14.25" x14ac:dyDescent="0.15">
      <c r="B3" s="3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3" t="s">
        <v>7</v>
      </c>
      <c r="I3" s="4" t="s">
        <v>8</v>
      </c>
    </row>
    <row r="4" spans="2:9" ht="14.25" x14ac:dyDescent="0.15">
      <c r="B4" s="5"/>
      <c r="C4" s="6"/>
      <c r="D4" s="7"/>
      <c r="E4" s="7"/>
      <c r="F4" s="7"/>
      <c r="G4" s="7"/>
      <c r="H4" s="7"/>
      <c r="I4" s="8"/>
    </row>
    <row r="5" spans="2:9" ht="14.25" x14ac:dyDescent="0.15">
      <c r="B5" s="7"/>
      <c r="C5" s="9"/>
      <c r="D5" s="7"/>
      <c r="E5" s="7"/>
      <c r="F5" s="7"/>
      <c r="G5" s="7"/>
      <c r="H5" s="7"/>
      <c r="I5" s="8"/>
    </row>
    <row r="6" spans="2:9" ht="14.25" x14ac:dyDescent="0.15">
      <c r="B6" s="7"/>
      <c r="C6" s="6"/>
      <c r="D6" s="7"/>
      <c r="E6" s="7"/>
      <c r="F6" s="7"/>
      <c r="G6" s="7"/>
      <c r="H6" s="7"/>
      <c r="I6" s="8"/>
    </row>
    <row r="7" spans="2:9" ht="14.25" x14ac:dyDescent="0.15">
      <c r="B7" s="7"/>
      <c r="C7" s="7"/>
      <c r="D7" s="7"/>
      <c r="E7" s="7"/>
      <c r="F7" s="7"/>
      <c r="G7" s="7"/>
      <c r="H7" s="7"/>
      <c r="I7" s="8"/>
    </row>
    <row r="8" spans="2:9" ht="14.25" x14ac:dyDescent="0.15">
      <c r="B8" s="7"/>
      <c r="C8" s="7"/>
      <c r="D8" s="7"/>
      <c r="E8" s="7"/>
      <c r="F8" s="7"/>
      <c r="G8" s="7"/>
      <c r="H8" s="7"/>
      <c r="I8" s="8"/>
    </row>
    <row r="9" spans="2:9" ht="14.25" x14ac:dyDescent="0.15">
      <c r="B9" s="7"/>
      <c r="C9" s="7"/>
      <c r="D9" s="7"/>
      <c r="E9" s="7"/>
      <c r="F9" s="7"/>
      <c r="G9" s="7"/>
      <c r="H9" s="7"/>
      <c r="I9" s="8"/>
    </row>
    <row r="10" spans="2:9" ht="14.25" x14ac:dyDescent="0.15">
      <c r="B10" s="7"/>
      <c r="C10" s="7"/>
      <c r="D10" s="7"/>
      <c r="E10" s="7"/>
      <c r="F10" s="7"/>
      <c r="G10" s="7"/>
      <c r="H10" s="7"/>
      <c r="I10" s="8"/>
    </row>
    <row r="11" spans="2:9" ht="14.25" x14ac:dyDescent="0.15">
      <c r="B11" s="7"/>
      <c r="C11" s="7"/>
      <c r="D11" s="7"/>
      <c r="E11" s="7"/>
      <c r="F11" s="7"/>
      <c r="G11" s="7"/>
      <c r="H11" s="7"/>
      <c r="I11" s="8"/>
    </row>
    <row r="12" spans="2:9" ht="14.25" x14ac:dyDescent="0.15">
      <c r="B12" s="7"/>
      <c r="C12" s="7"/>
      <c r="D12" s="7"/>
      <c r="E12" s="7"/>
      <c r="F12" s="7"/>
      <c r="G12" s="7"/>
      <c r="H12" s="7"/>
      <c r="I12" s="8"/>
    </row>
    <row r="13" spans="2:9" ht="14.25" x14ac:dyDescent="0.15">
      <c r="B13" s="7"/>
      <c r="C13" s="7"/>
      <c r="D13" s="7"/>
      <c r="E13" s="7"/>
      <c r="F13" s="7"/>
      <c r="G13" s="7"/>
      <c r="H13" s="7"/>
      <c r="I13" s="8"/>
    </row>
    <row r="14" spans="2:9" ht="14.25" x14ac:dyDescent="0.15">
      <c r="B14" s="7"/>
      <c r="C14" s="7"/>
      <c r="D14" s="7"/>
      <c r="E14" s="7"/>
      <c r="F14" s="7"/>
      <c r="G14" s="7"/>
      <c r="H14" s="7"/>
      <c r="I14" s="8"/>
    </row>
    <row r="15" spans="2:9" ht="14.25" x14ac:dyDescent="0.15">
      <c r="B15" s="7"/>
      <c r="C15" s="7"/>
      <c r="D15" s="7"/>
      <c r="E15" s="7"/>
      <c r="F15" s="7"/>
      <c r="G15" s="7"/>
      <c r="H15" s="7"/>
      <c r="I15" s="8"/>
    </row>
    <row r="16" spans="2:9" ht="14.25" x14ac:dyDescent="0.15">
      <c r="B16" s="7"/>
      <c r="C16" s="7"/>
      <c r="D16" s="7"/>
      <c r="E16" s="7"/>
      <c r="F16" s="7"/>
      <c r="G16" s="7"/>
      <c r="H16" s="7"/>
      <c r="I16" s="8"/>
    </row>
    <row r="17" spans="2:9" ht="14.25" x14ac:dyDescent="0.15">
      <c r="B17" s="7"/>
      <c r="C17" s="5"/>
      <c r="D17" s="7"/>
      <c r="E17" s="7"/>
      <c r="F17" s="7"/>
      <c r="G17" s="7"/>
      <c r="H17" s="7"/>
      <c r="I17" s="8"/>
    </row>
    <row r="18" spans="2:9" ht="14.25" x14ac:dyDescent="0.15">
      <c r="B18" s="5"/>
      <c r="C18" s="7"/>
      <c r="D18" s="7"/>
      <c r="E18" s="7"/>
      <c r="F18" s="7"/>
      <c r="G18" s="7"/>
      <c r="H18" s="7"/>
      <c r="I18" s="8"/>
    </row>
    <row r="19" spans="2:9" ht="14.25" x14ac:dyDescent="0.15">
      <c r="B19" s="7"/>
      <c r="C19" s="7"/>
      <c r="D19" s="7"/>
      <c r="E19" s="7"/>
      <c r="F19" s="7"/>
      <c r="G19" s="7"/>
      <c r="H19" s="7"/>
      <c r="I19" s="8"/>
    </row>
    <row r="20" spans="2:9" ht="14.25" x14ac:dyDescent="0.15">
      <c r="B20" s="7"/>
      <c r="C20" s="7"/>
      <c r="D20" s="7"/>
      <c r="E20" s="7"/>
      <c r="F20" s="7"/>
      <c r="G20" s="7"/>
      <c r="H20" s="7"/>
      <c r="I20" s="8"/>
    </row>
    <row r="21" spans="2:9" ht="14.25" x14ac:dyDescent="0.15">
      <c r="B21" s="7"/>
      <c r="C21" s="7"/>
      <c r="D21" s="7"/>
      <c r="E21" s="7"/>
      <c r="F21" s="7"/>
      <c r="G21" s="7"/>
      <c r="H21" s="7"/>
      <c r="I21" s="8"/>
    </row>
  </sheetData>
  <mergeCells count="1">
    <mergeCell ref="D2:H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D10" sqref="D10"/>
    </sheetView>
  </sheetViews>
  <sheetFormatPr defaultRowHeight="13.5" x14ac:dyDescent="0.15"/>
  <cols>
    <col min="1" max="1" width="24.875" customWidth="1"/>
    <col min="2" max="2" width="20.875" customWidth="1"/>
  </cols>
  <sheetData>
    <row r="1" spans="1:14" ht="14.25" x14ac:dyDescent="0.15">
      <c r="A1" s="10" t="s">
        <v>24</v>
      </c>
      <c r="B1" s="10"/>
      <c r="C1" s="10"/>
      <c r="D1" s="10"/>
      <c r="E1" s="10"/>
      <c r="F1" s="10"/>
      <c r="G1" s="10"/>
    </row>
    <row r="2" spans="1:14" ht="14.25" x14ac:dyDescent="0.15">
      <c r="A2" s="11" t="s">
        <v>25</v>
      </c>
      <c r="B2" s="11" t="s">
        <v>26</v>
      </c>
      <c r="C2" s="12" t="s">
        <v>27</v>
      </c>
      <c r="D2" s="12" t="s">
        <v>28</v>
      </c>
      <c r="E2" s="12" t="s">
        <v>29</v>
      </c>
      <c r="F2" s="12" t="s">
        <v>30</v>
      </c>
      <c r="G2" s="12" t="s">
        <v>31</v>
      </c>
      <c r="H2" s="12" t="s">
        <v>32</v>
      </c>
    </row>
    <row r="3" spans="1:14" x14ac:dyDescent="0.15">
      <c r="A3" s="13" t="s">
        <v>33</v>
      </c>
      <c r="B3" s="14" t="s">
        <v>34</v>
      </c>
      <c r="C3" s="15"/>
      <c r="D3" s="15"/>
      <c r="E3" s="15"/>
      <c r="F3" s="15"/>
      <c r="G3" s="15">
        <f>SUM(C3:F3)</f>
        <v>0</v>
      </c>
      <c r="H3" s="14"/>
    </row>
    <row r="4" spans="1:14" x14ac:dyDescent="0.15">
      <c r="A4" s="13" t="s">
        <v>35</v>
      </c>
      <c r="B4" s="16" t="s">
        <v>36</v>
      </c>
      <c r="C4" s="15"/>
      <c r="D4" s="15"/>
      <c r="E4" s="15"/>
      <c r="F4" s="15"/>
      <c r="G4" s="15">
        <f>SUM(C4:F4)</f>
        <v>0</v>
      </c>
      <c r="H4" s="14"/>
    </row>
    <row r="5" spans="1:14" ht="24" x14ac:dyDescent="0.15">
      <c r="A5" s="17" t="s">
        <v>37</v>
      </c>
      <c r="B5" s="34" t="s">
        <v>38</v>
      </c>
      <c r="C5" s="15"/>
      <c r="D5" s="15"/>
      <c r="E5" s="15"/>
      <c r="F5" s="15"/>
      <c r="G5" s="15"/>
      <c r="H5" s="14"/>
    </row>
    <row r="7" spans="1:14" x14ac:dyDescent="0.15">
      <c r="A7" s="36" t="s">
        <v>39</v>
      </c>
    </row>
    <row r="8" spans="1:14" ht="14.25" x14ac:dyDescent="0.3">
      <c r="A8" s="202" t="s">
        <v>40</v>
      </c>
      <c r="B8" s="204" t="s">
        <v>41</v>
      </c>
      <c r="C8" s="206" t="s">
        <v>42</v>
      </c>
      <c r="D8" s="207"/>
      <c r="E8" s="207"/>
      <c r="F8" s="208"/>
      <c r="G8" s="206" t="s">
        <v>43</v>
      </c>
      <c r="H8" s="207"/>
      <c r="I8" s="208"/>
      <c r="J8" s="209" t="s">
        <v>44</v>
      </c>
      <c r="K8" s="210"/>
      <c r="L8" s="210"/>
      <c r="M8" s="210"/>
      <c r="N8" s="211"/>
    </row>
    <row r="9" spans="1:14" ht="28.5" x14ac:dyDescent="0.15">
      <c r="A9" s="203"/>
      <c r="B9" s="205"/>
      <c r="C9" s="18" t="s">
        <v>45</v>
      </c>
      <c r="D9" s="19" t="s">
        <v>46</v>
      </c>
      <c r="E9" s="20" t="s">
        <v>47</v>
      </c>
      <c r="F9" s="21" t="s">
        <v>48</v>
      </c>
      <c r="G9" s="22" t="s">
        <v>47</v>
      </c>
      <c r="H9" s="23" t="s">
        <v>48</v>
      </c>
      <c r="I9" s="24" t="s">
        <v>49</v>
      </c>
      <c r="J9" s="12" t="s">
        <v>50</v>
      </c>
      <c r="K9" s="25" t="s">
        <v>51</v>
      </c>
      <c r="L9" s="12" t="s">
        <v>52</v>
      </c>
      <c r="M9" s="25" t="s">
        <v>53</v>
      </c>
      <c r="N9" s="12" t="s">
        <v>54</v>
      </c>
    </row>
    <row r="10" spans="1:14" ht="14.25" x14ac:dyDescent="0.3">
      <c r="A10" s="26" t="s">
        <v>55</v>
      </c>
      <c r="B10" s="26" t="s">
        <v>56</v>
      </c>
      <c r="C10" s="27" t="s">
        <v>57</v>
      </c>
      <c r="D10" s="28">
        <v>15870000</v>
      </c>
      <c r="E10" s="28">
        <v>17833080</v>
      </c>
      <c r="F10" s="29">
        <v>42674</v>
      </c>
      <c r="G10" s="30">
        <v>20000000</v>
      </c>
      <c r="H10" s="31">
        <v>43039</v>
      </c>
      <c r="I10" s="32">
        <f>G10/E10-1</f>
        <v>0.12151125885152769</v>
      </c>
      <c r="J10" s="33"/>
      <c r="K10" s="33"/>
      <c r="L10" s="33"/>
      <c r="M10" s="33"/>
      <c r="N10" s="33"/>
    </row>
    <row r="11" spans="1:14" ht="14.25" x14ac:dyDescent="0.3">
      <c r="A11" s="26"/>
      <c r="B11" s="26"/>
      <c r="C11" s="27"/>
      <c r="D11" s="28"/>
      <c r="E11" s="28"/>
      <c r="F11" s="29"/>
      <c r="G11" s="30"/>
      <c r="H11" s="31"/>
      <c r="I11" s="32"/>
      <c r="J11" s="33"/>
      <c r="K11" s="33"/>
      <c r="L11" s="33"/>
      <c r="M11" s="33"/>
      <c r="N11" s="33"/>
    </row>
    <row r="12" spans="1:14" ht="14.25" x14ac:dyDescent="0.3">
      <c r="A12" s="26"/>
      <c r="B12" s="26"/>
      <c r="C12" s="27"/>
      <c r="D12" s="28"/>
      <c r="E12" s="28"/>
      <c r="F12" s="29"/>
      <c r="G12" s="30"/>
      <c r="H12" s="31"/>
      <c r="I12" s="32"/>
      <c r="J12" s="33"/>
      <c r="K12" s="33"/>
      <c r="L12" s="33"/>
      <c r="M12" s="33"/>
      <c r="N12" s="33"/>
    </row>
    <row r="13" spans="1:14" ht="14.25" x14ac:dyDescent="0.3">
      <c r="A13" s="26"/>
      <c r="B13" s="26"/>
      <c r="C13" s="27"/>
      <c r="D13" s="28"/>
      <c r="E13" s="28"/>
      <c r="F13" s="29"/>
      <c r="G13" s="30"/>
      <c r="H13" s="31"/>
      <c r="I13" s="32"/>
      <c r="J13" s="33"/>
      <c r="K13" s="33"/>
      <c r="L13" s="33"/>
      <c r="M13" s="33"/>
      <c r="N13" s="33"/>
    </row>
    <row r="14" spans="1:14" ht="14.25" x14ac:dyDescent="0.3">
      <c r="A14" s="26"/>
      <c r="B14" s="26"/>
      <c r="C14" s="27"/>
      <c r="D14" s="28"/>
      <c r="E14" s="28"/>
      <c r="F14" s="29"/>
      <c r="G14" s="30"/>
      <c r="H14" s="31"/>
      <c r="I14" s="32"/>
      <c r="J14" s="33"/>
      <c r="K14" s="33"/>
      <c r="L14" s="33"/>
      <c r="M14" s="33"/>
      <c r="N14" s="33"/>
    </row>
    <row r="15" spans="1:14" ht="14.25" x14ac:dyDescent="0.3">
      <c r="A15" s="26"/>
      <c r="B15" s="26"/>
      <c r="C15" s="27"/>
      <c r="D15" s="28"/>
      <c r="E15" s="28"/>
      <c r="F15" s="29"/>
      <c r="G15" s="30"/>
      <c r="H15" s="31"/>
      <c r="I15" s="32"/>
      <c r="J15" s="33"/>
      <c r="K15" s="33"/>
      <c r="L15" s="33"/>
      <c r="M15" s="33"/>
      <c r="N15" s="33"/>
    </row>
    <row r="18" spans="1:14" x14ac:dyDescent="0.15">
      <c r="A18" s="36" t="s">
        <v>58</v>
      </c>
    </row>
    <row r="19" spans="1:14" ht="14.25" x14ac:dyDescent="0.3">
      <c r="A19" s="202" t="s">
        <v>59</v>
      </c>
      <c r="B19" s="204" t="s">
        <v>60</v>
      </c>
      <c r="C19" s="206" t="s">
        <v>61</v>
      </c>
      <c r="D19" s="207"/>
      <c r="E19" s="207"/>
      <c r="F19" s="208"/>
      <c r="G19" s="206" t="s">
        <v>62</v>
      </c>
      <c r="H19" s="207"/>
      <c r="I19" s="208"/>
      <c r="J19" s="209" t="s">
        <v>63</v>
      </c>
      <c r="K19" s="210"/>
      <c r="L19" s="210"/>
      <c r="M19" s="210"/>
      <c r="N19" s="211"/>
    </row>
    <row r="20" spans="1:14" ht="28.5" x14ac:dyDescent="0.15">
      <c r="A20" s="203"/>
      <c r="B20" s="205"/>
      <c r="C20" s="18" t="s">
        <v>64</v>
      </c>
      <c r="D20" s="19" t="s">
        <v>65</v>
      </c>
      <c r="E20" s="20" t="s">
        <v>66</v>
      </c>
      <c r="F20" s="21" t="s">
        <v>67</v>
      </c>
      <c r="G20" s="22" t="s">
        <v>66</v>
      </c>
      <c r="H20" s="23" t="s">
        <v>67</v>
      </c>
      <c r="I20" s="24" t="s">
        <v>68</v>
      </c>
      <c r="J20" s="12" t="s">
        <v>69</v>
      </c>
      <c r="K20" s="25" t="s">
        <v>70</v>
      </c>
      <c r="L20" s="25" t="s">
        <v>71</v>
      </c>
      <c r="M20" s="12" t="s">
        <v>72</v>
      </c>
      <c r="N20" s="12" t="s">
        <v>73</v>
      </c>
    </row>
    <row r="21" spans="1:14" ht="14.25" x14ac:dyDescent="0.3">
      <c r="A21" s="26" t="s">
        <v>74</v>
      </c>
      <c r="B21" s="26" t="s">
        <v>75</v>
      </c>
      <c r="C21" s="27" t="s">
        <v>57</v>
      </c>
      <c r="D21" s="28">
        <v>37090800</v>
      </c>
      <c r="E21" s="28">
        <v>12730800</v>
      </c>
      <c r="F21" s="29">
        <v>42855</v>
      </c>
      <c r="G21" s="30"/>
      <c r="H21" s="31"/>
      <c r="I21" s="32">
        <f>G21/E21-1</f>
        <v>-1</v>
      </c>
      <c r="J21" s="33"/>
      <c r="K21" s="33"/>
      <c r="L21" s="33"/>
      <c r="M21" s="33"/>
      <c r="N21" s="33">
        <f>SUM(J21:M21)</f>
        <v>0</v>
      </c>
    </row>
    <row r="22" spans="1:14" ht="14.25" x14ac:dyDescent="0.3">
      <c r="A22" s="26"/>
      <c r="B22" s="26"/>
      <c r="C22" s="27"/>
      <c r="D22" s="28"/>
      <c r="E22" s="28"/>
      <c r="F22" s="29"/>
      <c r="G22" s="30"/>
      <c r="H22" s="31"/>
      <c r="I22" s="32"/>
      <c r="J22" s="33"/>
      <c r="K22" s="33"/>
      <c r="L22" s="33"/>
      <c r="M22" s="33"/>
      <c r="N22" s="33"/>
    </row>
    <row r="23" spans="1:14" ht="14.25" x14ac:dyDescent="0.3">
      <c r="A23" s="26"/>
      <c r="B23" s="26"/>
      <c r="C23" s="27"/>
      <c r="D23" s="28"/>
      <c r="E23" s="28"/>
      <c r="F23" s="29"/>
      <c r="G23" s="30"/>
      <c r="H23" s="31"/>
      <c r="I23" s="32"/>
      <c r="J23" s="33"/>
      <c r="K23" s="33"/>
      <c r="L23" s="33"/>
      <c r="M23" s="33"/>
      <c r="N23" s="33"/>
    </row>
    <row r="24" spans="1:14" ht="14.25" x14ac:dyDescent="0.3">
      <c r="A24" s="26"/>
      <c r="B24" s="26"/>
      <c r="C24" s="27"/>
      <c r="D24" s="28"/>
      <c r="E24" s="28"/>
      <c r="F24" s="29"/>
      <c r="G24" s="30"/>
      <c r="H24" s="31"/>
      <c r="I24" s="32"/>
      <c r="J24" s="33"/>
      <c r="K24" s="33"/>
      <c r="L24" s="33"/>
      <c r="M24" s="33"/>
      <c r="N24" s="33"/>
    </row>
    <row r="25" spans="1:14" ht="14.25" x14ac:dyDescent="0.3">
      <c r="A25" s="26"/>
      <c r="B25" s="26"/>
      <c r="C25" s="27"/>
      <c r="D25" s="28"/>
      <c r="E25" s="28"/>
      <c r="F25" s="29"/>
      <c r="G25" s="30"/>
      <c r="H25" s="31"/>
      <c r="I25" s="32"/>
      <c r="J25" s="33"/>
      <c r="K25" s="33"/>
      <c r="L25" s="33"/>
      <c r="M25" s="33"/>
      <c r="N25" s="33"/>
    </row>
    <row r="26" spans="1:14" ht="14.25" x14ac:dyDescent="0.3">
      <c r="A26" s="26"/>
      <c r="B26" s="26"/>
      <c r="C26" s="27"/>
      <c r="D26" s="28"/>
      <c r="E26" s="28"/>
      <c r="F26" s="29"/>
      <c r="G26" s="30"/>
      <c r="H26" s="31"/>
      <c r="I26" s="32"/>
      <c r="J26" s="33"/>
      <c r="K26" s="33"/>
      <c r="L26" s="33"/>
      <c r="M26" s="33"/>
      <c r="N26" s="33"/>
    </row>
  </sheetData>
  <mergeCells count="10">
    <mergeCell ref="A19:A20"/>
    <mergeCell ref="B19:B20"/>
    <mergeCell ref="C19:F19"/>
    <mergeCell ref="G19:I19"/>
    <mergeCell ref="J19:N19"/>
    <mergeCell ref="A8:A9"/>
    <mergeCell ref="B8:B9"/>
    <mergeCell ref="C8:F8"/>
    <mergeCell ref="G8:I8"/>
    <mergeCell ref="J8:N8"/>
  </mergeCells>
  <phoneticPr fontId="5" type="noConversion"/>
  <hyperlinks>
    <hyperlink ref="A5" location="媒体采购预算关联PR单!A1" display="媒体采购or图文采购？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sqref="A1:B3"/>
    </sheetView>
  </sheetViews>
  <sheetFormatPr defaultRowHeight="13.5" x14ac:dyDescent="0.15"/>
  <cols>
    <col min="1" max="1" width="25.75" bestFit="1" customWidth="1"/>
    <col min="2" max="2" width="29.375" bestFit="1" customWidth="1"/>
    <col min="4" max="4" width="11" customWidth="1"/>
    <col min="5" max="5" width="10.75" customWidth="1"/>
  </cols>
  <sheetData>
    <row r="1" spans="1:19" x14ac:dyDescent="0.15">
      <c r="A1" t="s">
        <v>82</v>
      </c>
    </row>
    <row r="2" spans="1:19" ht="16.5" x14ac:dyDescent="0.15">
      <c r="A2" s="218" t="s">
        <v>83</v>
      </c>
      <c r="B2" s="218" t="s">
        <v>84</v>
      </c>
      <c r="C2" s="219" t="s">
        <v>85</v>
      </c>
      <c r="D2" s="212" t="s">
        <v>50</v>
      </c>
      <c r="E2" s="213"/>
      <c r="F2" s="214"/>
      <c r="G2" s="212" t="s">
        <v>51</v>
      </c>
      <c r="H2" s="213"/>
      <c r="I2" s="214"/>
      <c r="J2" s="212" t="s">
        <v>52</v>
      </c>
      <c r="K2" s="213"/>
      <c r="L2" s="214"/>
      <c r="M2" s="212" t="s">
        <v>53</v>
      </c>
      <c r="N2" s="213"/>
      <c r="O2" s="214"/>
      <c r="P2" s="212" t="s">
        <v>86</v>
      </c>
      <c r="Q2" s="213"/>
      <c r="R2" s="214"/>
      <c r="S2" s="215" t="s">
        <v>87</v>
      </c>
    </row>
    <row r="3" spans="1:19" ht="16.5" x14ac:dyDescent="0.15">
      <c r="A3" s="218"/>
      <c r="B3" s="218"/>
      <c r="C3" s="220"/>
      <c r="D3" s="37" t="s">
        <v>88</v>
      </c>
      <c r="E3" s="37" t="s">
        <v>89</v>
      </c>
      <c r="F3" s="37" t="s">
        <v>90</v>
      </c>
      <c r="G3" s="37" t="s">
        <v>88</v>
      </c>
      <c r="H3" s="37" t="s">
        <v>89</v>
      </c>
      <c r="I3" s="37" t="s">
        <v>90</v>
      </c>
      <c r="J3" s="37" t="s">
        <v>88</v>
      </c>
      <c r="K3" s="37" t="s">
        <v>89</v>
      </c>
      <c r="L3" s="37" t="s">
        <v>90</v>
      </c>
      <c r="M3" s="37" t="s">
        <v>88</v>
      </c>
      <c r="N3" s="37" t="s">
        <v>89</v>
      </c>
      <c r="O3" s="37" t="s">
        <v>90</v>
      </c>
      <c r="P3" s="37" t="s">
        <v>88</v>
      </c>
      <c r="Q3" s="37" t="s">
        <v>89</v>
      </c>
      <c r="R3" s="37" t="s">
        <v>90</v>
      </c>
      <c r="S3" s="215"/>
    </row>
    <row r="4" spans="1:19" x14ac:dyDescent="0.15">
      <c r="A4" s="14" t="s">
        <v>91</v>
      </c>
      <c r="B4" s="38" t="s">
        <v>92</v>
      </c>
      <c r="C4" s="38" t="s">
        <v>93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8"/>
    </row>
    <row r="5" spans="1:19" x14ac:dyDescent="0.15">
      <c r="A5" s="14" t="s">
        <v>94</v>
      </c>
      <c r="B5" s="38" t="s">
        <v>95</v>
      </c>
      <c r="C5" s="38" t="s">
        <v>93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8"/>
    </row>
    <row r="6" spans="1:19" x14ac:dyDescent="0.15">
      <c r="A6" s="38" t="s">
        <v>96</v>
      </c>
      <c r="B6" s="38" t="s">
        <v>97</v>
      </c>
      <c r="C6" s="38" t="s">
        <v>93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8"/>
    </row>
    <row r="7" spans="1:19" x14ac:dyDescent="0.15">
      <c r="A7" s="38" t="s">
        <v>96</v>
      </c>
      <c r="B7" s="38" t="s">
        <v>98</v>
      </c>
      <c r="C7" s="38" t="s">
        <v>93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8"/>
    </row>
    <row r="8" spans="1:19" x14ac:dyDescent="0.15">
      <c r="A8" s="38" t="s">
        <v>96</v>
      </c>
      <c r="B8" s="38" t="s">
        <v>99</v>
      </c>
      <c r="C8" s="38" t="s">
        <v>93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8"/>
    </row>
    <row r="9" spans="1:19" x14ac:dyDescent="0.15">
      <c r="A9" s="38" t="s">
        <v>100</v>
      </c>
      <c r="B9" s="38" t="s">
        <v>101</v>
      </c>
      <c r="C9" s="38" t="s">
        <v>93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8"/>
    </row>
    <row r="10" spans="1:19" x14ac:dyDescent="0.15">
      <c r="A10" s="38" t="s">
        <v>100</v>
      </c>
      <c r="B10" s="38" t="s">
        <v>102</v>
      </c>
      <c r="C10" s="38" t="s">
        <v>93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8"/>
    </row>
    <row r="11" spans="1:19" x14ac:dyDescent="0.15">
      <c r="A11" s="38" t="s">
        <v>100</v>
      </c>
      <c r="B11" s="38" t="s">
        <v>103</v>
      </c>
      <c r="C11" s="38" t="s">
        <v>93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8"/>
    </row>
    <row r="12" spans="1:19" x14ac:dyDescent="0.15">
      <c r="A12" s="38" t="s">
        <v>104</v>
      </c>
      <c r="B12" s="38"/>
      <c r="C12" s="38" t="s">
        <v>93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8"/>
    </row>
    <row r="13" spans="1:19" x14ac:dyDescent="0.15">
      <c r="A13" s="38" t="s">
        <v>105</v>
      </c>
      <c r="B13" s="38"/>
      <c r="C13" s="38" t="s">
        <v>93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8"/>
    </row>
    <row r="14" spans="1:19" x14ac:dyDescent="0.15">
      <c r="A14" s="38" t="s">
        <v>106</v>
      </c>
      <c r="B14" s="38"/>
      <c r="C14" s="38" t="s">
        <v>93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8"/>
    </row>
    <row r="15" spans="1:19" x14ac:dyDescent="0.15">
      <c r="A15" s="38" t="s">
        <v>107</v>
      </c>
      <c r="B15" s="38"/>
      <c r="C15" s="38" t="s">
        <v>93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8"/>
    </row>
    <row r="16" spans="1:19" x14ac:dyDescent="0.15">
      <c r="A16" s="39"/>
      <c r="B16" s="39"/>
      <c r="C16" s="38" t="s">
        <v>93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8"/>
    </row>
    <row r="17" spans="1:19" x14ac:dyDescent="0.15">
      <c r="A17" s="39"/>
      <c r="B17" s="39"/>
      <c r="C17" s="38" t="s">
        <v>93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8"/>
    </row>
    <row r="18" spans="1:19" x14ac:dyDescent="0.15">
      <c r="A18" s="39"/>
      <c r="B18" s="39"/>
      <c r="C18" s="38" t="s">
        <v>93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8"/>
    </row>
    <row r="20" spans="1:19" x14ac:dyDescent="0.15">
      <c r="A20" t="s">
        <v>82</v>
      </c>
    </row>
    <row r="21" spans="1:19" ht="16.5" x14ac:dyDescent="0.15">
      <c r="A21" s="215" t="s">
        <v>83</v>
      </c>
      <c r="B21" s="215" t="s">
        <v>84</v>
      </c>
      <c r="C21" s="215" t="s">
        <v>85</v>
      </c>
      <c r="D21" s="212" t="s">
        <v>50</v>
      </c>
      <c r="E21" s="213"/>
      <c r="F21" s="214"/>
      <c r="G21" s="212" t="s">
        <v>51</v>
      </c>
      <c r="H21" s="213"/>
      <c r="I21" s="214"/>
      <c r="J21" s="212" t="s">
        <v>52</v>
      </c>
      <c r="K21" s="213"/>
      <c r="L21" s="214"/>
      <c r="M21" s="212" t="s">
        <v>108</v>
      </c>
      <c r="N21" s="213"/>
      <c r="O21" s="214"/>
      <c r="P21" s="212" t="s">
        <v>109</v>
      </c>
      <c r="Q21" s="213"/>
      <c r="R21" s="214"/>
      <c r="S21" s="215" t="s">
        <v>18</v>
      </c>
    </row>
    <row r="22" spans="1:19" ht="16.5" x14ac:dyDescent="0.15">
      <c r="A22" s="215"/>
      <c r="B22" s="215"/>
      <c r="C22" s="215"/>
      <c r="D22" s="37" t="s">
        <v>110</v>
      </c>
      <c r="E22" s="37" t="s">
        <v>111</v>
      </c>
      <c r="F22" s="37" t="s">
        <v>112</v>
      </c>
      <c r="G22" s="37" t="s">
        <v>110</v>
      </c>
      <c r="H22" s="37" t="s">
        <v>111</v>
      </c>
      <c r="I22" s="37" t="s">
        <v>112</v>
      </c>
      <c r="J22" s="37" t="s">
        <v>110</v>
      </c>
      <c r="K22" s="37" t="s">
        <v>111</v>
      </c>
      <c r="L22" s="37" t="s">
        <v>112</v>
      </c>
      <c r="M22" s="37" t="s">
        <v>110</v>
      </c>
      <c r="N22" s="37" t="s">
        <v>111</v>
      </c>
      <c r="O22" s="37" t="s">
        <v>112</v>
      </c>
      <c r="P22" s="37" t="s">
        <v>110</v>
      </c>
      <c r="Q22" s="37" t="s">
        <v>111</v>
      </c>
      <c r="R22" s="37" t="s">
        <v>112</v>
      </c>
      <c r="S22" s="215"/>
    </row>
    <row r="23" spans="1:19" x14ac:dyDescent="0.15">
      <c r="A23" s="40" t="s">
        <v>113</v>
      </c>
      <c r="B23" s="38" t="s">
        <v>114</v>
      </c>
      <c r="C23" s="216" t="s">
        <v>115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8"/>
    </row>
    <row r="24" spans="1:19" x14ac:dyDescent="0.15">
      <c r="A24" s="41" t="s">
        <v>116</v>
      </c>
      <c r="B24" s="38" t="s">
        <v>117</v>
      </c>
      <c r="C24" s="216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8"/>
    </row>
    <row r="25" spans="1:19" x14ac:dyDescent="0.15">
      <c r="A25" s="41" t="s">
        <v>118</v>
      </c>
      <c r="B25" s="38" t="s">
        <v>117</v>
      </c>
      <c r="C25" s="216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8"/>
    </row>
    <row r="26" spans="1:19" x14ac:dyDescent="0.15">
      <c r="A26" s="41" t="s">
        <v>119</v>
      </c>
      <c r="B26" s="38" t="s">
        <v>117</v>
      </c>
      <c r="C26" s="216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8"/>
    </row>
    <row r="27" spans="1:19" x14ac:dyDescent="0.15">
      <c r="A27" s="41" t="s">
        <v>120</v>
      </c>
      <c r="B27" s="38" t="s">
        <v>121</v>
      </c>
      <c r="C27" s="216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8"/>
    </row>
    <row r="28" spans="1:19" x14ac:dyDescent="0.15">
      <c r="A28" s="41" t="s">
        <v>122</v>
      </c>
      <c r="B28" s="38" t="s">
        <v>121</v>
      </c>
      <c r="C28" s="216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8"/>
    </row>
    <row r="29" spans="1:19" x14ac:dyDescent="0.15">
      <c r="A29" s="41" t="s">
        <v>123</v>
      </c>
      <c r="B29" s="38" t="s">
        <v>121</v>
      </c>
      <c r="C29" s="216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8"/>
    </row>
    <row r="30" spans="1:19" ht="16.5" x14ac:dyDescent="0.15">
      <c r="A30" s="42" t="s">
        <v>124</v>
      </c>
      <c r="B30" s="43" t="s">
        <v>125</v>
      </c>
      <c r="C30" s="217" t="s">
        <v>126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8"/>
    </row>
    <row r="31" spans="1:19" ht="16.5" x14ac:dyDescent="0.15">
      <c r="A31" s="42" t="s">
        <v>127</v>
      </c>
      <c r="B31" s="43" t="s">
        <v>128</v>
      </c>
      <c r="C31" s="217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8"/>
    </row>
    <row r="32" spans="1:19" ht="16.5" x14ac:dyDescent="0.15">
      <c r="A32" s="42" t="s">
        <v>129</v>
      </c>
      <c r="B32" s="43" t="s">
        <v>128</v>
      </c>
      <c r="C32" s="217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8"/>
    </row>
    <row r="33" spans="1:19" ht="16.5" x14ac:dyDescent="0.15">
      <c r="A33" s="42" t="s">
        <v>130</v>
      </c>
      <c r="B33" s="43" t="s">
        <v>128</v>
      </c>
      <c r="C33" s="217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8"/>
    </row>
    <row r="34" spans="1:19" ht="16.5" x14ac:dyDescent="0.15">
      <c r="A34" s="42" t="s">
        <v>131</v>
      </c>
      <c r="B34" s="43" t="s">
        <v>128</v>
      </c>
      <c r="C34" s="217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8"/>
    </row>
    <row r="35" spans="1:19" ht="16.5" x14ac:dyDescent="0.15">
      <c r="A35" s="42" t="s">
        <v>124</v>
      </c>
      <c r="B35" s="43" t="s">
        <v>128</v>
      </c>
      <c r="C35" s="217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8"/>
    </row>
    <row r="36" spans="1:19" ht="16.5" x14ac:dyDescent="0.15">
      <c r="A36" s="42" t="s">
        <v>127</v>
      </c>
      <c r="B36" s="43" t="s">
        <v>132</v>
      </c>
      <c r="C36" s="217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8"/>
    </row>
    <row r="37" spans="1:19" ht="16.5" x14ac:dyDescent="0.15">
      <c r="A37" s="42" t="s">
        <v>129</v>
      </c>
      <c r="B37" s="43" t="s">
        <v>132</v>
      </c>
      <c r="C37" s="217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8"/>
    </row>
    <row r="38" spans="1:19" ht="16.5" x14ac:dyDescent="0.15">
      <c r="A38" s="42" t="s">
        <v>130</v>
      </c>
      <c r="B38" s="43" t="s">
        <v>132</v>
      </c>
      <c r="C38" s="21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16.5" x14ac:dyDescent="0.15">
      <c r="A39" s="42" t="s">
        <v>124</v>
      </c>
      <c r="B39" s="43" t="s">
        <v>132</v>
      </c>
      <c r="C39" s="21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</sheetData>
  <mergeCells count="20">
    <mergeCell ref="A2:A3"/>
    <mergeCell ref="B2:B3"/>
    <mergeCell ref="C2:C3"/>
    <mergeCell ref="D2:F2"/>
    <mergeCell ref="G2:I2"/>
    <mergeCell ref="A21:A22"/>
    <mergeCell ref="B21:B22"/>
    <mergeCell ref="C21:C22"/>
    <mergeCell ref="D21:F21"/>
    <mergeCell ref="G21:I21"/>
    <mergeCell ref="P21:R21"/>
    <mergeCell ref="S21:S22"/>
    <mergeCell ref="C23:C29"/>
    <mergeCell ref="C30:C39"/>
    <mergeCell ref="M2:O2"/>
    <mergeCell ref="P2:R2"/>
    <mergeCell ref="S2:S3"/>
    <mergeCell ref="J21:L21"/>
    <mergeCell ref="M21:O21"/>
    <mergeCell ref="J2:L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15" sqref="C15"/>
    </sheetView>
  </sheetViews>
  <sheetFormatPr defaultRowHeight="13.5" x14ac:dyDescent="0.15"/>
  <cols>
    <col min="2" max="2" width="13.375" bestFit="1" customWidth="1"/>
  </cols>
  <sheetData>
    <row r="1" spans="1:16" x14ac:dyDescent="0.15">
      <c r="A1" t="s">
        <v>24</v>
      </c>
    </row>
    <row r="2" spans="1:16" ht="14.25" x14ac:dyDescent="0.15">
      <c r="A2" s="215" t="s">
        <v>137</v>
      </c>
      <c r="B2" s="215" t="s">
        <v>138</v>
      </c>
      <c r="C2" s="221" t="s">
        <v>139</v>
      </c>
      <c r="D2" s="221"/>
      <c r="E2" s="221"/>
      <c r="F2" s="221" t="s">
        <v>140</v>
      </c>
      <c r="G2" s="221"/>
      <c r="H2" s="221"/>
      <c r="I2" s="221" t="s">
        <v>141</v>
      </c>
      <c r="J2" s="221"/>
      <c r="K2" s="221"/>
      <c r="L2" s="221" t="s">
        <v>142</v>
      </c>
      <c r="M2" s="221"/>
      <c r="N2" s="221"/>
      <c r="O2" s="215" t="s">
        <v>109</v>
      </c>
      <c r="P2" s="215" t="s">
        <v>18</v>
      </c>
    </row>
    <row r="3" spans="1:16" ht="14.25" x14ac:dyDescent="0.15">
      <c r="A3" s="215"/>
      <c r="B3" s="215"/>
      <c r="C3" s="44" t="s">
        <v>143</v>
      </c>
      <c r="D3" s="44" t="s">
        <v>144</v>
      </c>
      <c r="E3" s="44" t="s">
        <v>145</v>
      </c>
      <c r="F3" s="44" t="s">
        <v>146</v>
      </c>
      <c r="G3" s="44" t="s">
        <v>147</v>
      </c>
      <c r="H3" s="44" t="s">
        <v>148</v>
      </c>
      <c r="I3" s="44" t="s">
        <v>149</v>
      </c>
      <c r="J3" s="44" t="s">
        <v>150</v>
      </c>
      <c r="K3" s="44" t="s">
        <v>151</v>
      </c>
      <c r="L3" s="44" t="s">
        <v>152</v>
      </c>
      <c r="M3" s="44" t="s">
        <v>153</v>
      </c>
      <c r="N3" s="44" t="s">
        <v>154</v>
      </c>
      <c r="O3" s="215"/>
      <c r="P3" s="215"/>
    </row>
    <row r="4" spans="1:16" ht="16.5" x14ac:dyDescent="0.15">
      <c r="A4" s="45" t="s">
        <v>155</v>
      </c>
      <c r="B4" s="46" t="s">
        <v>156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8"/>
    </row>
    <row r="5" spans="1:16" ht="16.5" x14ac:dyDescent="0.15">
      <c r="A5" s="45" t="s">
        <v>155</v>
      </c>
      <c r="B5" s="46" t="s">
        <v>157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8"/>
    </row>
    <row r="6" spans="1:16" ht="16.5" x14ac:dyDescent="0.15">
      <c r="A6" s="45" t="s">
        <v>155</v>
      </c>
      <c r="B6" s="46" t="s">
        <v>158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</row>
    <row r="7" spans="1:16" ht="16.5" x14ac:dyDescent="0.15">
      <c r="A7" s="45" t="s">
        <v>155</v>
      </c>
      <c r="B7" s="46" t="s">
        <v>159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/>
    </row>
    <row r="8" spans="1:16" ht="16.5" x14ac:dyDescent="0.15">
      <c r="A8" s="45" t="s">
        <v>155</v>
      </c>
      <c r="B8" s="46" t="s">
        <v>160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8"/>
    </row>
    <row r="9" spans="1:16" ht="16.5" x14ac:dyDescent="0.15">
      <c r="A9" s="45" t="s">
        <v>155</v>
      </c>
      <c r="B9" s="46" t="s">
        <v>161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</row>
    <row r="10" spans="1:16" ht="16.5" x14ac:dyDescent="0.15">
      <c r="A10" s="45" t="s">
        <v>155</v>
      </c>
      <c r="B10" s="46" t="s">
        <v>162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8"/>
    </row>
    <row r="11" spans="1:16" ht="16.5" x14ac:dyDescent="0.15">
      <c r="A11" s="45" t="s">
        <v>155</v>
      </c>
      <c r="B11" s="46" t="s">
        <v>163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8"/>
    </row>
    <row r="12" spans="1:16" ht="16.5" x14ac:dyDescent="0.15">
      <c r="A12" s="45" t="s">
        <v>155</v>
      </c>
      <c r="B12" s="46" t="s">
        <v>164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/>
    </row>
    <row r="13" spans="1:16" ht="16.5" x14ac:dyDescent="0.15">
      <c r="A13" s="45" t="s">
        <v>155</v>
      </c>
      <c r="B13" s="46" t="s">
        <v>165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8"/>
    </row>
  </sheetData>
  <mergeCells count="8">
    <mergeCell ref="O2:O3"/>
    <mergeCell ref="P2:P3"/>
    <mergeCell ref="A2:A3"/>
    <mergeCell ref="B2:B3"/>
    <mergeCell ref="C2:E2"/>
    <mergeCell ref="F2:H2"/>
    <mergeCell ref="I2:K2"/>
    <mergeCell ref="L2:N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workbookViewId="0">
      <selection activeCell="C18" sqref="C18"/>
    </sheetView>
  </sheetViews>
  <sheetFormatPr defaultRowHeight="13.5" x14ac:dyDescent="0.15"/>
  <cols>
    <col min="2" max="2" width="33.875" bestFit="1" customWidth="1"/>
    <col min="3" max="3" width="37.75" bestFit="1" customWidth="1"/>
    <col min="4" max="4" width="10" customWidth="1"/>
    <col min="5" max="5" width="12.5" customWidth="1"/>
    <col min="6" max="6" width="9" customWidth="1"/>
    <col min="7" max="7" width="10.375" customWidth="1"/>
  </cols>
  <sheetData>
    <row r="1" spans="2:19" x14ac:dyDescent="0.15">
      <c r="B1" t="s">
        <v>169</v>
      </c>
    </row>
    <row r="2" spans="2:19" ht="14.25" x14ac:dyDescent="0.15">
      <c r="B2" s="224" t="s">
        <v>170</v>
      </c>
      <c r="C2" s="224" t="s">
        <v>171</v>
      </c>
      <c r="D2" s="227" t="s">
        <v>172</v>
      </c>
      <c r="E2" s="228"/>
      <c r="F2" s="228"/>
      <c r="G2" s="228"/>
      <c r="H2" s="229"/>
      <c r="I2" s="221" t="s">
        <v>140</v>
      </c>
      <c r="J2" s="221"/>
      <c r="K2" s="221"/>
      <c r="L2" s="221" t="s">
        <v>141</v>
      </c>
      <c r="M2" s="221"/>
      <c r="N2" s="221"/>
      <c r="O2" s="221" t="s">
        <v>142</v>
      </c>
      <c r="P2" s="221"/>
      <c r="Q2" s="221"/>
      <c r="R2" s="215" t="s">
        <v>173</v>
      </c>
      <c r="S2" s="215" t="s">
        <v>174</v>
      </c>
    </row>
    <row r="3" spans="2:19" ht="14.25" x14ac:dyDescent="0.15">
      <c r="B3" s="225"/>
      <c r="C3" s="225"/>
      <c r="D3" s="222" t="s">
        <v>175</v>
      </c>
      <c r="E3" s="223"/>
      <c r="F3" s="223"/>
      <c r="G3" s="44" t="s">
        <v>144</v>
      </c>
      <c r="H3" s="44" t="s">
        <v>145</v>
      </c>
      <c r="I3" s="44" t="s">
        <v>146</v>
      </c>
      <c r="J3" s="44" t="s">
        <v>147</v>
      </c>
      <c r="K3" s="44" t="s">
        <v>148</v>
      </c>
      <c r="L3" s="44" t="s">
        <v>149</v>
      </c>
      <c r="M3" s="44" t="s">
        <v>150</v>
      </c>
      <c r="N3" s="44" t="s">
        <v>151</v>
      </c>
      <c r="O3" s="44" t="s">
        <v>152</v>
      </c>
      <c r="P3" s="44" t="s">
        <v>153</v>
      </c>
      <c r="Q3" s="44" t="s">
        <v>154</v>
      </c>
      <c r="R3" s="215"/>
      <c r="S3" s="215"/>
    </row>
    <row r="4" spans="2:19" x14ac:dyDescent="0.15">
      <c r="B4" s="226"/>
      <c r="C4" s="226"/>
      <c r="D4" s="49" t="s">
        <v>176</v>
      </c>
      <c r="E4" s="49" t="s">
        <v>177</v>
      </c>
      <c r="F4" s="49" t="s">
        <v>178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50"/>
    </row>
    <row r="5" spans="2:19" x14ac:dyDescent="0.15">
      <c r="B5" s="45" t="s">
        <v>179</v>
      </c>
      <c r="C5" s="51" t="s">
        <v>180</v>
      </c>
      <c r="D5" s="52"/>
      <c r="E5" s="52"/>
      <c r="F5" s="52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50"/>
    </row>
    <row r="6" spans="2:19" x14ac:dyDescent="0.15">
      <c r="B6" s="45" t="s">
        <v>181</v>
      </c>
      <c r="C6" s="51" t="s">
        <v>182</v>
      </c>
      <c r="D6" s="52"/>
      <c r="E6" s="52"/>
      <c r="F6" s="52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50"/>
    </row>
    <row r="7" spans="2:19" x14ac:dyDescent="0.15">
      <c r="B7" s="45" t="s">
        <v>181</v>
      </c>
      <c r="C7" s="51" t="s">
        <v>183</v>
      </c>
      <c r="D7" s="52"/>
      <c r="E7" s="52"/>
      <c r="F7" s="52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50"/>
    </row>
    <row r="8" spans="2:19" x14ac:dyDescent="0.15">
      <c r="B8" s="45" t="s">
        <v>181</v>
      </c>
      <c r="C8" s="51" t="s">
        <v>184</v>
      </c>
      <c r="D8" s="52"/>
      <c r="E8" s="52"/>
      <c r="F8" s="52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50"/>
    </row>
    <row r="9" spans="2:19" x14ac:dyDescent="0.15">
      <c r="B9" s="45" t="s">
        <v>181</v>
      </c>
      <c r="C9" s="51" t="s">
        <v>185</v>
      </c>
      <c r="D9" s="52"/>
      <c r="E9" s="52"/>
      <c r="F9" s="52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50"/>
    </row>
    <row r="10" spans="2:19" x14ac:dyDescent="0.15">
      <c r="B10" s="45" t="s">
        <v>181</v>
      </c>
      <c r="C10" s="51" t="s">
        <v>186</v>
      </c>
      <c r="D10" s="52"/>
      <c r="E10" s="52"/>
      <c r="F10" s="52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50"/>
    </row>
    <row r="11" spans="2:19" x14ac:dyDescent="0.15">
      <c r="B11" s="45" t="s">
        <v>181</v>
      </c>
      <c r="C11" s="51" t="s">
        <v>187</v>
      </c>
      <c r="D11" s="52"/>
      <c r="E11" s="52"/>
      <c r="F11" s="52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50"/>
    </row>
    <row r="12" spans="2:19" x14ac:dyDescent="0.15">
      <c r="B12" s="45" t="s">
        <v>181</v>
      </c>
      <c r="C12" s="51" t="s">
        <v>188</v>
      </c>
      <c r="D12" s="52"/>
      <c r="E12" s="52"/>
      <c r="F12" s="52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50"/>
    </row>
    <row r="13" spans="2:19" x14ac:dyDescent="0.15">
      <c r="B13" s="45" t="s">
        <v>181</v>
      </c>
      <c r="C13" s="51" t="s">
        <v>189</v>
      </c>
      <c r="D13" s="52"/>
      <c r="E13" s="52"/>
      <c r="F13" s="52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50"/>
    </row>
    <row r="14" spans="2:19" x14ac:dyDescent="0.15">
      <c r="B14" s="45" t="s">
        <v>181</v>
      </c>
      <c r="C14" s="51" t="s">
        <v>190</v>
      </c>
      <c r="D14" s="53"/>
      <c r="E14" s="53"/>
      <c r="F14" s="53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spans="2:19" x14ac:dyDescent="0.15">
      <c r="B15" s="45" t="s">
        <v>181</v>
      </c>
      <c r="C15" s="54" t="s">
        <v>191</v>
      </c>
      <c r="D15" s="53"/>
      <c r="E15" s="53"/>
      <c r="F15" s="53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2:19" x14ac:dyDescent="0.15">
      <c r="B16" s="45" t="s">
        <v>181</v>
      </c>
      <c r="C16" s="54" t="s">
        <v>192</v>
      </c>
      <c r="D16" s="53"/>
      <c r="E16" s="53"/>
      <c r="F16" s="53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2:19" x14ac:dyDescent="0.15">
      <c r="B17" s="45" t="s">
        <v>181</v>
      </c>
      <c r="C17" s="54" t="s">
        <v>193</v>
      </c>
      <c r="D17" s="53"/>
      <c r="E17" s="53"/>
      <c r="F17" s="53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spans="2:19" x14ac:dyDescent="0.15">
      <c r="B18" s="45" t="s">
        <v>181</v>
      </c>
      <c r="C18" s="54" t="s">
        <v>194</v>
      </c>
      <c r="D18" s="53"/>
      <c r="E18" s="53"/>
      <c r="F18" s="53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2:19" x14ac:dyDescent="0.15">
      <c r="B19" s="45" t="s">
        <v>181</v>
      </c>
      <c r="C19" s="54" t="s">
        <v>195</v>
      </c>
      <c r="D19" s="53"/>
      <c r="E19" s="53"/>
      <c r="F19" s="53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2:19" x14ac:dyDescent="0.15">
      <c r="B20" s="42" t="s">
        <v>196</v>
      </c>
      <c r="C20" s="54" t="s">
        <v>197</v>
      </c>
      <c r="D20" s="53"/>
      <c r="E20" s="53"/>
      <c r="F20" s="53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2:19" x14ac:dyDescent="0.15">
      <c r="B21" s="42" t="s">
        <v>196</v>
      </c>
      <c r="C21" s="54" t="s">
        <v>198</v>
      </c>
      <c r="D21" s="53"/>
      <c r="E21" s="53"/>
      <c r="F21" s="53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2:19" x14ac:dyDescent="0.15">
      <c r="B22" s="42" t="s">
        <v>199</v>
      </c>
      <c r="C22" s="54" t="s">
        <v>200</v>
      </c>
      <c r="D22" s="53"/>
      <c r="E22" s="53"/>
      <c r="F22" s="53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spans="2:19" x14ac:dyDescent="0.15">
      <c r="B23" s="42" t="s">
        <v>196</v>
      </c>
      <c r="C23" s="54" t="s">
        <v>201</v>
      </c>
      <c r="D23" s="53"/>
      <c r="E23" s="53"/>
      <c r="F23" s="53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2:19" x14ac:dyDescent="0.15">
      <c r="B24" s="42" t="s">
        <v>181</v>
      </c>
      <c r="C24" s="54" t="s">
        <v>202</v>
      </c>
      <c r="D24" s="53"/>
      <c r="E24" s="53"/>
      <c r="F24" s="53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spans="2:19" x14ac:dyDescent="0.15">
      <c r="B25" s="42" t="s">
        <v>181</v>
      </c>
      <c r="C25" s="54" t="s">
        <v>203</v>
      </c>
      <c r="D25" s="53"/>
      <c r="E25" s="53"/>
      <c r="F25" s="53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2:19" x14ac:dyDescent="0.15">
      <c r="B26" s="42" t="s">
        <v>181</v>
      </c>
      <c r="C26" s="54" t="s">
        <v>204</v>
      </c>
      <c r="D26" s="53"/>
      <c r="E26" s="53"/>
      <c r="F26" s="53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spans="2:19" x14ac:dyDescent="0.15">
      <c r="B27" s="42" t="s">
        <v>199</v>
      </c>
      <c r="C27" s="54" t="s">
        <v>205</v>
      </c>
      <c r="D27" s="53"/>
      <c r="E27" s="53"/>
      <c r="F27" s="53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</row>
    <row r="28" spans="2:19" x14ac:dyDescent="0.15">
      <c r="B28" s="39" t="s">
        <v>199</v>
      </c>
      <c r="C28" s="54" t="s">
        <v>206</v>
      </c>
      <c r="D28" s="53"/>
      <c r="E28" s="53"/>
      <c r="F28" s="53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</row>
    <row r="29" spans="2:19" x14ac:dyDescent="0.15">
      <c r="B29" s="39" t="s">
        <v>199</v>
      </c>
      <c r="C29" s="54" t="s">
        <v>207</v>
      </c>
      <c r="D29" s="55"/>
      <c r="E29" s="55"/>
      <c r="F29" s="55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2:19" x14ac:dyDescent="0.15">
      <c r="B30" s="42" t="s">
        <v>208</v>
      </c>
      <c r="C30" s="42" t="s">
        <v>209</v>
      </c>
      <c r="D30" s="55"/>
      <c r="E30" s="55"/>
      <c r="F30" s="55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spans="2:19" x14ac:dyDescent="0.15">
      <c r="B31" s="42" t="s">
        <v>208</v>
      </c>
      <c r="C31" s="42" t="s">
        <v>210</v>
      </c>
      <c r="D31" s="55"/>
      <c r="E31" s="55"/>
      <c r="F31" s="55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</row>
    <row r="32" spans="2:19" x14ac:dyDescent="0.15">
      <c r="B32" s="42" t="s">
        <v>208</v>
      </c>
      <c r="C32" s="42" t="s">
        <v>211</v>
      </c>
      <c r="D32" s="55"/>
      <c r="E32" s="55"/>
      <c r="F32" s="55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2:19" x14ac:dyDescent="0.15">
      <c r="B33" s="42" t="s">
        <v>208</v>
      </c>
      <c r="C33" s="42" t="s">
        <v>212</v>
      </c>
      <c r="D33" s="55"/>
      <c r="E33" s="55"/>
      <c r="F33" s="55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2:19" x14ac:dyDescent="0.15">
      <c r="B34" s="42" t="s">
        <v>208</v>
      </c>
      <c r="C34" s="42" t="s">
        <v>213</v>
      </c>
      <c r="D34" s="56"/>
      <c r="E34" s="56"/>
      <c r="F34" s="5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2:19" x14ac:dyDescent="0.15">
      <c r="B35" s="39" t="s">
        <v>214</v>
      </c>
      <c r="C35" s="39" t="s">
        <v>9</v>
      </c>
      <c r="D35" s="56"/>
      <c r="E35" s="56"/>
      <c r="F35" s="5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2:19" x14ac:dyDescent="0.15">
      <c r="B36" s="39" t="s">
        <v>214</v>
      </c>
      <c r="C36" s="39" t="s">
        <v>10</v>
      </c>
      <c r="D36" s="56"/>
      <c r="E36" s="56"/>
      <c r="F36" s="5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2:19" x14ac:dyDescent="0.15">
      <c r="B37" s="39" t="s">
        <v>214</v>
      </c>
      <c r="C37" s="39" t="s">
        <v>11</v>
      </c>
      <c r="D37" s="56"/>
      <c r="E37" s="56"/>
      <c r="F37" s="5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2:19" x14ac:dyDescent="0.15">
      <c r="B38" s="39" t="s">
        <v>214</v>
      </c>
      <c r="C38" s="39" t="s">
        <v>12</v>
      </c>
      <c r="D38" s="56"/>
      <c r="E38" s="56"/>
      <c r="F38" s="5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2:19" x14ac:dyDescent="0.15">
      <c r="B39" s="39" t="s">
        <v>214</v>
      </c>
      <c r="C39" s="39" t="s">
        <v>215</v>
      </c>
      <c r="D39" s="56"/>
      <c r="E39" s="56"/>
      <c r="F39" s="5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2:19" x14ac:dyDescent="0.15">
      <c r="B40" s="39" t="s">
        <v>214</v>
      </c>
      <c r="C40" s="39" t="s">
        <v>216</v>
      </c>
      <c r="D40" s="56"/>
      <c r="E40" s="56"/>
      <c r="F40" s="5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2:19" x14ac:dyDescent="0.15">
      <c r="B41" s="39" t="s">
        <v>214</v>
      </c>
      <c r="C41" s="39" t="s">
        <v>217</v>
      </c>
      <c r="D41" s="56"/>
      <c r="E41" s="56"/>
      <c r="F41" s="5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2:19" x14ac:dyDescent="0.15">
      <c r="B42" s="39" t="s">
        <v>214</v>
      </c>
      <c r="C42" s="39" t="s">
        <v>218</v>
      </c>
      <c r="D42" s="56"/>
      <c r="E42" s="56"/>
      <c r="F42" s="5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2:19" x14ac:dyDescent="0.15">
      <c r="B43" s="39" t="s">
        <v>214</v>
      </c>
      <c r="C43" s="39" t="s">
        <v>219</v>
      </c>
      <c r="D43" s="56"/>
      <c r="E43" s="56"/>
      <c r="F43" s="5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2:19" x14ac:dyDescent="0.15">
      <c r="B44" s="39" t="s">
        <v>214</v>
      </c>
      <c r="C44" s="39" t="s">
        <v>220</v>
      </c>
      <c r="D44" s="56"/>
      <c r="E44" s="56"/>
      <c r="F44" s="5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2:19" x14ac:dyDescent="0.15">
      <c r="B45" s="39" t="s">
        <v>214</v>
      </c>
      <c r="C45" s="39" t="s">
        <v>221</v>
      </c>
      <c r="D45" s="56"/>
      <c r="E45" s="56"/>
      <c r="F45" s="5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2:19" x14ac:dyDescent="0.15">
      <c r="B46" s="39" t="s">
        <v>222</v>
      </c>
      <c r="C46" s="39" t="s">
        <v>223</v>
      </c>
      <c r="D46" s="56"/>
      <c r="E46" s="56"/>
      <c r="F46" s="5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2:19" x14ac:dyDescent="0.15">
      <c r="B47" s="39" t="s">
        <v>222</v>
      </c>
      <c r="C47" s="39" t="s">
        <v>224</v>
      </c>
      <c r="D47" s="56"/>
      <c r="E47" s="56"/>
      <c r="F47" s="5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2:19" x14ac:dyDescent="0.15">
      <c r="B48" s="39" t="s">
        <v>222</v>
      </c>
      <c r="C48" s="39" t="s">
        <v>225</v>
      </c>
      <c r="D48" s="56"/>
      <c r="E48" s="56"/>
      <c r="F48" s="5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2:19" x14ac:dyDescent="0.15">
      <c r="B49" s="39" t="s">
        <v>222</v>
      </c>
      <c r="C49" s="39" t="s">
        <v>226</v>
      </c>
      <c r="D49" s="56"/>
      <c r="E49" s="56"/>
      <c r="F49" s="5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2:19" x14ac:dyDescent="0.15">
      <c r="B50" s="39" t="s">
        <v>222</v>
      </c>
      <c r="C50" s="39" t="s">
        <v>227</v>
      </c>
      <c r="D50" s="57"/>
      <c r="E50" s="57"/>
      <c r="F50" s="5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2:19" x14ac:dyDescent="0.15">
      <c r="B51" s="8"/>
      <c r="C51" s="8"/>
      <c r="D51" s="57"/>
      <c r="E51" s="57"/>
      <c r="F51" s="5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</sheetData>
  <mergeCells count="9">
    <mergeCell ref="R2:R3"/>
    <mergeCell ref="S2:S3"/>
    <mergeCell ref="D3:F3"/>
    <mergeCell ref="B2:B4"/>
    <mergeCell ref="C2:C4"/>
    <mergeCell ref="D2:H2"/>
    <mergeCell ref="I2:K2"/>
    <mergeCell ref="L2:N2"/>
    <mergeCell ref="O2:Q2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workbookViewId="0">
      <selection activeCell="F24" sqref="F24"/>
    </sheetView>
  </sheetViews>
  <sheetFormatPr defaultRowHeight="13.5" x14ac:dyDescent="0.15"/>
  <cols>
    <col min="2" max="2" width="22.5" bestFit="1" customWidth="1"/>
    <col min="3" max="3" width="20.125" customWidth="1"/>
    <col min="4" max="4" width="12.5" bestFit="1" customWidth="1"/>
  </cols>
  <sheetData>
    <row r="2" spans="2:21" x14ac:dyDescent="0.15">
      <c r="B2" t="s">
        <v>24</v>
      </c>
    </row>
    <row r="3" spans="2:21" x14ac:dyDescent="0.2">
      <c r="B3" s="230" t="s">
        <v>137</v>
      </c>
      <c r="C3" s="230" t="s">
        <v>138</v>
      </c>
      <c r="D3" s="58"/>
      <c r="E3" s="231" t="s">
        <v>235</v>
      </c>
      <c r="F3" s="231"/>
      <c r="G3" s="231"/>
      <c r="H3" s="231"/>
      <c r="I3" s="231"/>
      <c r="J3" s="59"/>
      <c r="K3" s="232" t="s">
        <v>236</v>
      </c>
      <c r="L3" s="232"/>
      <c r="M3" s="232"/>
      <c r="N3" s="232"/>
      <c r="O3" s="232"/>
      <c r="P3" s="60"/>
      <c r="Q3" s="231" t="s">
        <v>237</v>
      </c>
      <c r="R3" s="231"/>
      <c r="S3" s="231"/>
      <c r="T3" s="231"/>
      <c r="U3" s="231"/>
    </row>
    <row r="4" spans="2:21" x14ac:dyDescent="0.2">
      <c r="B4" s="230"/>
      <c r="C4" s="230"/>
      <c r="D4" s="61" t="s">
        <v>238</v>
      </c>
      <c r="E4" s="62" t="s">
        <v>139</v>
      </c>
      <c r="F4" s="63" t="s">
        <v>140</v>
      </c>
      <c r="G4" s="63" t="s">
        <v>141</v>
      </c>
      <c r="H4" s="63" t="s">
        <v>142</v>
      </c>
      <c r="I4" s="64" t="s">
        <v>239</v>
      </c>
      <c r="J4" s="65" t="s">
        <v>240</v>
      </c>
      <c r="K4" s="63" t="s">
        <v>139</v>
      </c>
      <c r="L4" s="63" t="s">
        <v>140</v>
      </c>
      <c r="M4" s="63" t="s">
        <v>141</v>
      </c>
      <c r="N4" s="63" t="s">
        <v>142</v>
      </c>
      <c r="O4" s="64" t="s">
        <v>239</v>
      </c>
      <c r="P4" s="65" t="s">
        <v>241</v>
      </c>
      <c r="Q4" s="63" t="s">
        <v>139</v>
      </c>
      <c r="R4" s="63" t="s">
        <v>140</v>
      </c>
      <c r="S4" s="63" t="s">
        <v>141</v>
      </c>
      <c r="T4" s="63" t="s">
        <v>142</v>
      </c>
      <c r="U4" s="64" t="s">
        <v>239</v>
      </c>
    </row>
    <row r="5" spans="2:21" s="35" customFormat="1" ht="12" x14ac:dyDescent="0.15">
      <c r="B5" s="39" t="s">
        <v>242</v>
      </c>
      <c r="C5" s="39" t="s">
        <v>243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</row>
    <row r="6" spans="2:21" s="35" customFormat="1" ht="12" x14ac:dyDescent="0.15">
      <c r="B6" s="39" t="s">
        <v>242</v>
      </c>
      <c r="C6" s="39" t="s">
        <v>244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</row>
    <row r="7" spans="2:21" s="35" customFormat="1" ht="12" x14ac:dyDescent="0.15">
      <c r="B7" s="39" t="s">
        <v>242</v>
      </c>
      <c r="C7" s="39" t="s">
        <v>245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</row>
    <row r="8" spans="2:21" s="35" customFormat="1" ht="12.75" x14ac:dyDescent="0.15">
      <c r="B8" s="39" t="s">
        <v>242</v>
      </c>
      <c r="C8" s="39" t="s">
        <v>246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</row>
    <row r="9" spans="2:21" s="35" customFormat="1" ht="12.75" x14ac:dyDescent="0.15">
      <c r="B9" s="39" t="s">
        <v>242</v>
      </c>
      <c r="C9" s="39" t="s">
        <v>247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</row>
    <row r="10" spans="2:21" s="35" customFormat="1" ht="12.75" x14ac:dyDescent="0.15">
      <c r="B10" s="39" t="s">
        <v>242</v>
      </c>
      <c r="C10" s="39" t="s">
        <v>248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</row>
    <row r="11" spans="2:21" s="35" customFormat="1" ht="12" x14ac:dyDescent="0.15">
      <c r="B11" s="39" t="s">
        <v>249</v>
      </c>
      <c r="C11" s="39" t="s">
        <v>250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2:21" s="35" customFormat="1" ht="12" x14ac:dyDescent="0.15">
      <c r="B12" s="39" t="s">
        <v>249</v>
      </c>
      <c r="C12" s="39" t="s">
        <v>251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</row>
    <row r="13" spans="2:21" s="35" customFormat="1" ht="12" x14ac:dyDescent="0.15">
      <c r="B13" s="39" t="s">
        <v>249</v>
      </c>
      <c r="C13" s="39" t="s">
        <v>252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2:21" s="35" customFormat="1" ht="12" x14ac:dyDescent="0.15">
      <c r="B14" s="39" t="s">
        <v>253</v>
      </c>
      <c r="C14" s="39" t="s">
        <v>254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</row>
    <row r="15" spans="2:21" s="35" customFormat="1" ht="12" x14ac:dyDescent="0.15">
      <c r="B15" s="39" t="s">
        <v>253</v>
      </c>
      <c r="C15" s="39" t="s">
        <v>255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2:21" s="35" customFormat="1" ht="12" x14ac:dyDescent="0.15">
      <c r="B16" s="39" t="s">
        <v>253</v>
      </c>
      <c r="C16" s="39" t="s">
        <v>256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2:21" s="35" customFormat="1" ht="12" x14ac:dyDescent="0.15">
      <c r="B17" s="39" t="s">
        <v>253</v>
      </c>
      <c r="C17" s="39" t="s">
        <v>257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2:21" s="35" customFormat="1" ht="12.75" x14ac:dyDescent="0.15">
      <c r="B18" s="39" t="s">
        <v>258</v>
      </c>
      <c r="C18" s="66" t="s">
        <v>259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spans="2:21" s="35" customFormat="1" ht="12" x14ac:dyDescent="0.15">
      <c r="B19" s="39" t="s">
        <v>260</v>
      </c>
      <c r="C19" s="67" t="s">
        <v>261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2:21" s="35" customFormat="1" ht="12.75" x14ac:dyDescent="0.15">
      <c r="B20" s="39" t="s">
        <v>262</v>
      </c>
      <c r="C20" s="66" t="s">
        <v>263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2:21" s="35" customFormat="1" ht="12" x14ac:dyDescent="0.15">
      <c r="B21" s="39" t="s">
        <v>264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2:21" s="35" customFormat="1" ht="12" x14ac:dyDescent="0.15">
      <c r="B22" s="39" t="s">
        <v>265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2:21" s="35" customFormat="1" ht="12" x14ac:dyDescent="0.15">
      <c r="B23" s="39" t="s">
        <v>266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2:21" s="35" customFormat="1" ht="12" x14ac:dyDescent="0.15">
      <c r="B24" s="39" t="s">
        <v>267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2:21" s="35" customFormat="1" ht="12" x14ac:dyDescent="0.15">
      <c r="B25" s="39" t="s">
        <v>268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</row>
  </sheetData>
  <mergeCells count="5">
    <mergeCell ref="B3:B4"/>
    <mergeCell ref="C3:C4"/>
    <mergeCell ref="E3:I3"/>
    <mergeCell ref="K3:O3"/>
    <mergeCell ref="Q3:U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6"/>
  <sheetViews>
    <sheetView workbookViewId="0">
      <selection activeCell="F13" sqref="F13"/>
    </sheetView>
  </sheetViews>
  <sheetFormatPr defaultRowHeight="13.5" x14ac:dyDescent="0.15"/>
  <cols>
    <col min="2" max="2" width="32.875" customWidth="1"/>
    <col min="3" max="3" width="20.125" customWidth="1"/>
  </cols>
  <sheetData>
    <row r="2" spans="2:18" x14ac:dyDescent="0.15">
      <c r="B2" t="s">
        <v>270</v>
      </c>
    </row>
    <row r="3" spans="2:18" x14ac:dyDescent="0.15">
      <c r="B3" s="230" t="s">
        <v>271</v>
      </c>
      <c r="C3" s="230" t="s">
        <v>272</v>
      </c>
      <c r="D3" s="231" t="s">
        <v>273</v>
      </c>
      <c r="E3" s="231"/>
      <c r="F3" s="231"/>
      <c r="G3" s="231"/>
      <c r="H3" s="231"/>
      <c r="I3" s="232" t="s">
        <v>274</v>
      </c>
      <c r="J3" s="232"/>
      <c r="K3" s="232"/>
      <c r="L3" s="232"/>
      <c r="M3" s="232"/>
      <c r="N3" s="231" t="s">
        <v>275</v>
      </c>
      <c r="O3" s="231"/>
      <c r="P3" s="231"/>
      <c r="Q3" s="231"/>
      <c r="R3" s="231"/>
    </row>
    <row r="4" spans="2:18" x14ac:dyDescent="0.15">
      <c r="B4" s="230"/>
      <c r="C4" s="230"/>
      <c r="D4" s="62" t="s">
        <v>139</v>
      </c>
      <c r="E4" s="63" t="s">
        <v>140</v>
      </c>
      <c r="F4" s="63" t="s">
        <v>141</v>
      </c>
      <c r="G4" s="63" t="s">
        <v>142</v>
      </c>
      <c r="H4" s="64" t="s">
        <v>239</v>
      </c>
      <c r="I4" s="63" t="s">
        <v>139</v>
      </c>
      <c r="J4" s="63" t="s">
        <v>140</v>
      </c>
      <c r="K4" s="63" t="s">
        <v>141</v>
      </c>
      <c r="L4" s="63" t="s">
        <v>142</v>
      </c>
      <c r="M4" s="64" t="s">
        <v>239</v>
      </c>
      <c r="N4" s="63" t="s">
        <v>139</v>
      </c>
      <c r="O4" s="63" t="s">
        <v>140</v>
      </c>
      <c r="P4" s="63" t="s">
        <v>141</v>
      </c>
      <c r="Q4" s="63" t="s">
        <v>142</v>
      </c>
      <c r="R4" s="64" t="s">
        <v>239</v>
      </c>
    </row>
    <row r="5" spans="2:18" x14ac:dyDescent="0.15">
      <c r="B5" s="68" t="s">
        <v>276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2:18" x14ac:dyDescent="0.15">
      <c r="B6" s="68" t="s">
        <v>277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2:18" ht="27" x14ac:dyDescent="0.15">
      <c r="B7" s="68" t="s">
        <v>278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2:18" x14ac:dyDescent="0.15">
      <c r="B8" s="68" t="s">
        <v>279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2:18" x14ac:dyDescent="0.1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2:18" x14ac:dyDescent="0.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2:18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2:18" x14ac:dyDescent="0.1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2:18" x14ac:dyDescent="0.1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2:18" x14ac:dyDescent="0.1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2:18" x14ac:dyDescent="0.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2:18" x14ac:dyDescent="0.1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2:18" x14ac:dyDescent="0.1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2:18" x14ac:dyDescent="0.1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2:18" x14ac:dyDescent="0.15">
      <c r="B19" s="8"/>
      <c r="C19" s="66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2:18" x14ac:dyDescent="0.15">
      <c r="B20" s="8"/>
      <c r="C20" s="6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2:18" x14ac:dyDescent="0.15">
      <c r="B21" s="8"/>
      <c r="C21" s="66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2:18" x14ac:dyDescent="0.1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2:18" x14ac:dyDescent="0.1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2:18" x14ac:dyDescent="0.1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2:18" x14ac:dyDescent="0.1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2:18" x14ac:dyDescent="0.1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</sheetData>
  <mergeCells count="5">
    <mergeCell ref="B3:B4"/>
    <mergeCell ref="C3:C4"/>
    <mergeCell ref="D3:H3"/>
    <mergeCell ref="I3:M3"/>
    <mergeCell ref="N3:R3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S24"/>
  <sheetViews>
    <sheetView workbookViewId="0">
      <selection activeCell="E22" sqref="E22"/>
    </sheetView>
  </sheetViews>
  <sheetFormatPr defaultRowHeight="13.5" x14ac:dyDescent="0.15"/>
  <cols>
    <col min="2" max="2" width="18.125" customWidth="1"/>
    <col min="3" max="3" width="11.875" customWidth="1"/>
    <col min="4" max="4" width="27.625" bestFit="1" customWidth="1"/>
  </cols>
  <sheetData>
    <row r="2" spans="2:19" x14ac:dyDescent="0.15">
      <c r="B2" t="s">
        <v>283</v>
      </c>
    </row>
    <row r="3" spans="2:19" x14ac:dyDescent="0.15">
      <c r="B3" s="230" t="s">
        <v>284</v>
      </c>
      <c r="C3" s="230" t="s">
        <v>285</v>
      </c>
      <c r="D3" s="230" t="s">
        <v>286</v>
      </c>
      <c r="E3" s="231" t="s">
        <v>287</v>
      </c>
      <c r="F3" s="231"/>
      <c r="G3" s="231"/>
      <c r="H3" s="231"/>
      <c r="I3" s="231"/>
      <c r="J3" s="232" t="s">
        <v>288</v>
      </c>
      <c r="K3" s="232"/>
      <c r="L3" s="232"/>
      <c r="M3" s="232"/>
      <c r="N3" s="232"/>
      <c r="O3" s="231" t="s">
        <v>289</v>
      </c>
      <c r="P3" s="231"/>
      <c r="Q3" s="231"/>
      <c r="R3" s="231"/>
      <c r="S3" s="231"/>
    </row>
    <row r="4" spans="2:19" x14ac:dyDescent="0.15">
      <c r="B4" s="230"/>
      <c r="C4" s="230"/>
      <c r="D4" s="230"/>
      <c r="E4" s="62" t="s">
        <v>139</v>
      </c>
      <c r="F4" s="63" t="s">
        <v>140</v>
      </c>
      <c r="G4" s="63" t="s">
        <v>141</v>
      </c>
      <c r="H4" s="63" t="s">
        <v>142</v>
      </c>
      <c r="I4" s="64" t="s">
        <v>239</v>
      </c>
      <c r="J4" s="63" t="s">
        <v>139</v>
      </c>
      <c r="K4" s="63" t="s">
        <v>140</v>
      </c>
      <c r="L4" s="63" t="s">
        <v>141</v>
      </c>
      <c r="M4" s="63" t="s">
        <v>142</v>
      </c>
      <c r="N4" s="64" t="s">
        <v>239</v>
      </c>
      <c r="O4" s="63" t="s">
        <v>139</v>
      </c>
      <c r="P4" s="63" t="s">
        <v>140</v>
      </c>
      <c r="Q4" s="63" t="s">
        <v>141</v>
      </c>
      <c r="R4" s="63" t="s">
        <v>142</v>
      </c>
      <c r="S4" s="64" t="s">
        <v>239</v>
      </c>
    </row>
    <row r="5" spans="2:19" s="69" customFormat="1" ht="12" x14ac:dyDescent="0.15">
      <c r="B5" s="39" t="s">
        <v>290</v>
      </c>
      <c r="C5" s="39" t="s">
        <v>291</v>
      </c>
      <c r="D5" s="39" t="s">
        <v>292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</row>
    <row r="6" spans="2:19" s="69" customFormat="1" ht="12" x14ac:dyDescent="0.15">
      <c r="B6" s="39" t="s">
        <v>293</v>
      </c>
      <c r="C6" s="39" t="s">
        <v>294</v>
      </c>
      <c r="D6" s="39" t="s">
        <v>295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2:19" s="69" customFormat="1" ht="12" x14ac:dyDescent="0.15">
      <c r="B7" s="39" t="s">
        <v>296</v>
      </c>
      <c r="C7" s="39" t="s">
        <v>297</v>
      </c>
      <c r="D7" s="39" t="s">
        <v>298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</row>
    <row r="8" spans="2:19" s="69" customFormat="1" ht="12" x14ac:dyDescent="0.15">
      <c r="B8" s="39" t="s">
        <v>296</v>
      </c>
      <c r="C8" s="39" t="s">
        <v>299</v>
      </c>
      <c r="D8" s="39" t="s">
        <v>300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</row>
    <row r="9" spans="2:19" s="69" customFormat="1" ht="12" x14ac:dyDescent="0.15">
      <c r="B9" s="39" t="s">
        <v>296</v>
      </c>
      <c r="C9" s="69" t="s">
        <v>301</v>
      </c>
      <c r="D9" s="39" t="s">
        <v>302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</row>
    <row r="10" spans="2:19" s="69" customFormat="1" ht="12" x14ac:dyDescent="0.15">
      <c r="B10" s="39" t="s">
        <v>296</v>
      </c>
      <c r="C10" s="39" t="s">
        <v>303</v>
      </c>
      <c r="D10" s="39" t="s">
        <v>302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 spans="2:19" s="69" customFormat="1" ht="12" x14ac:dyDescent="0.15">
      <c r="B11" s="39" t="s">
        <v>296</v>
      </c>
      <c r="C11" s="39" t="s">
        <v>304</v>
      </c>
      <c r="D11" s="39" t="s">
        <v>302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2:19" s="69" customFormat="1" ht="12" x14ac:dyDescent="0.15">
      <c r="B12" s="39" t="s">
        <v>296</v>
      </c>
      <c r="C12" s="39" t="s">
        <v>297</v>
      </c>
      <c r="D12" s="39" t="s">
        <v>302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2:19" s="69" customFormat="1" ht="12" x14ac:dyDescent="0.15">
      <c r="B13" s="39" t="s">
        <v>296</v>
      </c>
      <c r="C13" s="39" t="s">
        <v>299</v>
      </c>
      <c r="D13" s="39" t="s">
        <v>302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2:19" s="69" customFormat="1" ht="12" x14ac:dyDescent="0.15">
      <c r="B14" s="39" t="s">
        <v>296</v>
      </c>
      <c r="C14" s="39" t="s">
        <v>305</v>
      </c>
      <c r="D14" s="39" t="s">
        <v>302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2:19" s="69" customFormat="1" ht="12" x14ac:dyDescent="0.15">
      <c r="B15" s="39" t="s">
        <v>306</v>
      </c>
      <c r="C15" s="39" t="s">
        <v>307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2:19" s="69" customFormat="1" ht="12" x14ac:dyDescent="0.15">
      <c r="B16" s="39" t="s">
        <v>306</v>
      </c>
      <c r="C16" s="39" t="s">
        <v>308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2:19" s="69" customFormat="1" ht="12" x14ac:dyDescent="0.15">
      <c r="B17" s="39" t="s">
        <v>306</v>
      </c>
      <c r="C17" s="39" t="s">
        <v>309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2:19" s="69" customFormat="1" ht="12" x14ac:dyDescent="0.15">
      <c r="B18" s="39" t="s">
        <v>306</v>
      </c>
      <c r="C18" s="39" t="s">
        <v>310</v>
      </c>
      <c r="D18" s="67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 spans="2:19" x14ac:dyDescent="0.15">
      <c r="B19" s="8"/>
      <c r="C19" s="66"/>
      <c r="D19" s="6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2:19" x14ac:dyDescent="0.1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2:19" x14ac:dyDescent="0.1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2:19" x14ac:dyDescent="0.1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2:19" x14ac:dyDescent="0.1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2:19" x14ac:dyDescent="0.1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</sheetData>
  <mergeCells count="6">
    <mergeCell ref="O3:S3"/>
    <mergeCell ref="B3:B4"/>
    <mergeCell ref="C3:C4"/>
    <mergeCell ref="D3:D4"/>
    <mergeCell ref="E3:I3"/>
    <mergeCell ref="J3:N3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B9" sqref="B9"/>
    </sheetView>
  </sheetViews>
  <sheetFormatPr defaultRowHeight="13.5" x14ac:dyDescent="0.15"/>
  <cols>
    <col min="1" max="1" width="23.5" bestFit="1" customWidth="1"/>
    <col min="2" max="2" width="49.125" customWidth="1"/>
  </cols>
  <sheetData>
    <row r="1" spans="1:11" x14ac:dyDescent="0.15">
      <c r="A1" s="116" t="s">
        <v>459</v>
      </c>
      <c r="D1" s="117" t="s">
        <v>460</v>
      </c>
      <c r="E1" s="117"/>
    </row>
    <row r="2" spans="1:11" x14ac:dyDescent="0.15">
      <c r="A2" s="118" t="s">
        <v>461</v>
      </c>
      <c r="B2" s="118" t="s">
        <v>462</v>
      </c>
      <c r="C2" s="118" t="s">
        <v>463</v>
      </c>
      <c r="D2" s="119" t="s">
        <v>464</v>
      </c>
      <c r="E2" s="120" t="s">
        <v>465</v>
      </c>
      <c r="F2" s="121" t="s">
        <v>466</v>
      </c>
      <c r="G2" s="121" t="s">
        <v>467</v>
      </c>
      <c r="H2" s="121" t="s">
        <v>468</v>
      </c>
      <c r="I2" s="121" t="s">
        <v>469</v>
      </c>
      <c r="J2" s="122" t="s">
        <v>470</v>
      </c>
      <c r="K2" s="121" t="s">
        <v>471</v>
      </c>
    </row>
    <row r="3" spans="1:11" x14ac:dyDescent="0.15">
      <c r="A3" s="39" t="s">
        <v>548</v>
      </c>
      <c r="B3" s="39" t="s">
        <v>566</v>
      </c>
      <c r="C3" s="39"/>
      <c r="D3" s="39"/>
      <c r="E3" s="156" t="s">
        <v>472</v>
      </c>
      <c r="F3" s="39"/>
      <c r="G3" s="39"/>
      <c r="H3" s="39"/>
      <c r="I3" s="39"/>
      <c r="J3" s="39"/>
      <c r="K3" s="39"/>
    </row>
    <row r="4" spans="1:11" x14ac:dyDescent="0.15">
      <c r="A4" s="39" t="s">
        <v>549</v>
      </c>
      <c r="B4" s="39" t="s">
        <v>567</v>
      </c>
      <c r="C4" s="39"/>
      <c r="D4" s="39"/>
      <c r="E4" s="156" t="s">
        <v>472</v>
      </c>
      <c r="F4" s="39"/>
      <c r="G4" s="39"/>
      <c r="H4" s="39"/>
      <c r="I4" s="39"/>
      <c r="J4" s="39"/>
      <c r="K4" s="39"/>
    </row>
    <row r="5" spans="1:11" x14ac:dyDescent="0.15">
      <c r="A5" s="39" t="s">
        <v>550</v>
      </c>
      <c r="B5" s="39" t="s">
        <v>568</v>
      </c>
      <c r="C5" s="39"/>
      <c r="D5" s="39"/>
      <c r="E5" s="156" t="s">
        <v>472</v>
      </c>
      <c r="F5" s="39"/>
      <c r="G5" s="39"/>
      <c r="H5" s="39"/>
      <c r="I5" s="39"/>
      <c r="J5" s="39"/>
      <c r="K5" s="39"/>
    </row>
    <row r="6" spans="1:11" x14ac:dyDescent="0.15">
      <c r="A6" s="39" t="s">
        <v>551</v>
      </c>
      <c r="B6" s="39" t="s">
        <v>569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A7" s="39" t="s">
        <v>552</v>
      </c>
      <c r="B7" s="39" t="s">
        <v>570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A8" s="39" t="s">
        <v>553</v>
      </c>
      <c r="B8" s="39" t="s">
        <v>571</v>
      </c>
      <c r="C8" s="39"/>
      <c r="D8" s="39"/>
      <c r="E8" s="39"/>
      <c r="F8" s="39"/>
      <c r="G8" s="39"/>
      <c r="H8" s="39"/>
      <c r="I8" s="39"/>
      <c r="J8" s="39"/>
      <c r="K8" s="39"/>
    </row>
    <row r="9" spans="1:11" x14ac:dyDescent="0.15">
      <c r="A9" s="39" t="s">
        <v>554</v>
      </c>
      <c r="B9" s="39" t="s">
        <v>572</v>
      </c>
      <c r="C9" s="39"/>
      <c r="D9" s="39"/>
      <c r="E9" s="39"/>
      <c r="F9" s="39"/>
      <c r="G9" s="39"/>
      <c r="H9" s="39"/>
      <c r="I9" s="39"/>
      <c r="J9" s="39"/>
      <c r="K9" s="39"/>
    </row>
    <row r="10" spans="1:11" x14ac:dyDescent="0.15">
      <c r="A10" s="39" t="s">
        <v>555</v>
      </c>
      <c r="B10" s="39" t="s">
        <v>573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A11" s="39" t="s">
        <v>556</v>
      </c>
      <c r="B11" s="39" t="s">
        <v>574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1:11" x14ac:dyDescent="0.15">
      <c r="A12" s="39" t="s">
        <v>557</v>
      </c>
      <c r="B12" s="39" t="s">
        <v>575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1:11" x14ac:dyDescent="0.15">
      <c r="A13" s="39" t="s">
        <v>558</v>
      </c>
      <c r="B13" s="39" t="s">
        <v>576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A14" s="39" t="s">
        <v>559</v>
      </c>
      <c r="B14" s="39" t="s">
        <v>577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1:11" x14ac:dyDescent="0.15">
      <c r="A15" s="39" t="s">
        <v>560</v>
      </c>
      <c r="B15" s="39" t="s">
        <v>578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x14ac:dyDescent="0.15">
      <c r="A16" s="39" t="s">
        <v>561</v>
      </c>
      <c r="B16" s="39" t="s">
        <v>579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3" x14ac:dyDescent="0.15">
      <c r="A17" s="39" t="s">
        <v>562</v>
      </c>
      <c r="B17" s="39" t="s">
        <v>580</v>
      </c>
      <c r="C17" s="39"/>
      <c r="D17" s="39"/>
      <c r="E17" s="39"/>
      <c r="F17" s="39"/>
      <c r="G17" s="39"/>
      <c r="H17" s="39"/>
      <c r="I17" s="39"/>
      <c r="J17" s="39"/>
      <c r="K17" s="39"/>
    </row>
    <row r="18" spans="1:13" x14ac:dyDescent="0.15">
      <c r="A18" s="39" t="s">
        <v>563</v>
      </c>
      <c r="B18" s="39" t="s">
        <v>581</v>
      </c>
      <c r="C18" s="39"/>
      <c r="D18" s="39"/>
      <c r="E18" s="39"/>
      <c r="F18" s="39"/>
      <c r="G18" s="39"/>
      <c r="H18" s="39"/>
      <c r="I18" s="39"/>
      <c r="J18" s="39"/>
      <c r="K18" s="39"/>
    </row>
    <row r="19" spans="1:13" x14ac:dyDescent="0.15">
      <c r="A19" s="39" t="s">
        <v>564</v>
      </c>
      <c r="B19" s="39" t="s">
        <v>582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3" x14ac:dyDescent="0.15">
      <c r="A20" s="39" t="s">
        <v>565</v>
      </c>
      <c r="B20" s="39" t="s">
        <v>304</v>
      </c>
      <c r="C20" s="39"/>
      <c r="D20" s="39"/>
      <c r="E20" s="39"/>
      <c r="F20" s="39"/>
      <c r="G20" s="39"/>
      <c r="H20" s="39"/>
      <c r="I20" s="39"/>
      <c r="J20" s="39"/>
      <c r="K20" s="39"/>
    </row>
    <row r="23" spans="1:13" x14ac:dyDescent="0.15">
      <c r="A23" s="123" t="s">
        <v>473</v>
      </c>
    </row>
    <row r="24" spans="1:13" x14ac:dyDescent="0.15">
      <c r="A24" s="118" t="s">
        <v>474</v>
      </c>
      <c r="B24" s="118" t="s">
        <v>475</v>
      </c>
      <c r="C24" s="118" t="s">
        <v>476</v>
      </c>
      <c r="D24" s="120" t="s">
        <v>477</v>
      </c>
      <c r="E24" s="120"/>
      <c r="F24" s="121" t="s">
        <v>478</v>
      </c>
      <c r="G24" s="121" t="s">
        <v>479</v>
      </c>
      <c r="H24" s="121" t="s">
        <v>480</v>
      </c>
      <c r="I24" s="121" t="s">
        <v>481</v>
      </c>
      <c r="J24" s="124" t="s">
        <v>482</v>
      </c>
      <c r="K24" s="125" t="s">
        <v>483</v>
      </c>
      <c r="L24" s="125" t="s">
        <v>484</v>
      </c>
      <c r="M24" s="124" t="s">
        <v>485</v>
      </c>
    </row>
    <row r="25" spans="1:13" ht="15.75" thickBot="1" x14ac:dyDescent="0.2">
      <c r="A25" s="126" t="s">
        <v>486</v>
      </c>
      <c r="B25" s="127" t="s">
        <v>487</v>
      </c>
      <c r="C25" s="128" t="s">
        <v>488</v>
      </c>
      <c r="D25" s="129" t="s">
        <v>489</v>
      </c>
      <c r="E25" s="129"/>
      <c r="F25" s="129" t="s">
        <v>348</v>
      </c>
      <c r="G25" s="129" t="s">
        <v>349</v>
      </c>
      <c r="H25" s="129" t="s">
        <v>350</v>
      </c>
      <c r="I25" s="129" t="s">
        <v>351</v>
      </c>
      <c r="J25" s="130" t="s">
        <v>490</v>
      </c>
      <c r="K25" s="237"/>
      <c r="L25" s="237"/>
      <c r="M25" s="237"/>
    </row>
    <row r="26" spans="1:13" x14ac:dyDescent="0.15">
      <c r="A26" s="131"/>
      <c r="B26" s="132"/>
      <c r="C26" s="131"/>
      <c r="D26" s="133" t="s">
        <v>491</v>
      </c>
      <c r="E26" s="133"/>
      <c r="F26" s="133"/>
      <c r="G26" s="133"/>
      <c r="H26" s="133"/>
      <c r="I26" s="133"/>
      <c r="J26" s="134" t="s">
        <v>492</v>
      </c>
      <c r="K26" s="233" t="s">
        <v>493</v>
      </c>
      <c r="L26" s="235" t="s">
        <v>494</v>
      </c>
      <c r="M26" s="235" t="s">
        <v>495</v>
      </c>
    </row>
    <row r="27" spans="1:13" ht="15" x14ac:dyDescent="0.15">
      <c r="A27" s="135"/>
      <c r="B27" s="136"/>
      <c r="C27" s="135"/>
      <c r="D27" s="133" t="s">
        <v>496</v>
      </c>
      <c r="E27" s="133"/>
      <c r="F27" s="133"/>
      <c r="G27" s="133"/>
      <c r="H27" s="133"/>
      <c r="I27" s="133"/>
      <c r="J27" s="134" t="s">
        <v>497</v>
      </c>
      <c r="K27" s="234"/>
      <c r="L27" s="238"/>
      <c r="M27" s="236"/>
    </row>
    <row r="28" spans="1:13" x14ac:dyDescent="0.15">
      <c r="A28" s="123" t="s">
        <v>498</v>
      </c>
      <c r="B28" s="137" t="s">
        <v>499</v>
      </c>
      <c r="C28" s="138" t="s">
        <v>304</v>
      </c>
      <c r="D28" s="139"/>
      <c r="E28" s="139"/>
      <c r="F28" s="140"/>
      <c r="G28" s="140"/>
      <c r="H28" s="140"/>
      <c r="I28" s="140"/>
      <c r="J28" s="140">
        <f>SUM(F28:I28)</f>
        <v>0</v>
      </c>
      <c r="K28" s="140">
        <f>'[1]2014预算稿 '!G7</f>
        <v>0</v>
      </c>
      <c r="L28" s="140">
        <f>J28-K28</f>
        <v>0</v>
      </c>
      <c r="M28" s="141" t="e">
        <f>(J28-K28)/K28</f>
        <v>#DIV/0!</v>
      </c>
    </row>
    <row r="29" spans="1:13" x14ac:dyDescent="0.15">
      <c r="A29" s="138" t="s">
        <v>500</v>
      </c>
      <c r="B29" s="137" t="s">
        <v>499</v>
      </c>
      <c r="C29" s="138" t="s">
        <v>297</v>
      </c>
      <c r="D29" s="140"/>
      <c r="E29" s="140"/>
      <c r="F29" s="140"/>
      <c r="G29" s="140"/>
      <c r="H29" s="140"/>
      <c r="I29" s="140"/>
      <c r="J29" s="140">
        <f>SUM(F29:I29)</f>
        <v>0</v>
      </c>
      <c r="K29" s="140">
        <f>'[1]2014预算稿 '!G8</f>
        <v>0</v>
      </c>
      <c r="L29" s="140">
        <f t="shared" ref="L29:L35" si="0">J29-K29</f>
        <v>0</v>
      </c>
      <c r="M29" s="141" t="e">
        <f t="shared" ref="M29:M35" si="1">(J29-K29)/K29</f>
        <v>#DIV/0!</v>
      </c>
    </row>
    <row r="30" spans="1:13" x14ac:dyDescent="0.15">
      <c r="A30" s="142" t="s">
        <v>501</v>
      </c>
      <c r="B30" s="143" t="s">
        <v>502</v>
      </c>
      <c r="C30" s="142" t="s">
        <v>297</v>
      </c>
      <c r="D30" s="140"/>
      <c r="E30" s="140"/>
      <c r="F30" s="140"/>
      <c r="G30" s="140"/>
      <c r="H30" s="140"/>
      <c r="I30" s="140"/>
      <c r="J30" s="140">
        <f>SUM(F30:I30)</f>
        <v>0</v>
      </c>
      <c r="K30" s="140">
        <f>'[1]2014预算稿 '!G12</f>
        <v>0</v>
      </c>
      <c r="L30" s="140">
        <f>J30-K30</f>
        <v>0</v>
      </c>
      <c r="M30" s="141" t="e">
        <f t="shared" si="1"/>
        <v>#DIV/0!</v>
      </c>
    </row>
    <row r="31" spans="1:13" s="2" customFormat="1" x14ac:dyDescent="0.15">
      <c r="A31" s="142" t="s">
        <v>503</v>
      </c>
      <c r="B31" s="143"/>
      <c r="C31" s="142"/>
      <c r="D31" s="140"/>
      <c r="E31" s="140"/>
      <c r="F31" s="140"/>
      <c r="G31" s="140"/>
      <c r="H31" s="140"/>
      <c r="I31" s="140"/>
      <c r="J31" s="140">
        <f>SUM(F31:I31)</f>
        <v>0</v>
      </c>
      <c r="K31" s="140">
        <v>0</v>
      </c>
      <c r="L31" s="140">
        <f t="shared" si="0"/>
        <v>0</v>
      </c>
      <c r="M31" s="141"/>
    </row>
    <row r="32" spans="1:13" x14ac:dyDescent="0.15">
      <c r="A32" s="123" t="s">
        <v>504</v>
      </c>
      <c r="B32" s="137" t="s">
        <v>505</v>
      </c>
      <c r="C32" s="123" t="s">
        <v>304</v>
      </c>
      <c r="D32" s="140"/>
      <c r="E32" s="140"/>
      <c r="F32" s="140"/>
      <c r="G32" s="140"/>
      <c r="H32" s="140"/>
      <c r="I32" s="140"/>
      <c r="J32" s="140">
        <f t="shared" ref="J32:J35" si="2">SUM(F32:I32)</f>
        <v>0</v>
      </c>
      <c r="K32" s="140">
        <f>'[1]2014预算稿 '!G13</f>
        <v>0</v>
      </c>
      <c r="L32" s="140">
        <f t="shared" si="0"/>
        <v>0</v>
      </c>
      <c r="M32" s="141" t="e">
        <f t="shared" si="1"/>
        <v>#DIV/0!</v>
      </c>
    </row>
    <row r="33" spans="1:13" x14ac:dyDescent="0.15">
      <c r="A33" s="123" t="s">
        <v>506</v>
      </c>
      <c r="B33" s="137" t="s">
        <v>505</v>
      </c>
      <c r="C33" s="142" t="s">
        <v>297</v>
      </c>
      <c r="D33" s="140"/>
      <c r="E33" s="140"/>
      <c r="F33" s="140"/>
      <c r="G33" s="140"/>
      <c r="H33" s="140"/>
      <c r="I33" s="140"/>
      <c r="J33" s="140">
        <f t="shared" si="2"/>
        <v>0</v>
      </c>
      <c r="K33" s="140">
        <f>'[1]2014预算稿 '!G14</f>
        <v>0</v>
      </c>
      <c r="L33" s="140">
        <f t="shared" si="0"/>
        <v>0</v>
      </c>
      <c r="M33" s="141" t="e">
        <f t="shared" si="1"/>
        <v>#DIV/0!</v>
      </c>
    </row>
    <row r="34" spans="1:13" x14ac:dyDescent="0.2">
      <c r="A34" s="123" t="s">
        <v>507</v>
      </c>
      <c r="B34" s="144" t="s">
        <v>508</v>
      </c>
      <c r="C34" s="145" t="s">
        <v>304</v>
      </c>
      <c r="D34" s="140"/>
      <c r="E34" s="140"/>
      <c r="F34" s="140"/>
      <c r="G34" s="140"/>
      <c r="H34" s="140"/>
      <c r="I34" s="140"/>
      <c r="J34" s="140">
        <f t="shared" si="2"/>
        <v>0</v>
      </c>
      <c r="K34" s="140">
        <f>'[1]2014预算稿 '!G15</f>
        <v>0</v>
      </c>
      <c r="L34" s="140">
        <f t="shared" si="0"/>
        <v>0</v>
      </c>
      <c r="M34" s="141" t="e">
        <f>(J34-K34)/K34</f>
        <v>#DIV/0!</v>
      </c>
    </row>
    <row r="35" spans="1:13" x14ac:dyDescent="0.2">
      <c r="A35" s="123" t="s">
        <v>509</v>
      </c>
      <c r="B35" s="144" t="s">
        <v>508</v>
      </c>
      <c r="C35" s="142" t="s">
        <v>297</v>
      </c>
      <c r="D35" s="140"/>
      <c r="E35" s="140"/>
      <c r="F35" s="140"/>
      <c r="G35" s="140"/>
      <c r="H35" s="140"/>
      <c r="I35" s="140"/>
      <c r="J35" s="140">
        <f t="shared" si="2"/>
        <v>0</v>
      </c>
      <c r="K35" s="140">
        <f>'[1]2014预算稿 '!G16</f>
        <v>0</v>
      </c>
      <c r="L35" s="140">
        <f t="shared" si="0"/>
        <v>0</v>
      </c>
      <c r="M35" s="141" t="e">
        <f t="shared" si="1"/>
        <v>#DIV/0!</v>
      </c>
    </row>
    <row r="37" spans="1:13" x14ac:dyDescent="0.15">
      <c r="A37" s="123" t="s">
        <v>510</v>
      </c>
    </row>
    <row r="38" spans="1:13" x14ac:dyDescent="0.15">
      <c r="A38" s="146" t="s">
        <v>511</v>
      </c>
      <c r="B38" s="147" t="s">
        <v>512</v>
      </c>
      <c r="C38" s="147" t="s">
        <v>513</v>
      </c>
      <c r="D38" s="121" t="s">
        <v>348</v>
      </c>
      <c r="E38" s="121"/>
      <c r="F38" s="121" t="s">
        <v>349</v>
      </c>
      <c r="G38" s="121" t="s">
        <v>350</v>
      </c>
      <c r="H38" s="121" t="s">
        <v>351</v>
      </c>
      <c r="I38" s="124" t="s">
        <v>514</v>
      </c>
      <c r="J38" s="148" t="s">
        <v>515</v>
      </c>
      <c r="K38" s="125" t="s">
        <v>516</v>
      </c>
      <c r="L38" s="124" t="s">
        <v>517</v>
      </c>
    </row>
    <row r="39" spans="1:13" ht="15.75" thickBot="1" x14ac:dyDescent="0.2">
      <c r="A39" s="149" t="s">
        <v>518</v>
      </c>
      <c r="B39" s="126" t="s">
        <v>486</v>
      </c>
      <c r="C39" s="129" t="s">
        <v>489</v>
      </c>
      <c r="D39" s="129" t="s">
        <v>348</v>
      </c>
      <c r="E39" s="129"/>
      <c r="F39" s="129" t="s">
        <v>349</v>
      </c>
      <c r="G39" s="129" t="s">
        <v>350</v>
      </c>
      <c r="H39" s="129" t="s">
        <v>351</v>
      </c>
      <c r="I39" s="130" t="s">
        <v>490</v>
      </c>
      <c r="J39" s="237"/>
      <c r="K39" s="237"/>
    </row>
    <row r="40" spans="1:13" x14ac:dyDescent="0.15">
      <c r="A40" s="131"/>
      <c r="B40" s="131"/>
      <c r="C40" s="133" t="s">
        <v>519</v>
      </c>
      <c r="D40" s="133"/>
      <c r="E40" s="133"/>
      <c r="F40" s="133"/>
      <c r="G40" s="133"/>
      <c r="H40" s="133"/>
      <c r="I40" s="134" t="s">
        <v>520</v>
      </c>
      <c r="J40" s="233" t="s">
        <v>521</v>
      </c>
      <c r="K40" s="235" t="s">
        <v>517</v>
      </c>
    </row>
    <row r="41" spans="1:13" ht="15" x14ac:dyDescent="0.15">
      <c r="A41" s="150"/>
      <c r="B41" s="135"/>
      <c r="C41" s="133" t="s">
        <v>522</v>
      </c>
      <c r="D41" s="133"/>
      <c r="E41" s="133"/>
      <c r="F41" s="133"/>
      <c r="G41" s="133"/>
      <c r="H41" s="133"/>
      <c r="I41" s="134" t="s">
        <v>523</v>
      </c>
      <c r="J41" s="234"/>
      <c r="K41" s="236"/>
    </row>
    <row r="42" spans="1:13" x14ac:dyDescent="0.15">
      <c r="A42" s="151" t="s">
        <v>524</v>
      </c>
      <c r="B42" s="123" t="s">
        <v>525</v>
      </c>
      <c r="C42" s="139"/>
      <c r="D42" s="140"/>
      <c r="E42" s="140"/>
      <c r="F42" s="140"/>
      <c r="G42" s="140"/>
      <c r="H42" s="140"/>
      <c r="I42" s="140">
        <f>SUM(D42:H42)</f>
        <v>0</v>
      </c>
      <c r="J42" s="140">
        <f>'[2]2013预算稿'!J21</f>
        <v>362000</v>
      </c>
      <c r="K42" s="141">
        <f>(I42-J42)/J42</f>
        <v>-1</v>
      </c>
    </row>
    <row r="43" spans="1:13" x14ac:dyDescent="0.15">
      <c r="A43" s="151"/>
      <c r="B43" s="138" t="s">
        <v>526</v>
      </c>
      <c r="C43" s="140"/>
      <c r="D43" s="140"/>
      <c r="E43" s="140"/>
      <c r="F43" s="140"/>
      <c r="G43" s="140"/>
      <c r="H43" s="140"/>
      <c r="I43" s="140">
        <f>SUM(D43:H43)</f>
        <v>0</v>
      </c>
      <c r="J43" s="140">
        <f>'[2]2013预算稿'!J22</f>
        <v>58800</v>
      </c>
      <c r="K43" s="141">
        <f t="shared" ref="K43:K64" si="3">(I43-J43)/J43</f>
        <v>-1</v>
      </c>
    </row>
    <row r="44" spans="1:13" x14ac:dyDescent="0.15">
      <c r="A44" s="151"/>
      <c r="B44" s="123" t="s">
        <v>527</v>
      </c>
      <c r="C44" s="140"/>
      <c r="D44" s="140"/>
      <c r="E44" s="140"/>
      <c r="F44" s="140"/>
      <c r="G44" s="140"/>
      <c r="H44" s="140"/>
      <c r="I44" s="140">
        <f>SUM(D44:H44)</f>
        <v>0</v>
      </c>
      <c r="J44" s="140">
        <f>'[2]2013预算稿'!J23</f>
        <v>126000</v>
      </c>
      <c r="K44" s="141">
        <f t="shared" si="3"/>
        <v>-1</v>
      </c>
    </row>
    <row r="45" spans="1:13" x14ac:dyDescent="0.15">
      <c r="A45" s="151"/>
      <c r="B45" s="123" t="s">
        <v>528</v>
      </c>
      <c r="C45" s="140"/>
      <c r="D45" s="140"/>
      <c r="E45" s="140"/>
      <c r="F45" s="140"/>
      <c r="G45" s="140"/>
      <c r="H45" s="140"/>
      <c r="I45" s="140">
        <f t="shared" ref="I45:I46" si="4">SUM(D45:H45)</f>
        <v>0</v>
      </c>
      <c r="J45" s="140">
        <f>'[2]2013预算稿'!J24</f>
        <v>187200</v>
      </c>
      <c r="K45" s="141">
        <f t="shared" si="3"/>
        <v>-1</v>
      </c>
    </row>
    <row r="46" spans="1:13" x14ac:dyDescent="0.15">
      <c r="A46" s="151"/>
      <c r="B46" s="123" t="s">
        <v>529</v>
      </c>
      <c r="C46" s="140"/>
      <c r="D46" s="140"/>
      <c r="E46" s="140"/>
      <c r="F46" s="140"/>
      <c r="G46" s="140"/>
      <c r="H46" s="140"/>
      <c r="I46" s="140">
        <f t="shared" si="4"/>
        <v>0</v>
      </c>
      <c r="J46" s="140">
        <f>'[2]2013预算稿'!J25</f>
        <v>177600</v>
      </c>
      <c r="K46" s="141">
        <f t="shared" si="3"/>
        <v>-1</v>
      </c>
    </row>
    <row r="47" spans="1:13" x14ac:dyDescent="0.15">
      <c r="A47" s="151"/>
      <c r="B47" s="123" t="s">
        <v>530</v>
      </c>
      <c r="C47" s="140"/>
      <c r="D47" s="140"/>
      <c r="E47" s="140"/>
      <c r="F47" s="140"/>
      <c r="G47" s="140"/>
      <c r="H47" s="140"/>
      <c r="I47" s="140">
        <f>SUM(D47:H47)</f>
        <v>0</v>
      </c>
      <c r="J47" s="140" t="e">
        <f>'[2]2013预算稿'!J140</f>
        <v>#REF!</v>
      </c>
      <c r="K47" s="141" t="e">
        <f t="shared" si="3"/>
        <v>#REF!</v>
      </c>
    </row>
    <row r="48" spans="1:13" x14ac:dyDescent="0.15">
      <c r="A48" s="151"/>
      <c r="B48" s="123" t="s">
        <v>531</v>
      </c>
      <c r="C48" s="140"/>
      <c r="D48" s="140"/>
      <c r="E48" s="140"/>
      <c r="F48" s="140"/>
      <c r="G48" s="140"/>
      <c r="H48" s="140"/>
      <c r="I48" s="140">
        <f t="shared" ref="I48:I56" si="5">SUM(D48:H48)</f>
        <v>0</v>
      </c>
      <c r="J48" s="140">
        <f>'[2]2013预算稿'!J26</f>
        <v>177600</v>
      </c>
      <c r="K48" s="141">
        <f t="shared" si="3"/>
        <v>-1</v>
      </c>
    </row>
    <row r="49" spans="1:11" x14ac:dyDescent="0.15">
      <c r="A49" s="151"/>
      <c r="B49" s="123" t="s">
        <v>532</v>
      </c>
      <c r="C49" s="140"/>
      <c r="D49" s="140"/>
      <c r="E49" s="140"/>
      <c r="F49" s="140"/>
      <c r="G49" s="140"/>
      <c r="H49" s="140"/>
      <c r="I49" s="140">
        <f t="shared" si="5"/>
        <v>0</v>
      </c>
      <c r="J49" s="140" t="e">
        <f>'[2]2013预算稿'!J27</f>
        <v>#REF!</v>
      </c>
      <c r="K49" s="141" t="e">
        <f t="shared" si="3"/>
        <v>#REF!</v>
      </c>
    </row>
    <row r="50" spans="1:11" x14ac:dyDescent="0.15">
      <c r="A50" s="151"/>
      <c r="B50" s="123" t="s">
        <v>533</v>
      </c>
      <c r="C50" s="140"/>
      <c r="D50" s="140"/>
      <c r="E50" s="140"/>
      <c r="F50" s="140"/>
      <c r="G50" s="140"/>
      <c r="H50" s="140"/>
      <c r="I50" s="140">
        <f t="shared" si="5"/>
        <v>0</v>
      </c>
      <c r="J50" s="140">
        <f>'[2]2013预算稿'!J28</f>
        <v>2351202</v>
      </c>
      <c r="K50" s="141">
        <f t="shared" si="3"/>
        <v>-1</v>
      </c>
    </row>
    <row r="51" spans="1:11" x14ac:dyDescent="0.15">
      <c r="A51" s="151"/>
      <c r="B51" s="123" t="s">
        <v>534</v>
      </c>
      <c r="C51" s="140"/>
      <c r="D51" s="140"/>
      <c r="E51" s="140"/>
      <c r="F51" s="140"/>
      <c r="G51" s="140"/>
      <c r="H51" s="140"/>
      <c r="I51" s="140">
        <f>SUM(D51:H51)</f>
        <v>0</v>
      </c>
      <c r="J51" s="140">
        <f>'[2]2013预算稿'!J29</f>
        <v>2868</v>
      </c>
      <c r="K51" s="141">
        <f t="shared" si="3"/>
        <v>-1</v>
      </c>
    </row>
    <row r="52" spans="1:11" x14ac:dyDescent="0.15">
      <c r="A52" s="151"/>
      <c r="B52" s="123" t="s">
        <v>535</v>
      </c>
      <c r="C52" s="140"/>
      <c r="D52" s="140"/>
      <c r="E52" s="140"/>
      <c r="F52" s="140"/>
      <c r="G52" s="140"/>
      <c r="H52" s="140"/>
      <c r="I52" s="140">
        <f>SUM(D52:H52)</f>
        <v>0</v>
      </c>
      <c r="J52" s="152"/>
      <c r="K52" s="141"/>
    </row>
    <row r="53" spans="1:11" x14ac:dyDescent="0.15">
      <c r="A53" s="151"/>
      <c r="B53" s="123" t="s">
        <v>536</v>
      </c>
      <c r="C53" s="140"/>
      <c r="D53" s="140"/>
      <c r="E53" s="140"/>
      <c r="F53" s="140"/>
      <c r="G53" s="140"/>
      <c r="H53" s="140"/>
      <c r="I53" s="140">
        <f>SUM(D53:H53)</f>
        <v>0</v>
      </c>
      <c r="J53" s="152"/>
      <c r="K53" s="141"/>
    </row>
    <row r="54" spans="1:11" x14ac:dyDescent="0.15">
      <c r="A54" s="151"/>
      <c r="B54" s="123" t="s">
        <v>537</v>
      </c>
      <c r="C54" s="140"/>
      <c r="D54" s="140"/>
      <c r="E54" s="140"/>
      <c r="F54" s="140"/>
      <c r="G54" s="140"/>
      <c r="H54" s="140"/>
      <c r="I54" s="140">
        <f>SUM(D54:H54)</f>
        <v>0</v>
      </c>
      <c r="J54" s="140">
        <f>'[2]2013预算稿'!J30</f>
        <v>227016</v>
      </c>
      <c r="K54" s="141">
        <f t="shared" si="3"/>
        <v>-1</v>
      </c>
    </row>
    <row r="55" spans="1:11" x14ac:dyDescent="0.15">
      <c r="A55" s="151"/>
      <c r="B55" s="123" t="s">
        <v>538</v>
      </c>
      <c r="C55" s="140"/>
      <c r="D55" s="140"/>
      <c r="E55" s="140"/>
      <c r="F55" s="140"/>
      <c r="G55" s="140"/>
      <c r="H55" s="140"/>
      <c r="I55" s="140">
        <f>SUM(D55:H55)</f>
        <v>0</v>
      </c>
      <c r="J55" s="140">
        <f>'[2]2013预算稿'!J31</f>
        <v>449076</v>
      </c>
      <c r="K55" s="141">
        <f>(I55-J55)/J55</f>
        <v>-1</v>
      </c>
    </row>
    <row r="56" spans="1:11" x14ac:dyDescent="0.15">
      <c r="A56" s="151"/>
      <c r="B56" s="123" t="s">
        <v>539</v>
      </c>
      <c r="C56" s="140"/>
      <c r="D56" s="140"/>
      <c r="E56" s="140"/>
      <c r="F56" s="140"/>
      <c r="G56" s="140"/>
      <c r="H56" s="140"/>
      <c r="I56" s="140">
        <f t="shared" si="5"/>
        <v>0</v>
      </c>
      <c r="J56" s="140">
        <f>'[2]2013预算稿'!J32</f>
        <v>268572</v>
      </c>
      <c r="K56" s="141">
        <f t="shared" si="3"/>
        <v>-1</v>
      </c>
    </row>
    <row r="57" spans="1:11" x14ac:dyDescent="0.15">
      <c r="A57" s="151"/>
      <c r="B57" s="123" t="s">
        <v>540</v>
      </c>
      <c r="C57" s="140"/>
      <c r="D57" s="140"/>
      <c r="E57" s="140"/>
      <c r="F57" s="140"/>
      <c r="G57" s="140"/>
      <c r="H57" s="140"/>
      <c r="I57" s="140">
        <f>SUM(D57:H57)</f>
        <v>0</v>
      </c>
      <c r="J57" s="140">
        <f>'[2]2013预算稿'!J33</f>
        <v>388488</v>
      </c>
      <c r="K57" s="141">
        <f t="shared" si="3"/>
        <v>-1</v>
      </c>
    </row>
    <row r="58" spans="1:11" ht="15" x14ac:dyDescent="0.15">
      <c r="A58" s="151"/>
      <c r="B58" s="123"/>
      <c r="C58" s="140"/>
      <c r="D58" s="153">
        <f t="shared" ref="D58:J58" si="6">SUM(D42:D57)</f>
        <v>0</v>
      </c>
      <c r="E58" s="153"/>
      <c r="F58" s="153">
        <f t="shared" si="6"/>
        <v>0</v>
      </c>
      <c r="G58" s="153">
        <f t="shared" si="6"/>
        <v>0</v>
      </c>
      <c r="H58" s="153">
        <f t="shared" si="6"/>
        <v>0</v>
      </c>
      <c r="I58" s="154">
        <f t="shared" si="6"/>
        <v>0</v>
      </c>
      <c r="J58" s="154" t="e">
        <f t="shared" si="6"/>
        <v>#REF!</v>
      </c>
      <c r="K58" s="141" t="e">
        <f t="shared" si="3"/>
        <v>#REF!</v>
      </c>
    </row>
    <row r="59" spans="1:11" x14ac:dyDescent="0.15">
      <c r="A59" s="151" t="s">
        <v>541</v>
      </c>
      <c r="B59" s="123" t="s">
        <v>542</v>
      </c>
      <c r="C59" s="155"/>
      <c r="D59" s="140"/>
      <c r="E59" s="140"/>
      <c r="F59" s="140"/>
      <c r="G59" s="140"/>
      <c r="H59" s="140"/>
      <c r="I59" s="140">
        <f t="shared" ref="I59:I61" si="7">SUM(D59:H59)</f>
        <v>0</v>
      </c>
      <c r="J59" s="140">
        <f>'[2]2013预算稿'!J35</f>
        <v>240399.35999999999</v>
      </c>
      <c r="K59" s="141">
        <f t="shared" si="3"/>
        <v>-1</v>
      </c>
    </row>
    <row r="60" spans="1:11" x14ac:dyDescent="0.15">
      <c r="A60" s="151"/>
      <c r="B60" s="123" t="s">
        <v>543</v>
      </c>
      <c r="C60" s="155"/>
      <c r="D60" s="140"/>
      <c r="E60" s="140"/>
      <c r="F60" s="140"/>
      <c r="G60" s="140"/>
      <c r="H60" s="140"/>
      <c r="I60" s="140">
        <f>SUM(D60:H60)</f>
        <v>0</v>
      </c>
      <c r="J60" s="140">
        <f>'[2]2013预算稿'!J36</f>
        <v>3384</v>
      </c>
      <c r="K60" s="141">
        <f t="shared" si="3"/>
        <v>-1</v>
      </c>
    </row>
    <row r="61" spans="1:11" x14ac:dyDescent="0.15">
      <c r="A61" s="151"/>
      <c r="B61" s="123" t="s">
        <v>544</v>
      </c>
      <c r="C61" s="155"/>
      <c r="D61" s="140"/>
      <c r="E61" s="140"/>
      <c r="F61" s="140"/>
      <c r="G61" s="140"/>
      <c r="H61" s="140"/>
      <c r="I61" s="140">
        <f t="shared" si="7"/>
        <v>0</v>
      </c>
      <c r="J61" s="140">
        <f>'[2]2013预算稿'!J37</f>
        <v>35712</v>
      </c>
      <c r="K61" s="141">
        <f t="shared" si="3"/>
        <v>-1</v>
      </c>
    </row>
    <row r="62" spans="1:11" x14ac:dyDescent="0.15">
      <c r="A62" s="151"/>
      <c r="B62" s="123" t="s">
        <v>545</v>
      </c>
      <c r="C62" s="155"/>
      <c r="D62" s="140"/>
      <c r="E62" s="140"/>
      <c r="F62" s="140"/>
      <c r="G62" s="140"/>
      <c r="H62" s="140"/>
      <c r="I62" s="140">
        <f>SUM(D62:H62)</f>
        <v>0</v>
      </c>
      <c r="J62" s="140">
        <f>'[2]2013预算稿'!J38</f>
        <v>70416</v>
      </c>
      <c r="K62" s="141">
        <f t="shared" si="3"/>
        <v>-1</v>
      </c>
    </row>
    <row r="63" spans="1:11" x14ac:dyDescent="0.15">
      <c r="A63" s="151"/>
      <c r="B63" s="123" t="s">
        <v>546</v>
      </c>
      <c r="C63" s="155"/>
      <c r="D63" s="140"/>
      <c r="E63" s="140"/>
      <c r="F63" s="140"/>
      <c r="G63" s="140"/>
      <c r="H63" s="140"/>
      <c r="I63" s="140">
        <f>SUM(D63:H63)</f>
        <v>0</v>
      </c>
      <c r="J63" s="152"/>
      <c r="K63" s="141"/>
    </row>
    <row r="64" spans="1:11" x14ac:dyDescent="0.15">
      <c r="A64" s="151"/>
      <c r="B64" s="123" t="s">
        <v>547</v>
      </c>
      <c r="C64" s="155"/>
      <c r="D64" s="140"/>
      <c r="E64" s="140"/>
      <c r="F64" s="140"/>
      <c r="G64" s="140"/>
      <c r="H64" s="140"/>
      <c r="I64" s="140">
        <f>SUM(D64:H64)</f>
        <v>0</v>
      </c>
      <c r="J64" s="140">
        <f>'[2]2013预算稿'!J39</f>
        <v>43776</v>
      </c>
      <c r="K64" s="141">
        <f t="shared" si="3"/>
        <v>-1</v>
      </c>
    </row>
  </sheetData>
  <mergeCells count="7">
    <mergeCell ref="J40:J41"/>
    <mergeCell ref="K40:K41"/>
    <mergeCell ref="K25:M25"/>
    <mergeCell ref="K26:K27"/>
    <mergeCell ref="L26:L27"/>
    <mergeCell ref="M26:M27"/>
    <mergeCell ref="J39:K39"/>
  </mergeCells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sqref="A1:XFD1"/>
    </sheetView>
  </sheetViews>
  <sheetFormatPr defaultRowHeight="13.5" x14ac:dyDescent="0.15"/>
  <sheetData>
    <row r="1" spans="1:24" x14ac:dyDescent="0.2">
      <c r="A1" s="98" t="s">
        <v>398</v>
      </c>
      <c r="B1" s="98" t="s">
        <v>399</v>
      </c>
      <c r="C1" s="99" t="s">
        <v>400</v>
      </c>
      <c r="D1" s="98" t="s">
        <v>401</v>
      </c>
      <c r="E1" s="98" t="s">
        <v>402</v>
      </c>
      <c r="F1" s="98" t="s">
        <v>403</v>
      </c>
      <c r="G1" s="99" t="s">
        <v>404</v>
      </c>
      <c r="H1" s="99" t="s">
        <v>405</v>
      </c>
      <c r="I1" s="98" t="s">
        <v>406</v>
      </c>
      <c r="J1" s="99" t="s">
        <v>407</v>
      </c>
      <c r="K1" s="99" t="s">
        <v>408</v>
      </c>
      <c r="L1" s="99" t="s">
        <v>144</v>
      </c>
      <c r="M1" s="99" t="s">
        <v>145</v>
      </c>
      <c r="N1" s="99" t="s">
        <v>146</v>
      </c>
      <c r="O1" s="99" t="s">
        <v>147</v>
      </c>
      <c r="P1" s="99" t="s">
        <v>148</v>
      </c>
      <c r="Q1" s="99" t="s">
        <v>149</v>
      </c>
      <c r="R1" s="99" t="s">
        <v>150</v>
      </c>
      <c r="S1" s="99" t="s">
        <v>151</v>
      </c>
      <c r="T1" s="99" t="s">
        <v>152</v>
      </c>
      <c r="U1" s="99" t="s">
        <v>153</v>
      </c>
      <c r="V1" s="99" t="s">
        <v>154</v>
      </c>
      <c r="W1" s="99" t="s">
        <v>409</v>
      </c>
      <c r="X1" s="99" t="s">
        <v>17</v>
      </c>
    </row>
    <row r="2" spans="1:24" ht="63.75" x14ac:dyDescent="0.2">
      <c r="A2" s="100" t="s">
        <v>410</v>
      </c>
      <c r="B2" s="101" t="s">
        <v>411</v>
      </c>
      <c r="C2" s="102">
        <v>291076.77250000002</v>
      </c>
      <c r="D2" s="103" t="s">
        <v>412</v>
      </c>
      <c r="E2" s="103" t="s">
        <v>413</v>
      </c>
      <c r="F2" s="102">
        <v>198.7</v>
      </c>
      <c r="G2" s="103" t="s">
        <v>414</v>
      </c>
      <c r="H2" s="102">
        <v>122.06715148465022</v>
      </c>
      <c r="I2" s="103" t="s">
        <v>415</v>
      </c>
      <c r="J2" s="102">
        <v>52307.79</v>
      </c>
      <c r="K2" s="103" t="s">
        <v>414</v>
      </c>
      <c r="L2" s="103" t="s">
        <v>414</v>
      </c>
      <c r="M2" s="104">
        <v>72764.228999999992</v>
      </c>
      <c r="N2" s="103" t="s">
        <v>414</v>
      </c>
      <c r="O2" s="103" t="s">
        <v>414</v>
      </c>
      <c r="P2" s="104">
        <v>72724.516000000003</v>
      </c>
      <c r="Q2" s="103" t="s">
        <v>414</v>
      </c>
      <c r="R2" s="103" t="s">
        <v>414</v>
      </c>
      <c r="S2" s="104">
        <v>72883.368000000002</v>
      </c>
      <c r="T2" s="103" t="s">
        <v>414</v>
      </c>
      <c r="U2" s="103" t="s">
        <v>414</v>
      </c>
      <c r="V2" s="104">
        <v>72704.659499999994</v>
      </c>
      <c r="W2" s="102">
        <v>291076.77249999996</v>
      </c>
      <c r="X2" s="103" t="s">
        <v>414</v>
      </c>
    </row>
    <row r="3" spans="1:24" x14ac:dyDescent="0.2">
      <c r="A3" s="105" t="s">
        <v>416</v>
      </c>
      <c r="B3" s="101" t="s">
        <v>417</v>
      </c>
      <c r="C3" s="102">
        <v>325872</v>
      </c>
      <c r="D3" s="103" t="s">
        <v>418</v>
      </c>
      <c r="E3" s="103" t="s">
        <v>419</v>
      </c>
      <c r="F3" s="102">
        <v>100</v>
      </c>
      <c r="G3" s="103" t="s">
        <v>414</v>
      </c>
      <c r="H3" s="102">
        <v>271.56</v>
      </c>
      <c r="I3" s="103" t="s">
        <v>415</v>
      </c>
      <c r="J3" s="103" t="s">
        <v>414</v>
      </c>
      <c r="K3" s="103" t="s">
        <v>414</v>
      </c>
      <c r="L3" s="103" t="s">
        <v>414</v>
      </c>
      <c r="M3" s="104">
        <v>81468</v>
      </c>
      <c r="N3" s="103" t="s">
        <v>414</v>
      </c>
      <c r="O3" s="103" t="s">
        <v>414</v>
      </c>
      <c r="P3" s="104">
        <v>81468</v>
      </c>
      <c r="Q3" s="103" t="s">
        <v>414</v>
      </c>
      <c r="R3" s="103" t="s">
        <v>414</v>
      </c>
      <c r="S3" s="104">
        <v>81468</v>
      </c>
      <c r="T3" s="103" t="s">
        <v>414</v>
      </c>
      <c r="U3" s="103" t="s">
        <v>414</v>
      </c>
      <c r="V3" s="104">
        <v>81468</v>
      </c>
      <c r="W3" s="102">
        <v>325872</v>
      </c>
      <c r="X3" s="103" t="s">
        <v>414</v>
      </c>
    </row>
    <row r="4" spans="1:24" x14ac:dyDescent="0.2">
      <c r="A4" s="105" t="s">
        <v>420</v>
      </c>
      <c r="B4" s="101" t="s">
        <v>417</v>
      </c>
      <c r="C4" s="102">
        <v>5304869.664535</v>
      </c>
      <c r="D4" s="103" t="s">
        <v>418</v>
      </c>
      <c r="E4" s="103" t="s">
        <v>419</v>
      </c>
      <c r="F4" s="102">
        <v>2000</v>
      </c>
      <c r="G4" s="103" t="s">
        <v>414</v>
      </c>
      <c r="H4" s="102">
        <v>221.03623602229169</v>
      </c>
      <c r="I4" s="103" t="s">
        <v>415</v>
      </c>
      <c r="J4" s="103" t="s">
        <v>414</v>
      </c>
      <c r="K4" s="103" t="s">
        <v>414</v>
      </c>
      <c r="L4" s="103" t="s">
        <v>414</v>
      </c>
      <c r="M4" s="104">
        <v>1327676.4101400001</v>
      </c>
      <c r="N4" s="103" t="s">
        <v>414</v>
      </c>
      <c r="O4" s="103" t="s">
        <v>414</v>
      </c>
      <c r="P4" s="104">
        <v>1322782.8810650001</v>
      </c>
      <c r="Q4" s="103" t="s">
        <v>414</v>
      </c>
      <c r="R4" s="103" t="s">
        <v>414</v>
      </c>
      <c r="S4" s="104">
        <v>1327014.5558650002</v>
      </c>
      <c r="T4" s="103" t="s">
        <v>414</v>
      </c>
      <c r="U4" s="103" t="s">
        <v>414</v>
      </c>
      <c r="V4" s="104">
        <v>1327395.8174649999</v>
      </c>
      <c r="W4" s="102">
        <v>5304869.664535</v>
      </c>
      <c r="X4" s="103" t="s">
        <v>414</v>
      </c>
    </row>
    <row r="5" spans="1:24" x14ac:dyDescent="0.2">
      <c r="A5" s="105" t="s">
        <v>421</v>
      </c>
      <c r="B5" s="101" t="s">
        <v>417</v>
      </c>
      <c r="C5" s="102">
        <v>4888164</v>
      </c>
      <c r="D5" s="103" t="s">
        <v>418</v>
      </c>
      <c r="E5" s="103" t="s">
        <v>419</v>
      </c>
      <c r="F5" s="102">
        <v>1000</v>
      </c>
      <c r="G5" s="103" t="s">
        <v>414</v>
      </c>
      <c r="H5" s="102">
        <v>407.34699999999998</v>
      </c>
      <c r="I5" s="103" t="s">
        <v>415</v>
      </c>
      <c r="J5" s="103" t="s">
        <v>414</v>
      </c>
      <c r="K5" s="103" t="s">
        <v>414</v>
      </c>
      <c r="L5" s="103" t="s">
        <v>414</v>
      </c>
      <c r="M5" s="104">
        <v>1222041</v>
      </c>
      <c r="N5" s="103" t="s">
        <v>414</v>
      </c>
      <c r="O5" s="103" t="s">
        <v>414</v>
      </c>
      <c r="P5" s="104">
        <v>1222041</v>
      </c>
      <c r="Q5" s="103" t="s">
        <v>414</v>
      </c>
      <c r="R5" s="103" t="s">
        <v>414</v>
      </c>
      <c r="S5" s="104">
        <v>1222041</v>
      </c>
      <c r="T5" s="103" t="s">
        <v>414</v>
      </c>
      <c r="U5" s="103" t="s">
        <v>414</v>
      </c>
      <c r="V5" s="104">
        <v>1222041</v>
      </c>
      <c r="W5" s="102">
        <v>4888164</v>
      </c>
      <c r="X5" s="103" t="s">
        <v>414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2"/>
  <sheetViews>
    <sheetView workbookViewId="0">
      <selection activeCell="C18" sqref="C18"/>
    </sheetView>
  </sheetViews>
  <sheetFormatPr defaultRowHeight="13.5" x14ac:dyDescent="0.15"/>
  <cols>
    <col min="1" max="1" width="14.625" bestFit="1" customWidth="1"/>
  </cols>
  <sheetData>
    <row r="2" spans="1:29" ht="15" x14ac:dyDescent="0.25">
      <c r="A2" s="106" t="s">
        <v>424</v>
      </c>
    </row>
    <row r="3" spans="1:29" x14ac:dyDescent="0.2">
      <c r="A3" s="107" t="s">
        <v>458</v>
      </c>
      <c r="B3" s="108" t="s">
        <v>398</v>
      </c>
      <c r="C3" s="109" t="s">
        <v>399</v>
      </c>
      <c r="D3" s="109" t="s">
        <v>400</v>
      </c>
      <c r="E3" s="108" t="s">
        <v>401</v>
      </c>
      <c r="F3" s="108" t="s">
        <v>402</v>
      </c>
      <c r="G3" s="108" t="s">
        <v>403</v>
      </c>
      <c r="H3" s="109" t="s">
        <v>404</v>
      </c>
      <c r="I3" s="109" t="s">
        <v>405</v>
      </c>
      <c r="J3" s="108" t="s">
        <v>406</v>
      </c>
      <c r="K3" s="110" t="s">
        <v>425</v>
      </c>
      <c r="L3" s="111" t="s">
        <v>426</v>
      </c>
      <c r="M3" s="111" t="s">
        <v>427</v>
      </c>
      <c r="N3" s="111" t="s">
        <v>428</v>
      </c>
      <c r="O3" s="111" t="s">
        <v>429</v>
      </c>
      <c r="P3" s="111" t="s">
        <v>430</v>
      </c>
      <c r="Q3" s="109" t="s">
        <v>408</v>
      </c>
      <c r="R3" s="109" t="s">
        <v>144</v>
      </c>
      <c r="S3" s="109" t="s">
        <v>145</v>
      </c>
      <c r="T3" s="109" t="s">
        <v>146</v>
      </c>
      <c r="U3" s="109" t="s">
        <v>147</v>
      </c>
      <c r="V3" s="109" t="s">
        <v>148</v>
      </c>
      <c r="W3" s="109" t="s">
        <v>149</v>
      </c>
      <c r="X3" s="109" t="s">
        <v>150</v>
      </c>
      <c r="Y3" s="109" t="s">
        <v>151</v>
      </c>
      <c r="Z3" s="109" t="s">
        <v>152</v>
      </c>
      <c r="AA3" s="109" t="s">
        <v>153</v>
      </c>
      <c r="AB3" s="109" t="s">
        <v>154</v>
      </c>
      <c r="AC3" s="109" t="s">
        <v>409</v>
      </c>
    </row>
    <row r="4" spans="1:29" x14ac:dyDescent="0.2">
      <c r="A4" s="112" t="s">
        <v>414</v>
      </c>
      <c r="B4" s="112" t="s">
        <v>431</v>
      </c>
      <c r="C4" s="112" t="s">
        <v>432</v>
      </c>
      <c r="D4" s="112" t="s">
        <v>414</v>
      </c>
      <c r="E4" s="112" t="s">
        <v>433</v>
      </c>
      <c r="F4" s="112" t="s">
        <v>413</v>
      </c>
      <c r="G4" s="113">
        <v>2160</v>
      </c>
      <c r="H4" s="113">
        <v>11.666666666666666</v>
      </c>
      <c r="I4" s="112" t="s">
        <v>414</v>
      </c>
      <c r="J4" s="112" t="s">
        <v>434</v>
      </c>
      <c r="K4" s="114" t="s">
        <v>414</v>
      </c>
      <c r="L4" s="115">
        <v>0.75</v>
      </c>
      <c r="M4" s="115">
        <v>0</v>
      </c>
      <c r="N4" s="115">
        <v>0</v>
      </c>
      <c r="O4" s="115">
        <v>0</v>
      </c>
      <c r="P4" s="115">
        <v>0.25</v>
      </c>
      <c r="Q4" s="113">
        <v>781200</v>
      </c>
      <c r="R4" s="113">
        <v>705600</v>
      </c>
      <c r="S4" s="113">
        <v>781200</v>
      </c>
      <c r="T4" s="113">
        <v>756000</v>
      </c>
      <c r="U4" s="113">
        <v>781200</v>
      </c>
      <c r="V4" s="113">
        <v>756000</v>
      </c>
      <c r="W4" s="113">
        <v>781200</v>
      </c>
      <c r="X4" s="113">
        <v>781200</v>
      </c>
      <c r="Y4" s="113">
        <v>756000</v>
      </c>
      <c r="Z4" s="113">
        <v>781200</v>
      </c>
      <c r="AA4" s="113">
        <v>756000</v>
      </c>
      <c r="AB4" s="113">
        <v>781200</v>
      </c>
      <c r="AC4" s="113">
        <v>9198000</v>
      </c>
    </row>
    <row r="5" spans="1:29" x14ac:dyDescent="0.2">
      <c r="A5" s="112" t="s">
        <v>414</v>
      </c>
      <c r="B5" s="112" t="s">
        <v>431</v>
      </c>
      <c r="C5" s="112" t="s">
        <v>432</v>
      </c>
      <c r="D5" s="112" t="s">
        <v>414</v>
      </c>
      <c r="E5" s="112" t="s">
        <v>433</v>
      </c>
      <c r="F5" s="112" t="s">
        <v>413</v>
      </c>
      <c r="G5" s="113">
        <v>2160</v>
      </c>
      <c r="H5" s="113">
        <v>0.96666666666666667</v>
      </c>
      <c r="I5" s="112" t="s">
        <v>414</v>
      </c>
      <c r="J5" s="112" t="s">
        <v>435</v>
      </c>
      <c r="K5" s="114" t="s">
        <v>414</v>
      </c>
      <c r="L5" s="115">
        <v>0.75</v>
      </c>
      <c r="M5" s="115">
        <v>0</v>
      </c>
      <c r="N5" s="115">
        <v>0</v>
      </c>
      <c r="O5" s="115">
        <v>0</v>
      </c>
      <c r="P5" s="115">
        <v>0.25</v>
      </c>
      <c r="Q5" s="113">
        <v>64728</v>
      </c>
      <c r="R5" s="113">
        <v>58464</v>
      </c>
      <c r="S5" s="113">
        <v>64728</v>
      </c>
      <c r="T5" s="113">
        <v>62640</v>
      </c>
      <c r="U5" s="113">
        <v>64728</v>
      </c>
      <c r="V5" s="113">
        <v>62640</v>
      </c>
      <c r="W5" s="113">
        <v>64728</v>
      </c>
      <c r="X5" s="113">
        <v>64728</v>
      </c>
      <c r="Y5" s="113">
        <v>62640</v>
      </c>
      <c r="Z5" s="113">
        <v>64728</v>
      </c>
      <c r="AA5" s="113">
        <v>62640</v>
      </c>
      <c r="AB5" s="113">
        <v>64728</v>
      </c>
      <c r="AC5" s="113">
        <v>762120</v>
      </c>
    </row>
    <row r="6" spans="1:29" x14ac:dyDescent="0.2">
      <c r="A6" s="112" t="s">
        <v>414</v>
      </c>
      <c r="B6" s="112" t="s">
        <v>431</v>
      </c>
      <c r="C6" s="112" t="s">
        <v>436</v>
      </c>
      <c r="D6" s="112" t="s">
        <v>414</v>
      </c>
      <c r="E6" s="112" t="s">
        <v>433</v>
      </c>
      <c r="F6" s="112" t="s">
        <v>413</v>
      </c>
      <c r="G6" s="113">
        <v>2164</v>
      </c>
      <c r="H6" s="113">
        <v>12.333333333333334</v>
      </c>
      <c r="I6" s="112" t="s">
        <v>414</v>
      </c>
      <c r="J6" s="112" t="s">
        <v>434</v>
      </c>
      <c r="K6" s="114" t="s">
        <v>437</v>
      </c>
      <c r="L6" s="113">
        <v>1</v>
      </c>
      <c r="M6" s="113">
        <v>0</v>
      </c>
      <c r="N6" s="113">
        <v>0</v>
      </c>
      <c r="O6" s="113">
        <v>0</v>
      </c>
      <c r="P6" s="113">
        <v>0</v>
      </c>
      <c r="Q6" s="113">
        <v>827369.33333333337</v>
      </c>
      <c r="R6" s="113">
        <v>747301.33333333337</v>
      </c>
      <c r="S6" s="113">
        <v>827369.33333333337</v>
      </c>
      <c r="T6" s="113">
        <v>800680</v>
      </c>
      <c r="U6" s="113">
        <v>827369.33333333337</v>
      </c>
      <c r="V6" s="113">
        <v>800680</v>
      </c>
      <c r="W6" s="113">
        <v>827369.33333333337</v>
      </c>
      <c r="X6" s="113">
        <v>827369.33333333337</v>
      </c>
      <c r="Y6" s="113">
        <v>800680</v>
      </c>
      <c r="Z6" s="113">
        <v>827369.33333333337</v>
      </c>
      <c r="AA6" s="113">
        <v>800680</v>
      </c>
      <c r="AB6" s="113">
        <v>827369.33333333337</v>
      </c>
      <c r="AC6" s="113">
        <v>9741606.6666666679</v>
      </c>
    </row>
    <row r="7" spans="1:29" x14ac:dyDescent="0.2">
      <c r="A7" s="112" t="s">
        <v>414</v>
      </c>
      <c r="B7" s="112" t="s">
        <v>431</v>
      </c>
      <c r="C7" s="112" t="s">
        <v>436</v>
      </c>
      <c r="D7" s="112" t="s">
        <v>414</v>
      </c>
      <c r="E7" s="112" t="s">
        <v>433</v>
      </c>
      <c r="F7" s="112" t="s">
        <v>413</v>
      </c>
      <c r="G7" s="113">
        <v>2164</v>
      </c>
      <c r="H7" s="113">
        <v>0.96666666666666667</v>
      </c>
      <c r="I7" s="112" t="s">
        <v>414</v>
      </c>
      <c r="J7" s="112" t="s">
        <v>435</v>
      </c>
      <c r="K7" s="114" t="s">
        <v>437</v>
      </c>
      <c r="L7" s="113">
        <v>1</v>
      </c>
      <c r="M7" s="113">
        <v>0</v>
      </c>
      <c r="N7" s="113">
        <v>0</v>
      </c>
      <c r="O7" s="113">
        <v>0</v>
      </c>
      <c r="P7" s="113">
        <v>0</v>
      </c>
      <c r="Q7" s="113">
        <v>64847.866666666669</v>
      </c>
      <c r="R7" s="113">
        <v>58572.26666666667</v>
      </c>
      <c r="S7" s="113">
        <v>64847.866666666669</v>
      </c>
      <c r="T7" s="113">
        <v>62756</v>
      </c>
      <c r="U7" s="113">
        <v>64847.866666666669</v>
      </c>
      <c r="V7" s="113">
        <v>62756</v>
      </c>
      <c r="W7" s="113">
        <v>64847.866666666669</v>
      </c>
      <c r="X7" s="113">
        <v>64847.866666666669</v>
      </c>
      <c r="Y7" s="113">
        <v>62756</v>
      </c>
      <c r="Z7" s="113">
        <v>64847.866666666669</v>
      </c>
      <c r="AA7" s="113">
        <v>62756</v>
      </c>
      <c r="AB7" s="113">
        <v>64847.866666666669</v>
      </c>
      <c r="AC7" s="113">
        <v>763531.33333333337</v>
      </c>
    </row>
    <row r="8" spans="1:29" x14ac:dyDescent="0.2">
      <c r="A8" s="112" t="s">
        <v>414</v>
      </c>
      <c r="B8" s="112" t="s">
        <v>431</v>
      </c>
      <c r="C8" s="112" t="s">
        <v>438</v>
      </c>
      <c r="D8" s="112" t="s">
        <v>414</v>
      </c>
      <c r="E8" s="112" t="s">
        <v>433</v>
      </c>
      <c r="F8" s="112" t="s">
        <v>413</v>
      </c>
      <c r="G8" s="113">
        <v>1377</v>
      </c>
      <c r="H8" s="113">
        <v>12.333333333333334</v>
      </c>
      <c r="I8" s="112" t="s">
        <v>414</v>
      </c>
      <c r="J8" s="112" t="s">
        <v>434</v>
      </c>
      <c r="K8" s="114" t="s">
        <v>437</v>
      </c>
      <c r="L8" s="113">
        <v>1</v>
      </c>
      <c r="M8" s="113">
        <v>0</v>
      </c>
      <c r="N8" s="113">
        <v>0</v>
      </c>
      <c r="O8" s="113">
        <v>0</v>
      </c>
      <c r="P8" s="113">
        <v>0</v>
      </c>
      <c r="Q8" s="113">
        <v>526473</v>
      </c>
      <c r="R8" s="113">
        <v>475524</v>
      </c>
      <c r="S8" s="113">
        <v>526473</v>
      </c>
      <c r="T8" s="113">
        <v>509490</v>
      </c>
      <c r="U8" s="113">
        <v>526473</v>
      </c>
      <c r="V8" s="113">
        <v>509490</v>
      </c>
      <c r="W8" s="113">
        <v>526473</v>
      </c>
      <c r="X8" s="113">
        <v>526473</v>
      </c>
      <c r="Y8" s="113">
        <v>509490</v>
      </c>
      <c r="Z8" s="113">
        <v>526473</v>
      </c>
      <c r="AA8" s="113">
        <v>509490</v>
      </c>
      <c r="AB8" s="113">
        <v>526473</v>
      </c>
      <c r="AC8" s="113">
        <v>6198795</v>
      </c>
    </row>
    <row r="9" spans="1:29" x14ac:dyDescent="0.2">
      <c r="A9" s="112" t="s">
        <v>414</v>
      </c>
      <c r="B9" s="112" t="s">
        <v>431</v>
      </c>
      <c r="C9" s="112" t="s">
        <v>438</v>
      </c>
      <c r="D9" s="112" t="s">
        <v>414</v>
      </c>
      <c r="E9" s="112" t="s">
        <v>433</v>
      </c>
      <c r="F9" s="112" t="s">
        <v>413</v>
      </c>
      <c r="G9" s="113">
        <v>1377</v>
      </c>
      <c r="H9" s="113">
        <v>0.96666666666666667</v>
      </c>
      <c r="I9" s="112" t="s">
        <v>414</v>
      </c>
      <c r="J9" s="112" t="s">
        <v>435</v>
      </c>
      <c r="K9" s="114" t="s">
        <v>437</v>
      </c>
      <c r="L9" s="113">
        <v>1</v>
      </c>
      <c r="M9" s="113">
        <v>0</v>
      </c>
      <c r="N9" s="113">
        <v>0</v>
      </c>
      <c r="O9" s="113">
        <v>0</v>
      </c>
      <c r="P9" s="113">
        <v>0</v>
      </c>
      <c r="Q9" s="113">
        <v>41264.1</v>
      </c>
      <c r="R9" s="113">
        <v>37270.800000000003</v>
      </c>
      <c r="S9" s="113">
        <v>41264.1</v>
      </c>
      <c r="T9" s="113">
        <v>39933</v>
      </c>
      <c r="U9" s="113">
        <v>41264.1</v>
      </c>
      <c r="V9" s="113">
        <v>39933</v>
      </c>
      <c r="W9" s="113">
        <v>41264.1</v>
      </c>
      <c r="X9" s="113">
        <v>41264.1</v>
      </c>
      <c r="Y9" s="113">
        <v>39933</v>
      </c>
      <c r="Z9" s="113">
        <v>41264.1</v>
      </c>
      <c r="AA9" s="113">
        <v>39933</v>
      </c>
      <c r="AB9" s="113">
        <v>41264.1</v>
      </c>
      <c r="AC9" s="113">
        <v>485851.5</v>
      </c>
    </row>
    <row r="10" spans="1:29" x14ac:dyDescent="0.2">
      <c r="A10" s="112" t="s">
        <v>414</v>
      </c>
      <c r="B10" s="112" t="s">
        <v>431</v>
      </c>
      <c r="C10" s="112" t="s">
        <v>439</v>
      </c>
      <c r="D10" s="112" t="s">
        <v>414</v>
      </c>
      <c r="E10" s="112" t="s">
        <v>440</v>
      </c>
      <c r="F10" s="112" t="s">
        <v>441</v>
      </c>
      <c r="G10" s="113">
        <v>818</v>
      </c>
      <c r="H10" s="113">
        <v>6.5</v>
      </c>
      <c r="I10" s="112" t="s">
        <v>414</v>
      </c>
      <c r="J10" s="112" t="s">
        <v>434</v>
      </c>
      <c r="K10" s="114" t="s">
        <v>414</v>
      </c>
      <c r="L10" s="113">
        <v>0</v>
      </c>
      <c r="M10" s="113">
        <v>1</v>
      </c>
      <c r="N10" s="113">
        <v>0</v>
      </c>
      <c r="O10" s="113">
        <v>0</v>
      </c>
      <c r="P10" s="113">
        <v>0</v>
      </c>
      <c r="Q10" s="113">
        <v>164827</v>
      </c>
      <c r="R10" s="113">
        <v>148876</v>
      </c>
      <c r="S10" s="113">
        <v>164827</v>
      </c>
      <c r="T10" s="113">
        <v>159510</v>
      </c>
      <c r="U10" s="113">
        <v>164827</v>
      </c>
      <c r="V10" s="113">
        <v>159510</v>
      </c>
      <c r="W10" s="113">
        <v>164827</v>
      </c>
      <c r="X10" s="113">
        <v>164827</v>
      </c>
      <c r="Y10" s="113">
        <v>159510</v>
      </c>
      <c r="Z10" s="113">
        <v>164827</v>
      </c>
      <c r="AA10" s="113">
        <v>159510</v>
      </c>
      <c r="AB10" s="113">
        <v>0</v>
      </c>
      <c r="AC10" s="113">
        <v>1775878</v>
      </c>
    </row>
    <row r="11" spans="1:29" x14ac:dyDescent="0.2">
      <c r="A11" s="112" t="s">
        <v>414</v>
      </c>
      <c r="B11" s="112" t="s">
        <v>431</v>
      </c>
      <c r="C11" s="112" t="s">
        <v>439</v>
      </c>
      <c r="D11" s="112" t="s">
        <v>414</v>
      </c>
      <c r="E11" s="112" t="s">
        <v>442</v>
      </c>
      <c r="F11" s="112" t="s">
        <v>413</v>
      </c>
      <c r="G11" s="113">
        <v>818</v>
      </c>
      <c r="H11" s="113">
        <v>6.5</v>
      </c>
      <c r="I11" s="112" t="s">
        <v>414</v>
      </c>
      <c r="J11" s="112" t="s">
        <v>434</v>
      </c>
      <c r="K11" s="114" t="s">
        <v>437</v>
      </c>
      <c r="L11" s="113">
        <v>0</v>
      </c>
      <c r="M11" s="113">
        <v>1</v>
      </c>
      <c r="N11" s="113">
        <v>0</v>
      </c>
      <c r="O11" s="113">
        <v>0</v>
      </c>
      <c r="P11" s="113">
        <v>0</v>
      </c>
      <c r="Q11" s="113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3">
        <v>0</v>
      </c>
      <c r="X11" s="113">
        <v>0</v>
      </c>
      <c r="Y11" s="113">
        <v>0</v>
      </c>
      <c r="Z11" s="113">
        <v>0</v>
      </c>
      <c r="AA11" s="113">
        <v>0</v>
      </c>
      <c r="AB11" s="113">
        <v>164827</v>
      </c>
      <c r="AC11" s="113">
        <v>164827</v>
      </c>
    </row>
    <row r="12" spans="1:29" x14ac:dyDescent="0.2">
      <c r="A12" s="112" t="s">
        <v>414</v>
      </c>
      <c r="B12" s="112" t="s">
        <v>443</v>
      </c>
      <c r="C12" s="112" t="s">
        <v>444</v>
      </c>
      <c r="D12" s="112" t="s">
        <v>414</v>
      </c>
      <c r="E12" s="112" t="s">
        <v>445</v>
      </c>
      <c r="F12" s="112" t="s">
        <v>446</v>
      </c>
      <c r="G12" s="113">
        <v>443.16</v>
      </c>
      <c r="H12" s="113">
        <v>4.79</v>
      </c>
      <c r="I12" s="112" t="s">
        <v>414</v>
      </c>
      <c r="J12" s="112" t="s">
        <v>434</v>
      </c>
      <c r="K12" s="114" t="s">
        <v>414</v>
      </c>
      <c r="L12" s="113">
        <v>1</v>
      </c>
      <c r="M12" s="113">
        <v>0</v>
      </c>
      <c r="N12" s="113">
        <v>0</v>
      </c>
      <c r="O12" s="113">
        <v>0</v>
      </c>
      <c r="P12" s="113">
        <v>0</v>
      </c>
      <c r="Q12" s="113">
        <v>65804.828399999999</v>
      </c>
      <c r="R12" s="113">
        <v>59436.619200000001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0</v>
      </c>
      <c r="AB12" s="113">
        <v>0</v>
      </c>
      <c r="AC12" s="113">
        <v>125241.4476</v>
      </c>
    </row>
    <row r="13" spans="1:29" x14ac:dyDescent="0.2">
      <c r="A13" s="112" t="s">
        <v>414</v>
      </c>
      <c r="B13" s="112" t="s">
        <v>443</v>
      </c>
      <c r="C13" s="112" t="s">
        <v>444</v>
      </c>
      <c r="D13" s="112" t="s">
        <v>414</v>
      </c>
      <c r="E13" s="112" t="s">
        <v>445</v>
      </c>
      <c r="F13" s="112" t="s">
        <v>446</v>
      </c>
      <c r="G13" s="113">
        <v>443.16</v>
      </c>
      <c r="H13" s="113">
        <v>0.8</v>
      </c>
      <c r="I13" s="112" t="s">
        <v>414</v>
      </c>
      <c r="J13" s="112" t="s">
        <v>435</v>
      </c>
      <c r="K13" s="114" t="s">
        <v>414</v>
      </c>
      <c r="L13" s="113">
        <v>1</v>
      </c>
      <c r="M13" s="113">
        <v>0</v>
      </c>
      <c r="N13" s="113">
        <v>0</v>
      </c>
      <c r="O13" s="113">
        <v>0</v>
      </c>
      <c r="P13" s="113">
        <v>0</v>
      </c>
      <c r="Q13" s="113">
        <v>10990.368</v>
      </c>
      <c r="R13" s="113">
        <v>9926.7839999999997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0</v>
      </c>
      <c r="Y13" s="113">
        <v>0</v>
      </c>
      <c r="Z13" s="113">
        <v>0</v>
      </c>
      <c r="AA13" s="113">
        <v>0</v>
      </c>
      <c r="AB13" s="113">
        <v>0</v>
      </c>
      <c r="AC13" s="113">
        <v>20917.151999999998</v>
      </c>
    </row>
    <row r="14" spans="1:29" x14ac:dyDescent="0.2">
      <c r="A14" s="112" t="s">
        <v>414</v>
      </c>
      <c r="B14" s="112" t="s">
        <v>443</v>
      </c>
      <c r="C14" s="112" t="s">
        <v>444</v>
      </c>
      <c r="D14" s="112" t="s">
        <v>414</v>
      </c>
      <c r="E14" s="112" t="s">
        <v>447</v>
      </c>
      <c r="F14" s="112" t="s">
        <v>413</v>
      </c>
      <c r="G14" s="113">
        <v>443.16</v>
      </c>
      <c r="H14" s="113">
        <v>4.79</v>
      </c>
      <c r="I14" s="112" t="s">
        <v>414</v>
      </c>
      <c r="J14" s="112" t="s">
        <v>434</v>
      </c>
      <c r="K14" s="114" t="s">
        <v>437</v>
      </c>
      <c r="L14" s="113">
        <v>1</v>
      </c>
      <c r="M14" s="113">
        <v>0</v>
      </c>
      <c r="N14" s="113">
        <v>0</v>
      </c>
      <c r="O14" s="113">
        <v>0</v>
      </c>
      <c r="P14" s="113">
        <v>0</v>
      </c>
      <c r="Q14" s="113">
        <v>0</v>
      </c>
      <c r="R14" s="113">
        <v>0</v>
      </c>
      <c r="S14" s="113">
        <v>65804.828399999999</v>
      </c>
      <c r="T14" s="113">
        <v>63682.091999999997</v>
      </c>
      <c r="U14" s="113">
        <v>65804.828399999999</v>
      </c>
      <c r="V14" s="113">
        <v>63682.091999999997</v>
      </c>
      <c r="W14" s="113">
        <v>65804.828399999999</v>
      </c>
      <c r="X14" s="113">
        <v>65804.828399999999</v>
      </c>
      <c r="Y14" s="113">
        <v>63682.091999999997</v>
      </c>
      <c r="Z14" s="113">
        <v>65804.828399999999</v>
      </c>
      <c r="AA14" s="113">
        <v>63682.091999999997</v>
      </c>
      <c r="AB14" s="113">
        <v>65804.828399999999</v>
      </c>
      <c r="AC14" s="113">
        <v>649557.33840000001</v>
      </c>
    </row>
    <row r="15" spans="1:29" x14ac:dyDescent="0.2">
      <c r="A15" s="112" t="s">
        <v>414</v>
      </c>
      <c r="B15" s="112" t="s">
        <v>443</v>
      </c>
      <c r="C15" s="112" t="s">
        <v>444</v>
      </c>
      <c r="D15" s="112" t="s">
        <v>414</v>
      </c>
      <c r="E15" s="112" t="s">
        <v>447</v>
      </c>
      <c r="F15" s="112" t="s">
        <v>413</v>
      </c>
      <c r="G15" s="113">
        <v>443.16</v>
      </c>
      <c r="H15" s="113">
        <v>0.8</v>
      </c>
      <c r="I15" s="112" t="s">
        <v>414</v>
      </c>
      <c r="J15" s="112" t="s">
        <v>435</v>
      </c>
      <c r="K15" s="114" t="s">
        <v>437</v>
      </c>
      <c r="L15" s="113">
        <v>1</v>
      </c>
      <c r="M15" s="113">
        <v>0</v>
      </c>
      <c r="N15" s="113">
        <v>0</v>
      </c>
      <c r="O15" s="113">
        <v>0</v>
      </c>
      <c r="P15" s="113">
        <v>0</v>
      </c>
      <c r="Q15" s="113">
        <v>0</v>
      </c>
      <c r="R15" s="113">
        <v>0</v>
      </c>
      <c r="S15" s="113">
        <v>10990.368</v>
      </c>
      <c r="T15" s="113">
        <v>10635.84</v>
      </c>
      <c r="U15" s="113">
        <v>10990.368</v>
      </c>
      <c r="V15" s="113">
        <v>10635.84</v>
      </c>
      <c r="W15" s="113">
        <v>10990.368</v>
      </c>
      <c r="X15" s="113">
        <v>10990.368</v>
      </c>
      <c r="Y15" s="113">
        <v>10635.84</v>
      </c>
      <c r="Z15" s="113">
        <v>10990.368</v>
      </c>
      <c r="AA15" s="113">
        <v>10635.84</v>
      </c>
      <c r="AB15" s="113">
        <v>10990.368</v>
      </c>
      <c r="AC15" s="113">
        <v>108485.568</v>
      </c>
    </row>
    <row r="16" spans="1:29" x14ac:dyDescent="0.2">
      <c r="A16" s="112" t="s">
        <v>414</v>
      </c>
      <c r="B16" s="112" t="s">
        <v>443</v>
      </c>
      <c r="C16" s="112" t="s">
        <v>448</v>
      </c>
      <c r="D16" s="112" t="s">
        <v>414</v>
      </c>
      <c r="E16" s="112" t="s">
        <v>449</v>
      </c>
      <c r="F16" s="112" t="s">
        <v>450</v>
      </c>
      <c r="G16" s="113">
        <v>190.82</v>
      </c>
      <c r="H16" s="113">
        <v>5.32</v>
      </c>
      <c r="I16" s="112" t="s">
        <v>414</v>
      </c>
      <c r="J16" s="112" t="s">
        <v>434</v>
      </c>
      <c r="K16" s="114" t="s">
        <v>414</v>
      </c>
      <c r="L16" s="113">
        <v>0</v>
      </c>
      <c r="M16" s="113">
        <v>1</v>
      </c>
      <c r="N16" s="113">
        <v>0</v>
      </c>
      <c r="O16" s="113">
        <v>0</v>
      </c>
      <c r="P16" s="113">
        <v>0</v>
      </c>
      <c r="Q16" s="113">
        <v>31470.0344</v>
      </c>
      <c r="R16" s="113">
        <v>28424.547200000001</v>
      </c>
      <c r="S16" s="113">
        <v>31470.0344</v>
      </c>
      <c r="T16" s="113">
        <v>30454.871999999999</v>
      </c>
      <c r="U16" s="113">
        <v>31470.0344</v>
      </c>
      <c r="V16" s="113">
        <v>29439.709599999998</v>
      </c>
      <c r="W16" s="113">
        <v>0</v>
      </c>
      <c r="X16" s="113">
        <v>0</v>
      </c>
      <c r="Y16" s="113">
        <v>0</v>
      </c>
      <c r="Z16" s="113">
        <v>0</v>
      </c>
      <c r="AA16" s="113">
        <v>0</v>
      </c>
      <c r="AB16" s="113">
        <v>0</v>
      </c>
      <c r="AC16" s="113">
        <v>182729.23199999999</v>
      </c>
    </row>
    <row r="17" spans="1:29" x14ac:dyDescent="0.2">
      <c r="A17" s="112" t="s">
        <v>414</v>
      </c>
      <c r="B17" s="112" t="s">
        <v>443</v>
      </c>
      <c r="C17" s="112" t="s">
        <v>448</v>
      </c>
      <c r="D17" s="112" t="s">
        <v>414</v>
      </c>
      <c r="E17" s="112" t="s">
        <v>449</v>
      </c>
      <c r="F17" s="112" t="s">
        <v>450</v>
      </c>
      <c r="G17" s="113">
        <v>190.82</v>
      </c>
      <c r="H17" s="113">
        <v>0.8</v>
      </c>
      <c r="I17" s="112" t="s">
        <v>414</v>
      </c>
      <c r="J17" s="112" t="s">
        <v>435</v>
      </c>
      <c r="K17" s="114" t="s">
        <v>414</v>
      </c>
      <c r="L17" s="113">
        <v>0</v>
      </c>
      <c r="M17" s="113">
        <v>1</v>
      </c>
      <c r="N17" s="113">
        <v>0</v>
      </c>
      <c r="O17" s="113">
        <v>0</v>
      </c>
      <c r="P17" s="113">
        <v>0</v>
      </c>
      <c r="Q17" s="113">
        <v>4732.3360000000002</v>
      </c>
      <c r="R17" s="113">
        <v>4274.3680000000004</v>
      </c>
      <c r="S17" s="113">
        <v>4732.3360000000002</v>
      </c>
      <c r="T17" s="113">
        <v>4579.68</v>
      </c>
      <c r="U17" s="113">
        <v>4732.3360000000002</v>
      </c>
      <c r="V17" s="113">
        <v>4427.0240000000003</v>
      </c>
      <c r="W17" s="113">
        <v>0</v>
      </c>
      <c r="X17" s="113">
        <v>0</v>
      </c>
      <c r="Y17" s="113">
        <v>0</v>
      </c>
      <c r="Z17" s="113">
        <v>0</v>
      </c>
      <c r="AA17" s="113">
        <v>0</v>
      </c>
      <c r="AB17" s="113">
        <v>0</v>
      </c>
      <c r="AC17" s="113">
        <v>27478.080000000002</v>
      </c>
    </row>
    <row r="18" spans="1:29" x14ac:dyDescent="0.2">
      <c r="A18" s="112" t="s">
        <v>414</v>
      </c>
      <c r="B18" s="112" t="s">
        <v>451</v>
      </c>
      <c r="C18" s="112" t="s">
        <v>452</v>
      </c>
      <c r="D18" s="112" t="s">
        <v>414</v>
      </c>
      <c r="E18" s="112" t="s">
        <v>453</v>
      </c>
      <c r="F18" s="112" t="s">
        <v>454</v>
      </c>
      <c r="G18" s="113">
        <v>1189.8599999999999</v>
      </c>
      <c r="H18" s="113">
        <v>5.88</v>
      </c>
      <c r="I18" s="112" t="s">
        <v>414</v>
      </c>
      <c r="J18" s="112" t="s">
        <v>434</v>
      </c>
      <c r="K18" s="114" t="s">
        <v>414</v>
      </c>
      <c r="L18" s="113">
        <v>1</v>
      </c>
      <c r="M18" s="113">
        <v>0</v>
      </c>
      <c r="N18" s="113">
        <v>0</v>
      </c>
      <c r="O18" s="113">
        <v>0</v>
      </c>
      <c r="P18" s="113">
        <v>0</v>
      </c>
      <c r="Q18" s="113">
        <v>216887.6808</v>
      </c>
      <c r="R18" s="113">
        <v>195898.55040000001</v>
      </c>
      <c r="S18" s="113">
        <v>216887.6808</v>
      </c>
      <c r="T18" s="113">
        <v>209891.304</v>
      </c>
      <c r="U18" s="113">
        <v>216887.6808</v>
      </c>
      <c r="V18" s="113">
        <v>209891.304</v>
      </c>
      <c r="W18" s="113">
        <v>216887.6808</v>
      </c>
      <c r="X18" s="113">
        <v>216887.6808</v>
      </c>
      <c r="Y18" s="113">
        <v>209891.304</v>
      </c>
      <c r="Z18" s="113">
        <v>216887.6808</v>
      </c>
      <c r="AA18" s="113">
        <v>0</v>
      </c>
      <c r="AB18" s="113">
        <v>0</v>
      </c>
      <c r="AC18" s="113">
        <v>2126898.5471999999</v>
      </c>
    </row>
    <row r="19" spans="1:29" x14ac:dyDescent="0.2">
      <c r="A19" s="112" t="s">
        <v>414</v>
      </c>
      <c r="B19" s="112" t="s">
        <v>451</v>
      </c>
      <c r="C19" s="112" t="s">
        <v>452</v>
      </c>
      <c r="D19" s="112" t="s">
        <v>414</v>
      </c>
      <c r="E19" s="112" t="s">
        <v>453</v>
      </c>
      <c r="F19" s="112" t="s">
        <v>454</v>
      </c>
      <c r="G19" s="113">
        <v>1189.8599999999999</v>
      </c>
      <c r="H19" s="113">
        <v>0.94</v>
      </c>
      <c r="I19" s="112" t="s">
        <v>414</v>
      </c>
      <c r="J19" s="112" t="s">
        <v>435</v>
      </c>
      <c r="K19" s="114" t="s">
        <v>414</v>
      </c>
      <c r="L19" s="113">
        <v>1</v>
      </c>
      <c r="M19" s="113">
        <v>0</v>
      </c>
      <c r="N19" s="113">
        <v>0</v>
      </c>
      <c r="O19" s="113">
        <v>0</v>
      </c>
      <c r="P19" s="113">
        <v>0</v>
      </c>
      <c r="Q19" s="113">
        <v>34672.520400000001</v>
      </c>
      <c r="R19" s="113">
        <v>31317.1152</v>
      </c>
      <c r="S19" s="113">
        <v>34672.520400000001</v>
      </c>
      <c r="T19" s="113">
        <v>33554.052000000003</v>
      </c>
      <c r="U19" s="113">
        <v>34672.520400000001</v>
      </c>
      <c r="V19" s="113">
        <v>33554.052000000003</v>
      </c>
      <c r="W19" s="113">
        <v>34672.520400000001</v>
      </c>
      <c r="X19" s="113">
        <v>34672.520400000001</v>
      </c>
      <c r="Y19" s="113">
        <v>33554.052000000003</v>
      </c>
      <c r="Z19" s="113">
        <v>34672.520400000001</v>
      </c>
      <c r="AA19" s="113">
        <v>0</v>
      </c>
      <c r="AB19" s="113">
        <v>0</v>
      </c>
      <c r="AC19" s="113">
        <v>340014.39360000001</v>
      </c>
    </row>
    <row r="20" spans="1:29" x14ac:dyDescent="0.2">
      <c r="A20" s="112" t="s">
        <v>414</v>
      </c>
      <c r="B20" s="112" t="s">
        <v>451</v>
      </c>
      <c r="C20" s="112" t="s">
        <v>452</v>
      </c>
      <c r="D20" s="112" t="s">
        <v>414</v>
      </c>
      <c r="E20" s="112" t="s">
        <v>455</v>
      </c>
      <c r="F20" s="112" t="s">
        <v>413</v>
      </c>
      <c r="G20" s="113">
        <v>1189.8599999999999</v>
      </c>
      <c r="H20" s="113">
        <v>5.88</v>
      </c>
      <c r="I20" s="112" t="s">
        <v>414</v>
      </c>
      <c r="J20" s="112" t="s">
        <v>434</v>
      </c>
      <c r="K20" s="114" t="s">
        <v>437</v>
      </c>
      <c r="L20" s="113">
        <v>1</v>
      </c>
      <c r="M20" s="113">
        <v>0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</v>
      </c>
      <c r="W20" s="113">
        <v>0</v>
      </c>
      <c r="X20" s="113">
        <v>0</v>
      </c>
      <c r="Y20" s="113">
        <v>0</v>
      </c>
      <c r="Z20" s="113">
        <v>0</v>
      </c>
      <c r="AA20" s="113">
        <v>209891.304</v>
      </c>
      <c r="AB20" s="113">
        <v>216887.6808</v>
      </c>
      <c r="AC20" s="113">
        <v>426778.98479999998</v>
      </c>
    </row>
    <row r="21" spans="1:29" x14ac:dyDescent="0.2">
      <c r="A21" s="112" t="s">
        <v>414</v>
      </c>
      <c r="B21" s="112" t="s">
        <v>451</v>
      </c>
      <c r="C21" s="112" t="s">
        <v>452</v>
      </c>
      <c r="D21" s="112" t="s">
        <v>414</v>
      </c>
      <c r="E21" s="112" t="s">
        <v>455</v>
      </c>
      <c r="F21" s="112" t="s">
        <v>413</v>
      </c>
      <c r="G21" s="113">
        <v>1189.8599999999999</v>
      </c>
      <c r="H21" s="113">
        <v>0.94</v>
      </c>
      <c r="I21" s="112" t="s">
        <v>414</v>
      </c>
      <c r="J21" s="112" t="s">
        <v>435</v>
      </c>
      <c r="K21" s="114" t="s">
        <v>437</v>
      </c>
      <c r="L21" s="113">
        <v>1</v>
      </c>
      <c r="M21" s="113">
        <v>0</v>
      </c>
      <c r="N21" s="113">
        <v>0</v>
      </c>
      <c r="O21" s="113">
        <v>0</v>
      </c>
      <c r="P21" s="113">
        <v>0</v>
      </c>
      <c r="Q21" s="113">
        <v>0</v>
      </c>
      <c r="R21" s="113">
        <v>0</v>
      </c>
      <c r="S21" s="113">
        <v>0</v>
      </c>
      <c r="T21" s="113">
        <v>0</v>
      </c>
      <c r="U21" s="113">
        <v>0</v>
      </c>
      <c r="V21" s="113">
        <v>0</v>
      </c>
      <c r="W21" s="113">
        <v>0</v>
      </c>
      <c r="X21" s="113">
        <v>0</v>
      </c>
      <c r="Y21" s="113">
        <v>0</v>
      </c>
      <c r="Z21" s="113">
        <v>0</v>
      </c>
      <c r="AA21" s="113">
        <v>33554.052000000003</v>
      </c>
      <c r="AB21" s="113">
        <v>34672.520400000001</v>
      </c>
      <c r="AC21" s="113">
        <v>68226.572400000005</v>
      </c>
    </row>
    <row r="22" spans="1:29" x14ac:dyDescent="0.2">
      <c r="A22" s="112" t="s">
        <v>414</v>
      </c>
      <c r="B22" s="112" t="s">
        <v>451</v>
      </c>
      <c r="C22" s="112" t="s">
        <v>456</v>
      </c>
      <c r="D22" s="112" t="s">
        <v>414</v>
      </c>
      <c r="E22" s="112" t="s">
        <v>457</v>
      </c>
      <c r="F22" s="112" t="s">
        <v>413</v>
      </c>
      <c r="G22" s="113">
        <v>624.23</v>
      </c>
      <c r="H22" s="113">
        <v>7.1</v>
      </c>
      <c r="I22" s="112" t="s">
        <v>414</v>
      </c>
      <c r="J22" s="112" t="s">
        <v>434</v>
      </c>
      <c r="K22" s="114" t="s">
        <v>414</v>
      </c>
      <c r="L22" s="113">
        <v>0</v>
      </c>
      <c r="M22" s="113">
        <v>0</v>
      </c>
      <c r="N22" s="113">
        <v>1</v>
      </c>
      <c r="O22" s="113">
        <v>0</v>
      </c>
      <c r="P22" s="113">
        <v>0</v>
      </c>
      <c r="Q22" s="113">
        <v>137393.02299999999</v>
      </c>
      <c r="R22" s="113">
        <v>124096.924</v>
      </c>
      <c r="S22" s="113">
        <v>137393.02299999999</v>
      </c>
      <c r="T22" s="113">
        <v>132960.99</v>
      </c>
      <c r="U22" s="113">
        <v>137393.02299999999</v>
      </c>
      <c r="V22" s="113">
        <v>132960.99</v>
      </c>
      <c r="W22" s="113">
        <v>137393.02299999999</v>
      </c>
      <c r="X22" s="113">
        <v>137393.02299999999</v>
      </c>
      <c r="Y22" s="113">
        <v>132960.99</v>
      </c>
      <c r="Z22" s="113">
        <v>137393.02299999999</v>
      </c>
      <c r="AA22" s="113">
        <v>132960.99</v>
      </c>
      <c r="AB22" s="113">
        <v>137393.02299999999</v>
      </c>
      <c r="AC22" s="113">
        <v>1617692.0449999999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T57"/>
  <sheetViews>
    <sheetView workbookViewId="0">
      <selection activeCell="L20" sqref="L19:L20"/>
    </sheetView>
  </sheetViews>
  <sheetFormatPr defaultRowHeight="13.5" x14ac:dyDescent="0.15"/>
  <sheetData>
    <row r="2" spans="1:20" ht="14.25" x14ac:dyDescent="0.15">
      <c r="A2" s="70" t="s">
        <v>317</v>
      </c>
      <c r="B2" t="s">
        <v>24</v>
      </c>
      <c r="K2" s="277" t="s">
        <v>318</v>
      </c>
      <c r="L2" s="277"/>
      <c r="M2" s="277"/>
      <c r="N2" s="277"/>
      <c r="O2" s="277"/>
    </row>
    <row r="3" spans="1:20" ht="14.25" x14ac:dyDescent="0.15">
      <c r="B3" s="71" t="s">
        <v>319</v>
      </c>
      <c r="C3" s="71" t="s">
        <v>583</v>
      </c>
      <c r="D3" s="71" t="s">
        <v>320</v>
      </c>
      <c r="E3" s="71" t="s">
        <v>321</v>
      </c>
      <c r="F3" s="72" t="s">
        <v>322</v>
      </c>
      <c r="G3" s="73" t="s">
        <v>323</v>
      </c>
      <c r="H3" s="73" t="s">
        <v>324</v>
      </c>
      <c r="I3" s="73" t="s">
        <v>325</v>
      </c>
      <c r="J3" s="73" t="s">
        <v>108</v>
      </c>
      <c r="K3" s="73" t="s">
        <v>109</v>
      </c>
      <c r="L3" s="74" t="s">
        <v>326</v>
      </c>
      <c r="M3" s="74" t="s">
        <v>327</v>
      </c>
      <c r="N3" s="74" t="s">
        <v>328</v>
      </c>
      <c r="O3" s="74" t="s">
        <v>329</v>
      </c>
      <c r="P3" s="74" t="s">
        <v>330</v>
      </c>
      <c r="Q3" s="75" t="s">
        <v>17</v>
      </c>
    </row>
    <row r="4" spans="1:20" ht="28.5" x14ac:dyDescent="0.15">
      <c r="B4" s="76" t="s">
        <v>331</v>
      </c>
      <c r="C4" s="76"/>
      <c r="D4" s="76" t="s">
        <v>332</v>
      </c>
      <c r="E4" s="76"/>
      <c r="F4" s="76" t="s">
        <v>333</v>
      </c>
      <c r="G4" s="77"/>
      <c r="H4" s="77"/>
      <c r="I4" s="77"/>
      <c r="J4" s="77"/>
      <c r="K4" s="77"/>
      <c r="L4" s="78"/>
      <c r="M4" s="78"/>
      <c r="N4" s="78"/>
      <c r="O4" s="78"/>
      <c r="P4" s="79"/>
      <c r="Q4" s="77"/>
    </row>
    <row r="5" spans="1:20" ht="14.25" x14ac:dyDescent="0.15">
      <c r="B5" s="80" t="s">
        <v>334</v>
      </c>
      <c r="E5" s="81"/>
      <c r="F5" s="81"/>
      <c r="G5" s="81"/>
      <c r="H5" s="81"/>
      <c r="I5" s="81"/>
      <c r="J5" s="81"/>
    </row>
    <row r="8" spans="1:20" x14ac:dyDescent="0.15">
      <c r="A8" s="261" t="s">
        <v>335</v>
      </c>
      <c r="B8" s="261"/>
    </row>
    <row r="9" spans="1:20" ht="16.5" x14ac:dyDescent="0.15">
      <c r="A9" s="266" t="s">
        <v>336</v>
      </c>
      <c r="B9" s="266" t="s">
        <v>337</v>
      </c>
      <c r="C9" s="278" t="s">
        <v>338</v>
      </c>
      <c r="D9" s="266" t="s">
        <v>339</v>
      </c>
      <c r="E9" s="279" t="s">
        <v>340</v>
      </c>
      <c r="F9" s="266" t="s">
        <v>341</v>
      </c>
      <c r="G9" s="266" t="s">
        <v>342</v>
      </c>
      <c r="H9" s="263" t="s">
        <v>343</v>
      </c>
      <c r="I9" s="266" t="s">
        <v>344</v>
      </c>
      <c r="J9" s="266"/>
      <c r="K9" s="266"/>
      <c r="L9" s="266"/>
      <c r="M9" s="266"/>
      <c r="N9" s="281" t="s">
        <v>345</v>
      </c>
      <c r="O9" s="266" t="s">
        <v>346</v>
      </c>
      <c r="P9" s="266"/>
      <c r="Q9" s="266"/>
      <c r="R9" s="266"/>
      <c r="S9" s="266"/>
      <c r="T9" s="266" t="s">
        <v>347</v>
      </c>
    </row>
    <row r="10" spans="1:20" ht="16.5" x14ac:dyDescent="0.15">
      <c r="A10" s="266"/>
      <c r="B10" s="266"/>
      <c r="C10" s="278"/>
      <c r="D10" s="266"/>
      <c r="E10" s="279"/>
      <c r="F10" s="266"/>
      <c r="G10" s="266"/>
      <c r="H10" s="280"/>
      <c r="I10" s="82" t="s">
        <v>348</v>
      </c>
      <c r="J10" s="82" t="s">
        <v>349</v>
      </c>
      <c r="K10" s="82" t="s">
        <v>350</v>
      </c>
      <c r="L10" s="82" t="s">
        <v>351</v>
      </c>
      <c r="M10" s="82" t="s">
        <v>352</v>
      </c>
      <c r="N10" s="281"/>
      <c r="O10" s="83" t="s">
        <v>348</v>
      </c>
      <c r="P10" s="83" t="s">
        <v>349</v>
      </c>
      <c r="Q10" s="83" t="s">
        <v>350</v>
      </c>
      <c r="R10" s="83" t="s">
        <v>351</v>
      </c>
      <c r="S10" s="84" t="s">
        <v>352</v>
      </c>
      <c r="T10" s="266"/>
    </row>
    <row r="11" spans="1:20" s="2" customFormat="1" ht="16.5" x14ac:dyDescent="0.15">
      <c r="A11" s="85"/>
      <c r="B11" s="85"/>
      <c r="C11" s="86"/>
      <c r="D11" s="85"/>
      <c r="E11" s="85"/>
      <c r="F11" s="85"/>
      <c r="G11" s="85"/>
      <c r="H11" s="87"/>
      <c r="I11" s="85"/>
      <c r="J11" s="85"/>
      <c r="K11" s="85"/>
      <c r="L11" s="85"/>
      <c r="M11" s="85"/>
      <c r="N11" s="88"/>
      <c r="O11" s="89"/>
      <c r="P11" s="89"/>
      <c r="Q11" s="89"/>
      <c r="R11" s="89"/>
      <c r="S11" s="90"/>
      <c r="T11" s="85"/>
    </row>
    <row r="12" spans="1:20" ht="16.5" x14ac:dyDescent="0.35">
      <c r="A12" s="261" t="s">
        <v>353</v>
      </c>
      <c r="B12" s="262"/>
      <c r="G12" s="85"/>
      <c r="H12" s="85"/>
      <c r="I12" s="267"/>
      <c r="J12" s="267"/>
      <c r="K12" s="267"/>
      <c r="L12" s="267"/>
      <c r="M12" s="267"/>
      <c r="N12" s="267"/>
      <c r="O12" s="268"/>
      <c r="P12" s="268"/>
      <c r="Q12" s="268"/>
      <c r="R12" s="268"/>
      <c r="S12" s="268"/>
      <c r="T12" s="91"/>
    </row>
    <row r="13" spans="1:20" ht="16.5" x14ac:dyDescent="0.35">
      <c r="A13" s="269" t="s">
        <v>336</v>
      </c>
      <c r="B13" s="271" t="s">
        <v>337</v>
      </c>
      <c r="C13" s="273" t="s">
        <v>338</v>
      </c>
      <c r="D13" s="271" t="s">
        <v>339</v>
      </c>
      <c r="E13" s="275" t="s">
        <v>340</v>
      </c>
      <c r="F13" s="266" t="s">
        <v>341</v>
      </c>
      <c r="G13" s="263" t="s">
        <v>342</v>
      </c>
      <c r="H13" s="263" t="s">
        <v>343</v>
      </c>
      <c r="I13" s="264" t="s">
        <v>354</v>
      </c>
      <c r="J13" s="264"/>
      <c r="K13" s="264"/>
      <c r="L13" s="264"/>
      <c r="M13" s="264"/>
      <c r="N13" s="264"/>
      <c r="O13" s="265" t="s">
        <v>355</v>
      </c>
      <c r="P13" s="265"/>
      <c r="Q13" s="265"/>
      <c r="R13" s="265"/>
      <c r="S13" s="265"/>
      <c r="T13" s="264" t="s">
        <v>347</v>
      </c>
    </row>
    <row r="14" spans="1:20" ht="16.5" x14ac:dyDescent="0.35">
      <c r="A14" s="270"/>
      <c r="B14" s="272"/>
      <c r="C14" s="274"/>
      <c r="D14" s="272"/>
      <c r="E14" s="276"/>
      <c r="F14" s="266"/>
      <c r="G14" s="263"/>
      <c r="H14" s="263"/>
      <c r="I14" s="92" t="s">
        <v>348</v>
      </c>
      <c r="J14" s="92" t="s">
        <v>349</v>
      </c>
      <c r="K14" s="92" t="s">
        <v>350</v>
      </c>
      <c r="L14" s="92" t="s">
        <v>351</v>
      </c>
      <c r="M14" s="93" t="s">
        <v>352</v>
      </c>
      <c r="N14" s="92" t="s">
        <v>356</v>
      </c>
      <c r="O14" s="94" t="s">
        <v>348</v>
      </c>
      <c r="P14" s="94" t="s">
        <v>349</v>
      </c>
      <c r="Q14" s="94" t="s">
        <v>350</v>
      </c>
      <c r="R14" s="94" t="s">
        <v>351</v>
      </c>
      <c r="S14" s="94" t="s">
        <v>352</v>
      </c>
      <c r="T14" s="264"/>
    </row>
    <row r="18" spans="1:15" ht="13.5" customHeight="1" x14ac:dyDescent="0.15">
      <c r="A18" s="261" t="s">
        <v>364</v>
      </c>
      <c r="B18" s="262"/>
    </row>
    <row r="19" spans="1:15" x14ac:dyDescent="0.15">
      <c r="A19" s="256" t="s">
        <v>365</v>
      </c>
      <c r="B19" s="257" t="s">
        <v>357</v>
      </c>
      <c r="C19" s="256" t="s">
        <v>358</v>
      </c>
      <c r="D19" s="257" t="s">
        <v>359</v>
      </c>
      <c r="E19" s="258" t="s">
        <v>366</v>
      </c>
      <c r="F19" s="259"/>
      <c r="G19" s="259"/>
      <c r="H19" s="259"/>
      <c r="I19" s="260"/>
    </row>
    <row r="20" spans="1:15" x14ac:dyDescent="0.15">
      <c r="A20" s="256"/>
      <c r="B20" s="256"/>
      <c r="C20" s="256"/>
      <c r="D20" s="256"/>
      <c r="E20" s="95" t="s">
        <v>360</v>
      </c>
      <c r="F20" s="95" t="s">
        <v>361</v>
      </c>
      <c r="G20" s="95" t="s">
        <v>362</v>
      </c>
      <c r="H20" s="95" t="s">
        <v>363</v>
      </c>
      <c r="I20" s="95" t="s">
        <v>235</v>
      </c>
    </row>
    <row r="23" spans="1:15" x14ac:dyDescent="0.15">
      <c r="A23" s="170" t="s">
        <v>586</v>
      </c>
    </row>
    <row r="24" spans="1:15" x14ac:dyDescent="0.15">
      <c r="A24" s="251" t="s">
        <v>587</v>
      </c>
      <c r="B24" s="251" t="s">
        <v>588</v>
      </c>
      <c r="C24" s="251" t="s">
        <v>589</v>
      </c>
      <c r="D24" s="253" t="s">
        <v>590</v>
      </c>
      <c r="E24" s="169" t="s">
        <v>591</v>
      </c>
      <c r="F24" s="169" t="s">
        <v>592</v>
      </c>
      <c r="G24" s="169" t="s">
        <v>593</v>
      </c>
      <c r="H24" s="169" t="s">
        <v>594</v>
      </c>
      <c r="I24" s="254" t="s">
        <v>590</v>
      </c>
      <c r="J24" s="169" t="s">
        <v>591</v>
      </c>
      <c r="K24" s="169" t="s">
        <v>592</v>
      </c>
      <c r="L24" s="169" t="s">
        <v>593</v>
      </c>
      <c r="M24" s="169" t="s">
        <v>594</v>
      </c>
      <c r="N24" s="222" t="s">
        <v>595</v>
      </c>
      <c r="O24" s="222" t="s">
        <v>596</v>
      </c>
    </row>
    <row r="25" spans="1:15" x14ac:dyDescent="0.15">
      <c r="A25" s="252"/>
      <c r="B25" s="252"/>
      <c r="C25" s="252"/>
      <c r="D25" s="252"/>
      <c r="E25" s="171" t="s">
        <v>597</v>
      </c>
      <c r="F25" s="172" t="s">
        <v>598</v>
      </c>
      <c r="G25" s="172" t="s">
        <v>598</v>
      </c>
      <c r="H25" s="172" t="s">
        <v>598</v>
      </c>
      <c r="I25" s="255"/>
      <c r="J25" s="171" t="s">
        <v>599</v>
      </c>
      <c r="K25" s="171" t="s">
        <v>599</v>
      </c>
      <c r="L25" s="171" t="s">
        <v>599</v>
      </c>
      <c r="M25" s="171" t="s">
        <v>599</v>
      </c>
      <c r="N25" s="222"/>
      <c r="O25" s="222"/>
    </row>
    <row r="26" spans="1:15" x14ac:dyDescent="0.15">
      <c r="A26" s="39" t="s">
        <v>600</v>
      </c>
      <c r="B26" s="69" t="s">
        <v>601</v>
      </c>
      <c r="C26" s="39" t="s">
        <v>602</v>
      </c>
      <c r="D26" s="39"/>
      <c r="E26" s="173"/>
      <c r="F26" s="8"/>
      <c r="G26" s="8"/>
      <c r="H26" s="8"/>
      <c r="I26" s="174" t="s">
        <v>599</v>
      </c>
      <c r="J26" s="8"/>
      <c r="K26" s="8"/>
      <c r="L26" s="8"/>
      <c r="M26" s="8"/>
      <c r="N26" s="8"/>
      <c r="O26" s="8"/>
    </row>
    <row r="27" spans="1:15" x14ac:dyDescent="0.15">
      <c r="A27" s="39" t="s">
        <v>603</v>
      </c>
      <c r="B27" s="39" t="s">
        <v>604</v>
      </c>
      <c r="C27" s="39" t="s">
        <v>605</v>
      </c>
      <c r="D27" s="39"/>
      <c r="E27" s="173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15">
      <c r="A28" s="39" t="s">
        <v>606</v>
      </c>
      <c r="B28" s="39" t="s">
        <v>606</v>
      </c>
      <c r="C28" s="39" t="s">
        <v>607</v>
      </c>
      <c r="D28" s="39"/>
      <c r="E28" s="173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15">
      <c r="A29" s="39" t="s">
        <v>608</v>
      </c>
      <c r="B29" s="39" t="s">
        <v>608</v>
      </c>
      <c r="C29" s="39"/>
      <c r="D29" s="3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15">
      <c r="A30" s="39" t="s">
        <v>609</v>
      </c>
      <c r="B30" s="39"/>
      <c r="C30" s="39"/>
      <c r="D30" s="3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15">
      <c r="A31" s="39" t="s">
        <v>610</v>
      </c>
      <c r="B31" s="39"/>
      <c r="C31" s="39"/>
      <c r="D31" s="3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15">
      <c r="A32" s="39" t="s">
        <v>611</v>
      </c>
      <c r="B32" s="39"/>
      <c r="C32" s="39"/>
      <c r="D32" s="3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15">
      <c r="A33" s="39" t="s">
        <v>612</v>
      </c>
      <c r="B33" s="39"/>
      <c r="C33" s="39"/>
      <c r="D33" s="3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5" spans="1:15" ht="14.25" thickBot="1" x14ac:dyDescent="0.2"/>
    <row r="36" spans="1:15" x14ac:dyDescent="0.2">
      <c r="A36" s="175"/>
      <c r="B36" s="176" t="s">
        <v>613</v>
      </c>
      <c r="C36" s="250" t="s">
        <v>614</v>
      </c>
      <c r="D36" s="250"/>
      <c r="E36" s="250" t="s">
        <v>615</v>
      </c>
      <c r="F36" s="250"/>
      <c r="G36" s="250" t="s">
        <v>616</v>
      </c>
      <c r="H36" s="250"/>
      <c r="I36" s="250" t="s">
        <v>617</v>
      </c>
      <c r="J36" s="250"/>
      <c r="K36" s="250" t="s">
        <v>273</v>
      </c>
      <c r="L36" s="250"/>
      <c r="M36" s="177" t="s">
        <v>618</v>
      </c>
    </row>
    <row r="37" spans="1:15" x14ac:dyDescent="0.2">
      <c r="A37" s="178"/>
      <c r="B37" s="179"/>
      <c r="C37" s="180" t="s">
        <v>619</v>
      </c>
      <c r="D37" s="181" t="s">
        <v>620</v>
      </c>
      <c r="E37" s="180" t="s">
        <v>619</v>
      </c>
      <c r="F37" s="180" t="s">
        <v>620</v>
      </c>
      <c r="G37" s="180" t="s">
        <v>619</v>
      </c>
      <c r="H37" s="180" t="s">
        <v>620</v>
      </c>
      <c r="I37" s="182" t="s">
        <v>619</v>
      </c>
      <c r="J37" s="180" t="s">
        <v>620</v>
      </c>
      <c r="K37" s="180" t="s">
        <v>619</v>
      </c>
      <c r="L37" s="180" t="s">
        <v>620</v>
      </c>
      <c r="M37" s="183"/>
    </row>
    <row r="38" spans="1:15" x14ac:dyDescent="0.2">
      <c r="A38" s="184" t="s">
        <v>621</v>
      </c>
      <c r="B38" s="185" t="s">
        <v>622</v>
      </c>
      <c r="C38" s="186">
        <f>C39+C40</f>
        <v>0</v>
      </c>
      <c r="D38" s="186">
        <f t="shared" ref="D38:L38" si="0">D39+D40</f>
        <v>0</v>
      </c>
      <c r="E38" s="186">
        <f t="shared" si="0"/>
        <v>0</v>
      </c>
      <c r="F38" s="186">
        <f t="shared" si="0"/>
        <v>0</v>
      </c>
      <c r="G38" s="186">
        <f t="shared" si="0"/>
        <v>0</v>
      </c>
      <c r="H38" s="186">
        <f t="shared" si="0"/>
        <v>0</v>
      </c>
      <c r="I38" s="186">
        <f t="shared" si="0"/>
        <v>0</v>
      </c>
      <c r="J38" s="186">
        <f t="shared" si="0"/>
        <v>0</v>
      </c>
      <c r="K38" s="186">
        <f t="shared" si="0"/>
        <v>0</v>
      </c>
      <c r="L38" s="186">
        <f t="shared" si="0"/>
        <v>0</v>
      </c>
      <c r="M38" s="187"/>
    </row>
    <row r="39" spans="1:15" x14ac:dyDescent="0.2">
      <c r="A39" s="239" t="s">
        <v>623</v>
      </c>
      <c r="B39" s="188" t="s">
        <v>624</v>
      </c>
      <c r="C39" s="189">
        <f t="shared" ref="C39:J40" si="1">C41+C43+C45</f>
        <v>0</v>
      </c>
      <c r="D39" s="189">
        <f t="shared" si="1"/>
        <v>0</v>
      </c>
      <c r="E39" s="189">
        <f t="shared" si="1"/>
        <v>0</v>
      </c>
      <c r="F39" s="189">
        <f t="shared" si="1"/>
        <v>0</v>
      </c>
      <c r="G39" s="189">
        <f t="shared" si="1"/>
        <v>0</v>
      </c>
      <c r="H39" s="189">
        <f t="shared" si="1"/>
        <v>0</v>
      </c>
      <c r="I39" s="189">
        <f t="shared" si="1"/>
        <v>0</v>
      </c>
      <c r="J39" s="189">
        <f t="shared" si="1"/>
        <v>0</v>
      </c>
      <c r="K39" s="189">
        <f t="shared" ref="K39:L56" si="2">I39+G39+E39+C39</f>
        <v>0</v>
      </c>
      <c r="L39" s="189">
        <f t="shared" si="2"/>
        <v>0</v>
      </c>
      <c r="M39" s="247"/>
    </row>
    <row r="40" spans="1:15" x14ac:dyDescent="0.2">
      <c r="A40" s="240"/>
      <c r="B40" s="188" t="s">
        <v>625</v>
      </c>
      <c r="C40" s="189">
        <f>C42+C44+C46</f>
        <v>0</v>
      </c>
      <c r="D40" s="189">
        <f t="shared" si="1"/>
        <v>0</v>
      </c>
      <c r="E40" s="189">
        <f t="shared" si="1"/>
        <v>0</v>
      </c>
      <c r="F40" s="189">
        <f t="shared" si="1"/>
        <v>0</v>
      </c>
      <c r="G40" s="189">
        <f t="shared" si="1"/>
        <v>0</v>
      </c>
      <c r="H40" s="189">
        <f t="shared" si="1"/>
        <v>0</v>
      </c>
      <c r="I40" s="189">
        <f t="shared" si="1"/>
        <v>0</v>
      </c>
      <c r="J40" s="189">
        <f t="shared" si="1"/>
        <v>0</v>
      </c>
      <c r="K40" s="189">
        <f t="shared" si="2"/>
        <v>0</v>
      </c>
      <c r="L40" s="189">
        <f>J40+H40+F40+D40</f>
        <v>0</v>
      </c>
      <c r="M40" s="248"/>
    </row>
    <row r="41" spans="1:15" x14ac:dyDescent="0.2">
      <c r="A41" s="241" t="s">
        <v>626</v>
      </c>
      <c r="B41" s="188" t="s">
        <v>627</v>
      </c>
      <c r="C41" s="189">
        <f>E178</f>
        <v>0</v>
      </c>
      <c r="D41" s="189">
        <f>1*$B$133+2*$B$132</f>
        <v>0</v>
      </c>
      <c r="E41" s="189">
        <f>F178</f>
        <v>0</v>
      </c>
      <c r="F41" s="189">
        <f>1*$B$133+2*$B$132</f>
        <v>0</v>
      </c>
      <c r="G41" s="189">
        <f>G178</f>
        <v>0</v>
      </c>
      <c r="H41" s="189">
        <f>1*$B$133+2*$B$132</f>
        <v>0</v>
      </c>
      <c r="I41" s="189">
        <f>H178</f>
        <v>0</v>
      </c>
      <c r="J41" s="189">
        <f>1*$B$133+2*$B$132</f>
        <v>0</v>
      </c>
      <c r="K41" s="189">
        <f t="shared" si="2"/>
        <v>0</v>
      </c>
      <c r="L41" s="189">
        <f t="shared" si="2"/>
        <v>0</v>
      </c>
      <c r="M41" s="248"/>
    </row>
    <row r="42" spans="1:15" x14ac:dyDescent="0.2">
      <c r="A42" s="242"/>
      <c r="B42" s="188" t="s">
        <v>628</v>
      </c>
      <c r="C42" s="189">
        <f>E184</f>
        <v>0</v>
      </c>
      <c r="D42" s="189">
        <f>3*$B$134+4*$B$135</f>
        <v>0</v>
      </c>
      <c r="E42" s="189">
        <f>F184</f>
        <v>0</v>
      </c>
      <c r="F42" s="189">
        <f>3*$B$134+4*$B$135</f>
        <v>0</v>
      </c>
      <c r="G42" s="189">
        <f>G184</f>
        <v>0</v>
      </c>
      <c r="H42" s="189">
        <f>3*$B$134+4*$B$135</f>
        <v>0</v>
      </c>
      <c r="I42" s="189">
        <f>H184</f>
        <v>0</v>
      </c>
      <c r="J42" s="189">
        <f>3*$B$134+4*$B$135</f>
        <v>0</v>
      </c>
      <c r="K42" s="189">
        <f t="shared" si="2"/>
        <v>0</v>
      </c>
      <c r="L42" s="189">
        <f t="shared" si="2"/>
        <v>0</v>
      </c>
      <c r="M42" s="248"/>
    </row>
    <row r="43" spans="1:15" x14ac:dyDescent="0.2">
      <c r="A43" s="243" t="s">
        <v>629</v>
      </c>
      <c r="B43" s="188" t="s">
        <v>624</v>
      </c>
      <c r="C43" s="189">
        <f>E179</f>
        <v>0</v>
      </c>
      <c r="D43" s="189">
        <f>2*$B$133+3*$B$132</f>
        <v>0</v>
      </c>
      <c r="E43" s="189">
        <f>F179</f>
        <v>0</v>
      </c>
      <c r="F43" s="189">
        <f>2*$B$133+3*$B$132</f>
        <v>0</v>
      </c>
      <c r="G43" s="189">
        <f>G179</f>
        <v>0</v>
      </c>
      <c r="H43" s="189">
        <f>2*$B$133+3*$B$132</f>
        <v>0</v>
      </c>
      <c r="I43" s="189">
        <f>H179</f>
        <v>0</v>
      </c>
      <c r="J43" s="189">
        <f>2*$B$133+3*$B$132</f>
        <v>0</v>
      </c>
      <c r="K43" s="189">
        <f t="shared" si="2"/>
        <v>0</v>
      </c>
      <c r="L43" s="189">
        <f t="shared" si="2"/>
        <v>0</v>
      </c>
      <c r="M43" s="248"/>
    </row>
    <row r="44" spans="1:15" x14ac:dyDescent="0.2">
      <c r="A44" s="244"/>
      <c r="B44" s="188" t="s">
        <v>630</v>
      </c>
      <c r="C44" s="189">
        <f>E185</f>
        <v>0</v>
      </c>
      <c r="D44" s="189">
        <f>5*$B$134+10*$B$135</f>
        <v>0</v>
      </c>
      <c r="E44" s="189">
        <f>F185</f>
        <v>0</v>
      </c>
      <c r="F44" s="189">
        <f>5*$B$134+10*$B$135</f>
        <v>0</v>
      </c>
      <c r="G44" s="189">
        <f>G185</f>
        <v>0</v>
      </c>
      <c r="H44" s="189">
        <f>5*$B$134+10*$B$135</f>
        <v>0</v>
      </c>
      <c r="I44" s="189">
        <f>H185</f>
        <v>0</v>
      </c>
      <c r="J44" s="189">
        <f>5*$B$134+10*$B$135</f>
        <v>0</v>
      </c>
      <c r="K44" s="189">
        <f t="shared" si="2"/>
        <v>0</v>
      </c>
      <c r="L44" s="189">
        <f t="shared" si="2"/>
        <v>0</v>
      </c>
      <c r="M44" s="248"/>
    </row>
    <row r="45" spans="1:15" x14ac:dyDescent="0.2">
      <c r="A45" s="245" t="s">
        <v>631</v>
      </c>
      <c r="B45" s="188" t="s">
        <v>624</v>
      </c>
      <c r="C45" s="189">
        <f>E180</f>
        <v>0</v>
      </c>
      <c r="D45" s="189">
        <f>2*$B$133+3*$B$132</f>
        <v>0</v>
      </c>
      <c r="E45" s="189">
        <f>F180</f>
        <v>0</v>
      </c>
      <c r="F45" s="189">
        <f>2*$B$133+3*$B$132</f>
        <v>0</v>
      </c>
      <c r="G45" s="189">
        <f>G180</f>
        <v>0</v>
      </c>
      <c r="H45" s="189">
        <f>2*$B$133+3*$B$132</f>
        <v>0</v>
      </c>
      <c r="I45" s="189">
        <f>H180</f>
        <v>0</v>
      </c>
      <c r="J45" s="189">
        <f>2*$B$133+3*$B$132</f>
        <v>0</v>
      </c>
      <c r="K45" s="189">
        <f t="shared" si="2"/>
        <v>0</v>
      </c>
      <c r="L45" s="189">
        <f t="shared" si="2"/>
        <v>0</v>
      </c>
      <c r="M45" s="248"/>
    </row>
    <row r="46" spans="1:15" x14ac:dyDescent="0.2">
      <c r="A46" s="246"/>
      <c r="B46" s="188" t="s">
        <v>630</v>
      </c>
      <c r="C46" s="189">
        <f>E186</f>
        <v>0</v>
      </c>
      <c r="D46" s="189">
        <f>C46*$B$134</f>
        <v>0</v>
      </c>
      <c r="E46" s="189">
        <f>F186</f>
        <v>0</v>
      </c>
      <c r="F46" s="189">
        <f>E46*$B$134</f>
        <v>0</v>
      </c>
      <c r="G46" s="189">
        <f>G186</f>
        <v>0</v>
      </c>
      <c r="H46" s="189">
        <f>G46*$B$134</f>
        <v>0</v>
      </c>
      <c r="I46" s="189">
        <f>H186</f>
        <v>0</v>
      </c>
      <c r="J46" s="189">
        <f>I46*$B$134</f>
        <v>0</v>
      </c>
      <c r="K46" s="189">
        <f t="shared" si="2"/>
        <v>0</v>
      </c>
      <c r="L46" s="189">
        <f t="shared" si="2"/>
        <v>0</v>
      </c>
      <c r="M46" s="249"/>
    </row>
    <row r="47" spans="1:15" x14ac:dyDescent="0.2">
      <c r="A47" s="184" t="s">
        <v>632</v>
      </c>
      <c r="B47" s="185" t="s">
        <v>633</v>
      </c>
      <c r="C47" s="186">
        <f t="shared" ref="C47:L47" si="3">C48+C49</f>
        <v>0</v>
      </c>
      <c r="D47" s="186">
        <f t="shared" si="3"/>
        <v>0</v>
      </c>
      <c r="E47" s="186">
        <f t="shared" si="3"/>
        <v>0</v>
      </c>
      <c r="F47" s="186">
        <f t="shared" si="3"/>
        <v>0</v>
      </c>
      <c r="G47" s="186">
        <f t="shared" si="3"/>
        <v>0</v>
      </c>
      <c r="H47" s="186">
        <f t="shared" si="3"/>
        <v>0</v>
      </c>
      <c r="I47" s="190">
        <f t="shared" si="3"/>
        <v>0</v>
      </c>
      <c r="J47" s="186">
        <f t="shared" si="3"/>
        <v>0</v>
      </c>
      <c r="K47" s="186">
        <f t="shared" si="3"/>
        <v>0</v>
      </c>
      <c r="L47" s="186">
        <f t="shared" si="3"/>
        <v>0</v>
      </c>
      <c r="M47" s="191"/>
    </row>
    <row r="48" spans="1:15" x14ac:dyDescent="0.2">
      <c r="A48" s="239" t="s">
        <v>623</v>
      </c>
      <c r="B48" s="188" t="s">
        <v>624</v>
      </c>
      <c r="C48" s="189">
        <f>C50+C52+C54</f>
        <v>0</v>
      </c>
      <c r="D48" s="189">
        <f t="shared" ref="D48:J49" si="4">D50+D52+D54</f>
        <v>0</v>
      </c>
      <c r="E48" s="189">
        <f t="shared" si="4"/>
        <v>0</v>
      </c>
      <c r="F48" s="189">
        <f t="shared" si="4"/>
        <v>0</v>
      </c>
      <c r="G48" s="189">
        <f t="shared" si="4"/>
        <v>0</v>
      </c>
      <c r="H48" s="189">
        <f t="shared" si="4"/>
        <v>0</v>
      </c>
      <c r="I48" s="189">
        <f t="shared" si="4"/>
        <v>0</v>
      </c>
      <c r="J48" s="189">
        <f t="shared" si="4"/>
        <v>0</v>
      </c>
      <c r="K48" s="189">
        <f t="shared" si="2"/>
        <v>0</v>
      </c>
      <c r="L48" s="189">
        <f t="shared" si="2"/>
        <v>0</v>
      </c>
      <c r="M48" s="183"/>
    </row>
    <row r="49" spans="1:13" x14ac:dyDescent="0.2">
      <c r="A49" s="240"/>
      <c r="B49" s="188" t="s">
        <v>630</v>
      </c>
      <c r="C49" s="189">
        <f>C51+C53+C55</f>
        <v>0</v>
      </c>
      <c r="D49" s="189">
        <f t="shared" si="4"/>
        <v>0</v>
      </c>
      <c r="E49" s="189">
        <f t="shared" si="4"/>
        <v>0</v>
      </c>
      <c r="F49" s="189">
        <f t="shared" si="4"/>
        <v>0</v>
      </c>
      <c r="G49" s="189">
        <f t="shared" si="4"/>
        <v>0</v>
      </c>
      <c r="H49" s="189">
        <f t="shared" si="4"/>
        <v>0</v>
      </c>
      <c r="I49" s="189">
        <f t="shared" si="4"/>
        <v>0</v>
      </c>
      <c r="J49" s="189">
        <f t="shared" si="4"/>
        <v>0</v>
      </c>
      <c r="K49" s="189">
        <f t="shared" si="2"/>
        <v>0</v>
      </c>
      <c r="L49" s="189">
        <f t="shared" si="2"/>
        <v>0</v>
      </c>
      <c r="M49" s="183"/>
    </row>
    <row r="50" spans="1:13" x14ac:dyDescent="0.2">
      <c r="A50" s="241" t="s">
        <v>634</v>
      </c>
      <c r="B50" s="188" t="s">
        <v>624</v>
      </c>
      <c r="C50" s="189">
        <f>F192</f>
        <v>0</v>
      </c>
      <c r="D50" s="189">
        <f>6*$B$133+10*$B$132</f>
        <v>0</v>
      </c>
      <c r="E50" s="189">
        <f>G192</f>
        <v>0</v>
      </c>
      <c r="F50" s="189">
        <f>6*$B$133+19*$B$132</f>
        <v>0</v>
      </c>
      <c r="G50" s="189">
        <f>H192</f>
        <v>0</v>
      </c>
      <c r="H50" s="189">
        <f>6*$B$133+15*$B$132</f>
        <v>0</v>
      </c>
      <c r="I50" s="189">
        <f>I192</f>
        <v>0</v>
      </c>
      <c r="J50" s="189">
        <f>6*$B$133+15*$B$132</f>
        <v>0</v>
      </c>
      <c r="K50" s="189">
        <f t="shared" si="2"/>
        <v>0</v>
      </c>
      <c r="L50" s="189">
        <f t="shared" si="2"/>
        <v>0</v>
      </c>
      <c r="M50" s="183"/>
    </row>
    <row r="51" spans="1:13" x14ac:dyDescent="0.2">
      <c r="A51" s="242"/>
      <c r="B51" s="188" t="s">
        <v>630</v>
      </c>
      <c r="C51" s="189">
        <f>F198</f>
        <v>0</v>
      </c>
      <c r="D51" s="189">
        <f>20*$B$134+14*$B$135</f>
        <v>0</v>
      </c>
      <c r="E51" s="189">
        <f>G198</f>
        <v>0</v>
      </c>
      <c r="F51" s="189">
        <f>20*$B$134+31*$B$135</f>
        <v>0</v>
      </c>
      <c r="G51" s="189">
        <f>H198</f>
        <v>0</v>
      </c>
      <c r="H51" s="189">
        <f>20*$B$134+23*$B$135</f>
        <v>0</v>
      </c>
      <c r="I51" s="189">
        <f>I198</f>
        <v>0</v>
      </c>
      <c r="J51" s="189">
        <f>20*$B$134+23*$B$135</f>
        <v>0</v>
      </c>
      <c r="K51" s="189">
        <f t="shared" si="2"/>
        <v>0</v>
      </c>
      <c r="L51" s="189">
        <f t="shared" si="2"/>
        <v>0</v>
      </c>
      <c r="M51" s="183"/>
    </row>
    <row r="52" spans="1:13" x14ac:dyDescent="0.2">
      <c r="A52" s="243" t="s">
        <v>629</v>
      </c>
      <c r="B52" s="188" t="s">
        <v>624</v>
      </c>
      <c r="C52" s="189">
        <f>F193</f>
        <v>0</v>
      </c>
      <c r="D52" s="189">
        <f>10*$B$133+38*$B$132</f>
        <v>0</v>
      </c>
      <c r="E52" s="189">
        <f>G193</f>
        <v>0</v>
      </c>
      <c r="F52" s="189">
        <f>10*$B$133+51*$B$132</f>
        <v>0</v>
      </c>
      <c r="G52" s="189">
        <f>H193</f>
        <v>0</v>
      </c>
      <c r="H52" s="189">
        <f>10*$B$133+51*$B$132</f>
        <v>0</v>
      </c>
      <c r="I52" s="189">
        <f>I193</f>
        <v>0</v>
      </c>
      <c r="J52" s="189">
        <f>10*$B$133+63*$B$132</f>
        <v>0</v>
      </c>
      <c r="K52" s="189">
        <f t="shared" si="2"/>
        <v>0</v>
      </c>
      <c r="L52" s="189">
        <f t="shared" si="2"/>
        <v>0</v>
      </c>
      <c r="M52" s="183"/>
    </row>
    <row r="53" spans="1:13" x14ac:dyDescent="0.2">
      <c r="A53" s="244"/>
      <c r="B53" s="188" t="s">
        <v>630</v>
      </c>
      <c r="C53" s="189">
        <f>F199</f>
        <v>0</v>
      </c>
      <c r="D53" s="189">
        <f>10*$B$134+54*$B$135</f>
        <v>0</v>
      </c>
      <c r="E53" s="189">
        <f>G199</f>
        <v>0</v>
      </c>
      <c r="F53" s="189">
        <f>10*$B$134+70*$B$135</f>
        <v>0</v>
      </c>
      <c r="G53" s="189">
        <f>H199</f>
        <v>0</v>
      </c>
      <c r="H53" s="189">
        <f>10*$B$134+70*$B$135</f>
        <v>0</v>
      </c>
      <c r="I53" s="189">
        <f>I199</f>
        <v>0</v>
      </c>
      <c r="J53" s="189">
        <f>10*$B$134+86*$B$135</f>
        <v>0</v>
      </c>
      <c r="K53" s="189">
        <f t="shared" si="2"/>
        <v>0</v>
      </c>
      <c r="L53" s="189">
        <f t="shared" si="2"/>
        <v>0</v>
      </c>
      <c r="M53" s="183"/>
    </row>
    <row r="54" spans="1:13" x14ac:dyDescent="0.2">
      <c r="A54" s="245" t="s">
        <v>631</v>
      </c>
      <c r="B54" s="188" t="s">
        <v>624</v>
      </c>
      <c r="C54" s="189">
        <f>F194</f>
        <v>0</v>
      </c>
      <c r="D54" s="189">
        <f>20*$B$133+49*$B$132</f>
        <v>0</v>
      </c>
      <c r="E54" s="189">
        <f>G194</f>
        <v>0</v>
      </c>
      <c r="F54" s="189">
        <f>20*$B$133+49*$B$132</f>
        <v>0</v>
      </c>
      <c r="G54" s="189">
        <f>H194</f>
        <v>0</v>
      </c>
      <c r="H54" s="189">
        <f>20*$B$133+49*$B$132</f>
        <v>0</v>
      </c>
      <c r="I54" s="189">
        <f>I194</f>
        <v>0</v>
      </c>
      <c r="J54" s="189">
        <f>20*$B$133+49*$B$132</f>
        <v>0</v>
      </c>
      <c r="K54" s="189">
        <f t="shared" si="2"/>
        <v>0</v>
      </c>
      <c r="L54" s="189">
        <f t="shared" si="2"/>
        <v>0</v>
      </c>
      <c r="M54" s="183"/>
    </row>
    <row r="55" spans="1:13" x14ac:dyDescent="0.2">
      <c r="A55" s="246"/>
      <c r="B55" s="188" t="s">
        <v>630</v>
      </c>
      <c r="C55" s="189">
        <f>F200</f>
        <v>0</v>
      </c>
      <c r="D55" s="189">
        <f>C55*$B$134</f>
        <v>0</v>
      </c>
      <c r="E55" s="189">
        <f>G200</f>
        <v>0</v>
      </c>
      <c r="F55" s="189">
        <f>E55*$B$134</f>
        <v>0</v>
      </c>
      <c r="G55" s="189">
        <f>H200</f>
        <v>0</v>
      </c>
      <c r="H55" s="189">
        <f>G55*$B$134</f>
        <v>0</v>
      </c>
      <c r="I55" s="189">
        <f>I200</f>
        <v>0</v>
      </c>
      <c r="J55" s="189">
        <f>I55*$B$134</f>
        <v>0</v>
      </c>
      <c r="K55" s="189">
        <f t="shared" si="2"/>
        <v>0</v>
      </c>
      <c r="L55" s="189">
        <f t="shared" si="2"/>
        <v>0</v>
      </c>
      <c r="M55" s="183"/>
    </row>
    <row r="56" spans="1:13" x14ac:dyDescent="0.2">
      <c r="A56" s="192" t="s">
        <v>635</v>
      </c>
      <c r="B56" s="193" t="s">
        <v>633</v>
      </c>
      <c r="C56" s="194">
        <v>0</v>
      </c>
      <c r="D56" s="194">
        <f>D57+D58+D59</f>
        <v>820343.99999999988</v>
      </c>
      <c r="E56" s="194">
        <v>0</v>
      </c>
      <c r="F56" s="194">
        <f>F57+F58+F59</f>
        <v>366240</v>
      </c>
      <c r="G56" s="194">
        <v>0</v>
      </c>
      <c r="H56" s="194">
        <f>H57+H58+H59</f>
        <v>328104</v>
      </c>
      <c r="I56" s="194">
        <v>0</v>
      </c>
      <c r="J56" s="194">
        <f>J57+J58+J59</f>
        <v>165312</v>
      </c>
      <c r="K56" s="195">
        <f t="shared" si="2"/>
        <v>0</v>
      </c>
      <c r="L56" s="195">
        <f>J56+H56+F56+D56</f>
        <v>1680000</v>
      </c>
      <c r="M56" s="196"/>
    </row>
    <row r="57" spans="1:13" x14ac:dyDescent="0.2">
      <c r="A57" s="197" t="s">
        <v>634</v>
      </c>
      <c r="B57" s="188" t="s">
        <v>636</v>
      </c>
      <c r="C57" s="198"/>
      <c r="D57" s="198">
        <f>1600000*48.83%*105%</f>
        <v>820343.99999999988</v>
      </c>
      <c r="E57" s="198"/>
      <c r="F57" s="198">
        <f>1600000*21.8%*105%</f>
        <v>366240</v>
      </c>
      <c r="G57" s="198"/>
      <c r="H57" s="198">
        <f>1600000*19.53%*105%</f>
        <v>328104</v>
      </c>
      <c r="I57" s="199"/>
      <c r="J57" s="198">
        <f>1600000*9.84%*105%</f>
        <v>165312</v>
      </c>
      <c r="K57" s="200"/>
      <c r="L57" s="200">
        <f>J57+H57+F57+D57</f>
        <v>1680000</v>
      </c>
      <c r="M57" s="196"/>
    </row>
  </sheetData>
  <mergeCells count="55">
    <mergeCell ref="K2:O2"/>
    <mergeCell ref="A8:B8"/>
    <mergeCell ref="A9:A10"/>
    <mergeCell ref="B9:B10"/>
    <mergeCell ref="C9:C10"/>
    <mergeCell ref="D9:D10"/>
    <mergeCell ref="E9:E10"/>
    <mergeCell ref="F9:F10"/>
    <mergeCell ref="G9:G10"/>
    <mergeCell ref="H9:H10"/>
    <mergeCell ref="I9:M9"/>
    <mergeCell ref="N9:N10"/>
    <mergeCell ref="O9:S9"/>
    <mergeCell ref="T9:T10"/>
    <mergeCell ref="A12:B12"/>
    <mergeCell ref="I12:N12"/>
    <mergeCell ref="O12:S12"/>
    <mergeCell ref="T13:T14"/>
    <mergeCell ref="A13:A14"/>
    <mergeCell ref="B13:B14"/>
    <mergeCell ref="C13:C14"/>
    <mergeCell ref="D13:D14"/>
    <mergeCell ref="E13:E14"/>
    <mergeCell ref="F13:F14"/>
    <mergeCell ref="A18:B18"/>
    <mergeCell ref="G13:G14"/>
    <mergeCell ref="H13:H14"/>
    <mergeCell ref="I13:N13"/>
    <mergeCell ref="O13:S13"/>
    <mergeCell ref="A19:A20"/>
    <mergeCell ref="B19:B20"/>
    <mergeCell ref="C19:C20"/>
    <mergeCell ref="D19:D20"/>
    <mergeCell ref="E19:I19"/>
    <mergeCell ref="O24:O25"/>
    <mergeCell ref="C36:D36"/>
    <mergeCell ref="E36:F36"/>
    <mergeCell ref="G36:H36"/>
    <mergeCell ref="I36:J36"/>
    <mergeCell ref="K36:L36"/>
    <mergeCell ref="C24:C25"/>
    <mergeCell ref="D24:D25"/>
    <mergeCell ref="I24:I25"/>
    <mergeCell ref="M39:M46"/>
    <mergeCell ref="A41:A42"/>
    <mergeCell ref="A43:A44"/>
    <mergeCell ref="A45:A46"/>
    <mergeCell ref="N24:N25"/>
    <mergeCell ref="A24:A25"/>
    <mergeCell ref="B24:B25"/>
    <mergeCell ref="A48:A49"/>
    <mergeCell ref="A50:A51"/>
    <mergeCell ref="A52:A53"/>
    <mergeCell ref="A54:A55"/>
    <mergeCell ref="A39:A40"/>
  </mergeCells>
  <phoneticPr fontId="5" type="noConversion"/>
  <dataValidations count="1">
    <dataValidation allowBlank="1" showInputMessage="1" showErrorMessage="1" errorTitle="输入错误啦 &gt;_&lt;" error="数量只能填写阿拉伯数字，其他说明请写入备注" sqref="P10:S11 O9:O11"/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workbookViewId="0">
      <selection activeCell="C14" sqref="C14"/>
    </sheetView>
  </sheetViews>
  <sheetFormatPr defaultRowHeight="13.5" x14ac:dyDescent="0.15"/>
  <cols>
    <col min="2" max="2" width="19.25" customWidth="1"/>
    <col min="3" max="3" width="13.625" bestFit="1" customWidth="1"/>
  </cols>
  <sheetData>
    <row r="1" spans="1:20" ht="14.25" x14ac:dyDescent="0.15">
      <c r="A1" s="70" t="s">
        <v>368</v>
      </c>
      <c r="B1" t="s">
        <v>24</v>
      </c>
    </row>
    <row r="2" spans="1:20" ht="14.25" x14ac:dyDescent="0.15">
      <c r="B2" s="71" t="s">
        <v>319</v>
      </c>
      <c r="C2" s="71" t="s">
        <v>583</v>
      </c>
      <c r="D2" s="71" t="s">
        <v>320</v>
      </c>
      <c r="E2" s="72" t="s">
        <v>322</v>
      </c>
      <c r="F2" s="75" t="s">
        <v>323</v>
      </c>
      <c r="G2" s="75" t="s">
        <v>324</v>
      </c>
      <c r="H2" s="75" t="s">
        <v>325</v>
      </c>
      <c r="I2" s="75" t="s">
        <v>108</v>
      </c>
      <c r="J2" s="73" t="s">
        <v>109</v>
      </c>
      <c r="K2" s="75" t="s">
        <v>17</v>
      </c>
    </row>
    <row r="3" spans="1:20" ht="28.5" x14ac:dyDescent="0.15">
      <c r="B3" s="76" t="s">
        <v>331</v>
      </c>
      <c r="C3" s="76"/>
      <c r="D3" s="76" t="s">
        <v>332</v>
      </c>
      <c r="E3" s="76" t="s">
        <v>369</v>
      </c>
      <c r="F3" s="77"/>
      <c r="G3" s="77"/>
      <c r="H3" s="77"/>
      <c r="I3" s="77"/>
      <c r="J3" s="8"/>
      <c r="K3" s="77"/>
    </row>
    <row r="4" spans="1:20" ht="14.25" x14ac:dyDescent="0.15">
      <c r="B4" s="80" t="s">
        <v>370</v>
      </c>
      <c r="C4" s="96"/>
      <c r="E4" s="97" t="s">
        <v>371</v>
      </c>
      <c r="F4" s="97" t="s">
        <v>372</v>
      </c>
      <c r="G4" s="97" t="s">
        <v>372</v>
      </c>
      <c r="H4" s="97" t="s">
        <v>372</v>
      </c>
      <c r="I4" s="97" t="s">
        <v>372</v>
      </c>
      <c r="J4" s="97" t="s">
        <v>372</v>
      </c>
    </row>
    <row r="8" spans="1:20" x14ac:dyDescent="0.15">
      <c r="A8" s="261" t="s">
        <v>373</v>
      </c>
      <c r="B8" s="262"/>
    </row>
    <row r="9" spans="1:20" ht="16.5" x14ac:dyDescent="0.35">
      <c r="A9" s="271" t="s">
        <v>374</v>
      </c>
      <c r="B9" s="271" t="s">
        <v>375</v>
      </c>
      <c r="C9" s="273" t="s">
        <v>376</v>
      </c>
      <c r="D9" s="271" t="s">
        <v>377</v>
      </c>
      <c r="E9" s="275" t="s">
        <v>378</v>
      </c>
      <c r="F9" s="284" t="s">
        <v>379</v>
      </c>
      <c r="G9" s="286" t="s">
        <v>380</v>
      </c>
      <c r="H9" s="286" t="s">
        <v>381</v>
      </c>
      <c r="I9" s="288" t="s">
        <v>382</v>
      </c>
      <c r="J9" s="289"/>
      <c r="K9" s="289"/>
      <c r="L9" s="289"/>
      <c r="M9" s="289"/>
      <c r="N9" s="290"/>
      <c r="O9" s="291" t="s">
        <v>383</v>
      </c>
      <c r="P9" s="292"/>
      <c r="Q9" s="292"/>
      <c r="R9" s="292"/>
      <c r="S9" s="293"/>
      <c r="T9" s="282" t="s">
        <v>384</v>
      </c>
    </row>
    <row r="10" spans="1:20" ht="16.5" x14ac:dyDescent="0.35">
      <c r="A10" s="272"/>
      <c r="B10" s="272"/>
      <c r="C10" s="274"/>
      <c r="D10" s="272"/>
      <c r="E10" s="276"/>
      <c r="F10" s="285"/>
      <c r="G10" s="287"/>
      <c r="H10" s="287"/>
      <c r="I10" s="92" t="s">
        <v>385</v>
      </c>
      <c r="J10" s="92" t="s">
        <v>386</v>
      </c>
      <c r="K10" s="92" t="s">
        <v>387</v>
      </c>
      <c r="L10" s="92" t="s">
        <v>388</v>
      </c>
      <c r="M10" s="93" t="s">
        <v>389</v>
      </c>
      <c r="N10" s="92" t="s">
        <v>390</v>
      </c>
      <c r="O10" s="94" t="s">
        <v>385</v>
      </c>
      <c r="P10" s="94" t="s">
        <v>386</v>
      </c>
      <c r="Q10" s="94" t="s">
        <v>387</v>
      </c>
      <c r="R10" s="94" t="s">
        <v>388</v>
      </c>
      <c r="S10" s="94" t="s">
        <v>389</v>
      </c>
      <c r="T10" s="283"/>
    </row>
  </sheetData>
  <mergeCells count="12">
    <mergeCell ref="T9:T10"/>
    <mergeCell ref="A8:B8"/>
    <mergeCell ref="A9:A10"/>
    <mergeCell ref="B9:B10"/>
    <mergeCell ref="C9:C10"/>
    <mergeCell ref="D9:D10"/>
    <mergeCell ref="E9:E10"/>
    <mergeCell ref="F9:F10"/>
    <mergeCell ref="G9:G10"/>
    <mergeCell ref="H9:H10"/>
    <mergeCell ref="I9:N9"/>
    <mergeCell ref="O9:S9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搜狐预算模板集</vt:lpstr>
      <vt:lpstr>模板1</vt:lpstr>
      <vt:lpstr>模板2</vt:lpstr>
      <vt:lpstr>模板3</vt:lpstr>
      <vt:lpstr>模板4</vt:lpstr>
      <vt:lpstr>模板5</vt:lpstr>
      <vt:lpstr>模板6</vt:lpstr>
      <vt:lpstr>模板7</vt:lpstr>
      <vt:lpstr>模板8</vt:lpstr>
      <vt:lpstr>模板8-1</vt:lpstr>
      <vt:lpstr>模板8-2</vt:lpstr>
      <vt:lpstr>模板8-3</vt:lpstr>
      <vt:lpstr>模板9</vt:lpstr>
      <vt:lpstr>模板10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陈琳</cp:lastModifiedBy>
  <dcterms:created xsi:type="dcterms:W3CDTF">2016-09-02T06:33:53Z</dcterms:created>
  <dcterms:modified xsi:type="dcterms:W3CDTF">2016-09-05T02:03:44Z</dcterms:modified>
</cp:coreProperties>
</file>