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e092f694891b6d3f/Desktop/Data Science/Excel exercise ^0 projects/Projects/"/>
    </mc:Choice>
  </mc:AlternateContent>
  <xr:revisionPtr revIDLastSave="84" documentId="8_{7A3FA578-C11E-4946-A7D0-D3C748EE9FC5}" xr6:coauthVersionLast="47" xr6:coauthVersionMax="47" xr10:uidLastSave="{4780CA5D-48A8-4C80-A1EC-A625F4A74DB6}"/>
  <workbookProtection lockStructure="1"/>
  <bookViews>
    <workbookView xWindow="-108" yWindow="-108" windowWidth="23256" windowHeight="1245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91029"/>
  <pivotCaches>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M4" i="1"/>
  <c r="M27" i="1"/>
  <c r="M26" i="1"/>
  <c r="M25" i="1"/>
  <c r="M24" i="1"/>
  <c r="M23" i="1"/>
  <c r="M22" i="1"/>
  <c r="M21" i="1"/>
  <c r="M20" i="1"/>
  <c r="M14" i="1"/>
  <c r="M13" i="1"/>
  <c r="M12" i="1"/>
  <c r="M11" i="1"/>
  <c r="M10" i="1"/>
  <c r="M9" i="1"/>
  <c r="M8" i="1"/>
  <c r="M7" i="1"/>
  <c r="M6" i="1"/>
  <c r="M5" i="1"/>
  <c r="M3" i="1"/>
  <c r="M2" i="1"/>
  <c r="Q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 i="1"/>
  <c r="Q6" i="1"/>
  <c r="Q7" i="1"/>
  <c r="Q8" i="1"/>
  <c r="Q9" i="1"/>
  <c r="Q10" i="1"/>
  <c r="Q11" i="1"/>
  <c r="Q12" i="1"/>
  <c r="Q13" i="1"/>
  <c r="Q14" i="1"/>
  <c r="M51" i="1"/>
  <c r="M50" i="1"/>
  <c r="M49" i="1"/>
  <c r="M48" i="1"/>
  <c r="M47" i="1"/>
  <c r="M46" i="1"/>
  <c r="M45" i="1"/>
  <c r="M44" i="1"/>
  <c r="M43" i="1"/>
  <c r="M42" i="1"/>
  <c r="M41" i="1"/>
  <c r="M40" i="1"/>
  <c r="M39" i="1"/>
  <c r="M38" i="1"/>
  <c r="M37" i="1"/>
  <c r="M36" i="1"/>
  <c r="M35" i="1"/>
  <c r="M34" i="1"/>
  <c r="M33" i="1"/>
  <c r="M32" i="1"/>
  <c r="M31" i="1"/>
  <c r="M30" i="1"/>
  <c r="M29" i="1"/>
  <c r="M28" i="1"/>
  <c r="M19" i="1"/>
  <c r="M18" i="1"/>
  <c r="M17" i="1"/>
  <c r="M16" i="1"/>
  <c r="M15" i="1"/>
  <c r="K2" i="1"/>
  <c r="L2"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3" i="1"/>
  <c r="L3" i="1" s="1"/>
  <c r="K4" i="1"/>
  <c r="L4" i="1" s="1"/>
  <c r="K5" i="1"/>
  <c r="L5"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<sst xmlns="http://schemas.openxmlformats.org/spreadsheetml/2006/main" count="1058" uniqueCount="422">
  <si>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</si>
  <si>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</si>
  <si>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</si>
  <si>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</si>
  <si>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</si>
  <si>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</si>
  <si>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</si>
  <si>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</si>
  <si>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</si>
  <si>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</si>
  <si>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</si>
  <si>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</si>
  <si>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</si>
  <si>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</si>
  <si>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</si>
  <si>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</si>
  <si>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</si>
  <si>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</si>
  <si>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</si>
  <si>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</si>
  <si>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</si>
  <si>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</si>
  <si>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</si>
  <si>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</si>
  <si>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</si>
  <si>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</si>
  <si>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</si>
  <si>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</si>
  <si>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</si>
  <si>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</si>
  <si>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</si>
  <si>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</si>
  <si>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</si>
  <si>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</si>
  <si>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</si>
  <si>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</si>
  <si>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</si>
  <si>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</si>
  <si>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</si>
  <si>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</si>
  <si>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</si>
  <si>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</si>
  <si>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</si>
  <si>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</si>
  <si>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</si>
  <si>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</si>
  <si>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</si>
  <si>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</si>
  <si>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</si>
  <si>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</si>
  <si>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</si>
  <si>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</si>
  <si>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</si>
  <si>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</si>
  <si>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</si>
  <si>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</si>
  <si>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</si>
  <si>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</si>
  <si>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</si>
  <si>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</si>
  <si>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</si>
  <si>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</si>
  <si>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</si>
  <si>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</si>
  <si>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</si>
  <si>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</si>
  <si>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</si>
  <si>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</si>
  <si>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</si>
  <si>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</si>
  <si>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</si>
  <si>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</si>
  <si>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</si>
  <si>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</si>
  <si>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</si>
  <si>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</si>
  <si>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</si>
  <si>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</si>
  <si>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</si>
  <si>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</si>
  <si>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</si>
  <si>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</si>
  <si>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</si>
  <si>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</si>
  <si>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</si>
  <si>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</si>
  <si>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</si>
  <si>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</si>
  <si>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</si>
  <si>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</si>
  <si>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</si>
  <si>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</si>
  <si>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</si>
  <si>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</si>
  <si>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</si>
  <si>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</si>
  <si>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</si>
  <si>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</si>
  <si>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</si>
  <si>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</si>
  <si>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</si>
  <si>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</si>
  <si>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</si>
  <si>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</si>
  <si>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</si>
  <si>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</si>
  <si>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</si>
  <si>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</si>
  <si>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</si>
  <si>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</si>
  <si>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</si>
  <si>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</si>
  <si>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</si>
  <si>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</si>
  <si>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</si>
  <si>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</si>
  <si>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</si>
  <si>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</si>
  <si>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</si>
  <si>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</si>
  <si>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</si>
  <si>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</si>
  <si>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</si>
  <si>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</si>
  <si>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</si>
  <si>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</si>
  <si>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</si>
  <si>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</si>
  <si>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</si>
  <si>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</si>
  <si>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</si>
  <si>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</si>
  <si>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</si>
  <si>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</si>
  <si>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</si>
  <si>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</si>
  <si>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</si>
  <si>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</si>
  <si>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</si>
  <si>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</si>
  <si>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</si>
  <si>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</si>
  <si>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</si>
  <si>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</si>
  <si>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</si>
  <si>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</si>
  <si>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</si>
  <si>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</si>
  <si>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</si>
  <si>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</si>
  <si>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</si>
  <si>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</si>
  <si>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</si>
  <si>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</si>
  <si>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</si>
  <si>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</si>
  <si>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</si>
  <si>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</si>
  <si>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</si>
  <si>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</si>
  <si>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</si>
  <si>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</si>
  <si>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</si>
  <si>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</si>
  <si>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</si>
  <si>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</si>
  <si>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</si>
  <si>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</si>
  <si>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</si>
  <si>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</si>
  <si>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</si>
  <si>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</si>
  <si>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</si>
  <si>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</si>
  <si>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</si>
  <si>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</si>
  <si>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</si>
  <si>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</si>
  <si>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</si>
  <si>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</si>
  <si>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</si>
  <si>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</si>
  <si>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</si>
  <si>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</si>
  <si>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</si>
  <si>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</si>
  <si>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</si>
  <si>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</si>
  <si>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</si>
  <si>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</si>
  <si>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</si>
  <si>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</si>
  <si>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</si>
  <si>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</si>
  <si>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</si>
  <si>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</si>
  <si>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</si>
  <si>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</si>
  <si>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</si>
  <si>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</si>
  <si>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</si>
  <si>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</si>
  <si>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</si>
  <si>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</si>
  <si>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</si>
  <si>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</si>
  <si>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</si>
  <si>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</si>
  <si>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</si>
  <si>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</si>
  <si>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</si>
  <si>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</si>
  <si>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</si>
  <si>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</si>
  <si>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</si>
  <si>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</si>
  <si>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</si>
  <si>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</si>
  <si>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</si>
  <si>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</si>
  <si>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</si>
  <si>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</si>
  <si>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</si>
  <si>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</si>
  <si>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</si>
  <si>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</si>
  <si>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</si>
  <si>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</si>
  <si>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</si>
  <si>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</si>
  <si>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</si>
  <si>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</si>
  <si>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</si>
  <si>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</si>
  <si>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</si>
  <si>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</si>
  <si>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</si>
  <si>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</si>
  <si>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</si>
  <si>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</si>
  <si>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</si>
  <si>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</si>
  <si>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</si>
  <si>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</si>
  <si>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</si>
  <si>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</si>
  <si>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</si>
  <si>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</si>
  <si>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</si>
  <si>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</si>
  <si>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</si>
  <si>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</si>
  <si>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</si>
  <si>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</si>
  <si>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</si>
  <si>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</si>
  <si>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</si>
  <si>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</si>
  <si>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</si>
  <si>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</si>
  <si>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</si>
  <si>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</si>
  <si>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</si>
  <si>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</si>
  <si>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</si>
  <si>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</si>
  <si>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</si>
  <si>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</si>
  <si>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</si>
  <si>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</si>
  <si>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</si>
  <si>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</si>
  <si>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</si>
  <si>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</si>
  <si>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</si>
  <si>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</si>
  <si>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</si>
  <si>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</si>
  <si>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</si>
  <si>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</si>
  <si>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</si>
  <si>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</si>
  <si>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</si>
  <si>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Count of COUNTRY NAME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</si>
  <si>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</si>
  <si>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</si>
  <si>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</si>
  <si>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</si>
  <si>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</si>
  <si>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</si>
  <si>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</si>
  <si>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</si>
  <si>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</si>
  <si>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</si>
  <si>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</si>
  <si>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</si>
  <si>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</si>
  <si>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</si>
  <si>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</si>
  <si>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</si>
  <si>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</si>
  <si>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</si>
  <si>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</si>
  <si>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</si>
  <si>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</si>
  <si>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</si>
  <si>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</si>
  <si>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</si>
  <si>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</si>
  <si>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</si>
  <si>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</si>
  <si>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</si>
  <si>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</si>
  <si>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</si>
  <si>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</si>
  <si>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</si>
  <si>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</si>
  <si>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</si>
  <si>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</si>
  <si>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</si>
  <si>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</si>
  <si>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</si>
  <si>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</si>
  <si>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</si>
  <si>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</si>
  <si>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</si>
  <si>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</si>
  <si>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</si>
  <si>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</si>
  <si>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</si>
  <si>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</si>
  <si>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</si>
  <si>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</si>
  <si>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</si>
  <si>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1955</t>
  </si>
  <si>
    <t>1959</t>
  </si>
  <si>
    <t>1960</t>
  </si>
  <si>
    <t>1963</t>
  </si>
  <si>
    <t>1964</t>
  </si>
  <si>
    <t>1965</t>
  </si>
  <si>
    <t>1966</t>
  </si>
  <si>
    <t>1968</t>
  </si>
  <si>
    <t>1969</t>
  </si>
  <si>
    <t>1970</t>
  </si>
  <si>
    <t>1971</t>
  </si>
  <si>
    <t>1972</t>
  </si>
  <si>
    <t>1973</t>
  </si>
  <si>
    <t>1974</t>
  </si>
  <si>
    <t>1975</t>
  </si>
  <si>
    <t>1976</t>
  </si>
  <si>
    <t>1977</t>
  </si>
  <si>
    <t>1978</t>
  </si>
  <si>
    <t>1979</t>
  </si>
  <si>
    <t>1980</t>
  </si>
  <si>
    <t>1981</t>
  </si>
  <si>
    <t>1982</t>
  </si>
  <si>
    <t>1983</t>
  </si>
  <si>
    <t>1984</t>
  </si>
  <si>
    <t>1986</t>
  </si>
  <si>
    <t>1987</t>
  </si>
  <si>
    <t>1988</t>
  </si>
  <si>
    <t>1989</t>
  </si>
  <si>
    <t>1990</t>
  </si>
  <si>
    <t>1992</t>
  </si>
  <si>
    <t>1993</t>
  </si>
  <si>
    <t>1994</t>
  </si>
  <si>
    <t>1996</t>
  </si>
  <si>
    <t>1997</t>
  </si>
  <si>
    <t>1999</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</si>
  <si>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</si>
  <si>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</si>
  <si>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</si>
  <si>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</si>
  <si>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</si>
  <si>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</si>
  <si>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</si>
  <si>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</si>
  <si>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</si>
  <si>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</si>
  <si>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</si>
  <si>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</si>
  <si>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</si>
  <si>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</si>
  <si>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</si>
  <si>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</si>
  <si>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</si>
  <si>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</si>
  <si>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</si>
  <si>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</si>
  <si>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</si>
  <si>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</si>
  <si>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</si>
  <si>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</si>
  <si>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</si>
  <si>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</si>
  <si>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</si>
  <si>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</si>
  <si>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</si>
  <si>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</si>
  <si>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</si>
  <si>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</si>
  <si>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</si>
  <si>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</si>
  <si>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</si>
  <si>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</si>
  <si>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</si>
  <si>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</si>
  <si>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</si>
  <si>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</si>
  <si>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</si>
  <si>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</si>
  <si>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</si>
  <si>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</si>
  <si>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</si>
  <si>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</si>
  <si>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</si>
  <si>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</si>
  <si>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</si>
  <si>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</si>
  <si>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BIRTH YEAR</t>
  </si>
  <si>
    <t>(All)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</si>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</sst>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70" formatCode="#\ &quot;KG&quot;"/>
    <numFmt numFmtId="171" formatCode="[&gt;=100000]\ 0.0,\ &quot;k&quot;\ ;\ 0.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2" tint="-9.9978637043366805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0" fontId="0" fillId="0" borderId="0" xfId="0" pivotButton="1"/>
    <xf numFmtId="0" fontId="12" fillId="2" borderId="1" xfId="0" applyFont="1" applyFill="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7" borderId="1" xfId="0" applyFill="1" applyBorder="1" applyAlignment="1">
      <alignment horizontal="left"/>
    </xf>
    <xf numFmtId="170" fontId="0" fillId="0" borderId="1" xfId="0" applyNumberFormat="1" applyBorder="1"/>
    <xf numFmtId="171" fontId="0" fillId="0" borderId="1" xfId="0" applyNumberFormat="1" applyBorder="1"/>
    <xf numFmtId="0" fontId="1" fillId="2" borderId="22" xfId="0" applyFont="1" applyFill="1" applyBorder="1" applyAlignment="1">
      <alignment horizontal="left"/>
    </xf>
    <xf numFmtId="0" fontId="0" fillId="7" borderId="23" xfId="0" applyFill="1" applyBorder="1"/>
    <xf numFmtId="0" fontId="0" fillId="0" borderId="0" xfId="0" applyBorder="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in malik" refreshedDate="45570.556644328703" createdVersion="8" refreshedVersion="8" minRefreshableVersion="3" recordCount="50" xr:uid="{5BBBEA26-1612-49EB-B6ED-E8938AE36604}">
  <cacheSource type="worksheet">
    <worksheetSource ref="A1:S51" sheet="SPORTSMEN"/>
  </cacheSource>
  <cacheFields count="22">
    <cacheField name="MEMBER ID"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acheField>
    <cacheField name="LASTNAME" numFmtId="0">
      <sharedItems/>
    </cacheField>
    <cacheField name="BIRTHDATE" numFmtId="0">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4">
      <sharedItems containsSemiMixedTypes="0" containsString="0" containsNumber="1" minValue="45.9" maxValue="105.9"/>
    </cacheField>
    <cacheField name="EYECOLOR" numFmtId="0">
      <sharedItems/>
    </cacheField>
    <cacheField name="BLOODTYPE" numFmtId="0">
      <sharedItems/>
    </cacheField>
    <cacheField name="SPORT LOCATION" numFmtId="0">
      <sharedItems containsBlank="1" count="3">
        <m/>
        <s v="OUTDOOR"/>
        <s v="IN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x v="0"/>
    <m/>
    <s v="Abbott"/>
    <x v="0"/>
    <s v="Libra"/>
    <x v="0"/>
    <s v="US"/>
    <x v="0"/>
    <x v="0"/>
    <x v="0"/>
    <n v="94"/>
    <s v="Green"/>
    <s v="A−"/>
    <x v="0"/>
    <x v="0"/>
    <n v="80727"/>
  </r>
  <r>
    <x v="1"/>
    <x v="1"/>
    <s v="Ms."/>
    <x v="1"/>
    <m/>
    <s v="Liesuchke"/>
    <x v="1"/>
    <s v="Aquarius"/>
    <x v="0"/>
    <s v="US"/>
    <x v="0"/>
    <x v="0"/>
    <x v="1"/>
    <n v="84.2"/>
    <s v="Brown"/>
    <s v="O−"/>
    <x v="0"/>
    <x v="1"/>
    <n v="87471"/>
  </r>
  <r>
    <x v="2"/>
    <x v="2"/>
    <s v="Sr."/>
    <x v="2"/>
    <s v="Ferreira"/>
    <s v="Filho"/>
    <x v="2"/>
    <s v="Cancer"/>
    <x v="1"/>
    <s v="BR"/>
    <x v="1"/>
    <x v="1"/>
    <x v="2"/>
    <n v="52.9"/>
    <s v="Amber"/>
    <s v="A−"/>
    <x v="1"/>
    <x v="2"/>
    <n v="64724"/>
  </r>
  <r>
    <x v="3"/>
    <x v="3"/>
    <s v="Ms."/>
    <x v="3"/>
    <m/>
    <s v="Cruickshank"/>
    <x v="3"/>
    <s v="Taurus"/>
    <x v="0"/>
    <s v="US"/>
    <x v="0"/>
    <x v="0"/>
    <x v="3"/>
    <n v="48.9"/>
    <s v="Green"/>
    <s v="O−"/>
    <x v="0"/>
    <x v="3"/>
    <n v="110823"/>
  </r>
  <r>
    <x v="4"/>
    <x v="4"/>
    <s v="Dr."/>
    <x v="4"/>
    <m/>
    <s v="Borer"/>
    <x v="4"/>
    <s v="Taurus"/>
    <x v="1"/>
    <s v="US"/>
    <x v="0"/>
    <x v="0"/>
    <x v="4"/>
    <n v="84.8"/>
    <s v="Blue"/>
    <s v="B−"/>
    <x v="0"/>
    <x v="4"/>
    <n v="56916"/>
  </r>
  <r>
    <x v="5"/>
    <x v="5"/>
    <s v="Mr."/>
    <x v="5"/>
    <m/>
    <s v="Lynch"/>
    <x v="5"/>
    <s v="Sagittarius"/>
    <x v="1"/>
    <s v="US"/>
    <x v="0"/>
    <x v="0"/>
    <x v="5"/>
    <n v="83.2"/>
    <s v="Blue"/>
    <s v="O−"/>
    <x v="0"/>
    <x v="5"/>
    <n v="51133"/>
  </r>
  <r>
    <x v="6"/>
    <x v="6"/>
    <s v="Ms."/>
    <x v="6"/>
    <m/>
    <s v="Eichmann"/>
    <x v="6"/>
    <s v="Leo"/>
    <x v="0"/>
    <s v="US"/>
    <x v="0"/>
    <x v="0"/>
    <x v="6"/>
    <n v="61.1"/>
    <s v="Blue"/>
    <s v="B−"/>
    <x v="0"/>
    <x v="6"/>
    <n v="65465"/>
  </r>
  <r>
    <x v="7"/>
    <x v="7"/>
    <s v="Mr."/>
    <x v="7"/>
    <m/>
    <s v="Rau"/>
    <x v="7"/>
    <s v="Taurus"/>
    <x v="1"/>
    <s v="US"/>
    <x v="0"/>
    <x v="0"/>
    <x v="7"/>
    <n v="105.7"/>
    <s v="Amber"/>
    <s v="A+"/>
    <x v="0"/>
    <x v="7"/>
    <n v="109885"/>
  </r>
  <r>
    <x v="8"/>
    <x v="8"/>
    <s v="Ms."/>
    <x v="8"/>
    <m/>
    <s v="Stevens"/>
    <x v="8"/>
    <s v="Aquarius"/>
    <x v="0"/>
    <s v="GB"/>
    <x v="2"/>
    <x v="0"/>
    <x v="8"/>
    <n v="65.3"/>
    <s v="Blue"/>
    <s v="A+"/>
    <x v="0"/>
    <x v="8"/>
    <n v="60061"/>
  </r>
  <r>
    <x v="9"/>
    <x v="9"/>
    <s v="Mr."/>
    <x v="9"/>
    <m/>
    <s v="Simpson"/>
    <x v="9"/>
    <s v="Sagittarius"/>
    <x v="1"/>
    <s v="GB"/>
    <x v="2"/>
    <x v="0"/>
    <x v="9"/>
    <n v="62.9"/>
    <s v="Amber"/>
    <s v="O+"/>
    <x v="0"/>
    <x v="6"/>
    <n v="32758"/>
  </r>
  <r>
    <x v="10"/>
    <x v="10"/>
    <s v="Sir"/>
    <x v="10"/>
    <m/>
    <s v="Murphy"/>
    <x v="10"/>
    <s v="Scorpio"/>
    <x v="1"/>
    <s v="GB"/>
    <x v="2"/>
    <x v="0"/>
    <x v="10"/>
    <n v="104.3"/>
    <s v="Brown"/>
    <s v="O+"/>
    <x v="0"/>
    <x v="9"/>
    <n v="99613"/>
  </r>
  <r>
    <x v="11"/>
    <x v="11"/>
    <s v="Mrs."/>
    <x v="11"/>
    <m/>
    <s v="Wood"/>
    <x v="11"/>
    <s v="Libra"/>
    <x v="0"/>
    <s v="GB"/>
    <x v="2"/>
    <x v="0"/>
    <x v="11"/>
    <n v="100.7"/>
    <s v="Brown"/>
    <s v="O+"/>
    <x v="0"/>
    <x v="10"/>
    <n v="56595"/>
  </r>
  <r>
    <x v="12"/>
    <x v="12"/>
    <s v="Ms."/>
    <x v="12"/>
    <m/>
    <s v="Scott"/>
    <x v="12"/>
    <s v="Aquarius"/>
    <x v="0"/>
    <s v="GB"/>
    <x v="2"/>
    <x v="0"/>
    <x v="12"/>
    <n v="70.900000000000006"/>
    <s v="Green"/>
    <s v="A−"/>
    <x v="0"/>
    <x v="11"/>
    <n v="117408"/>
  </r>
  <r>
    <x v="13"/>
    <x v="13"/>
    <s v="Hr."/>
    <x v="13"/>
    <m/>
    <s v="Weinhae"/>
    <x v="13"/>
    <s v="Virgo"/>
    <x v="1"/>
    <s v="DE"/>
    <x v="3"/>
    <x v="2"/>
    <x v="13"/>
    <n v="68.3"/>
    <s v="Gray"/>
    <s v="A+"/>
    <x v="1"/>
    <x v="12"/>
    <n v="64862"/>
  </r>
  <r>
    <x v="14"/>
    <x v="14"/>
    <s v="Prof."/>
    <x v="14"/>
    <m/>
    <s v="Schotin"/>
    <x v="14"/>
    <s v="Pisces"/>
    <x v="0"/>
    <s v="DE"/>
    <x v="3"/>
    <x v="2"/>
    <x v="14"/>
    <n v="105.3"/>
    <s v="Gray"/>
    <s v="O+"/>
    <x v="2"/>
    <x v="13"/>
    <n v="10241"/>
  </r>
  <r>
    <x v="15"/>
    <x v="15"/>
    <s v="Hr."/>
    <x v="15"/>
    <m/>
    <s v="Birnbaum"/>
    <x v="15"/>
    <s v="Cancer"/>
    <x v="1"/>
    <s v="DE"/>
    <x v="3"/>
    <x v="2"/>
    <x v="15"/>
    <n v="48.6"/>
    <s v="Blue"/>
    <s v="O+"/>
    <x v="1"/>
    <x v="3"/>
    <n v="88762"/>
  </r>
  <r>
    <x v="16"/>
    <x v="16"/>
    <s v="Hr."/>
    <x v="16"/>
    <m/>
    <s v="Stolze"/>
    <x v="16"/>
    <s v="Libra"/>
    <x v="1"/>
    <s v="DE"/>
    <x v="3"/>
    <x v="2"/>
    <x v="16"/>
    <n v="105.9"/>
    <s v="Blue"/>
    <s v="A−"/>
    <x v="2"/>
    <x v="14"/>
    <n v="80757"/>
  </r>
  <r>
    <x v="17"/>
    <x v="17"/>
    <s v="Hr."/>
    <x v="17"/>
    <m/>
    <s v="Tlustek"/>
    <x v="17"/>
    <s v="Virgo"/>
    <x v="1"/>
    <s v="DE"/>
    <x v="3"/>
    <x v="2"/>
    <x v="17"/>
    <n v="71.099999999999994"/>
    <s v="Blue"/>
    <s v="A−"/>
    <x v="1"/>
    <x v="15"/>
    <n v="88794"/>
  </r>
  <r>
    <x v="18"/>
    <x v="18"/>
    <s v="Dr."/>
    <x v="18"/>
    <m/>
    <s v="Raynor"/>
    <x v="18"/>
    <s v="Taurus"/>
    <x v="0"/>
    <s v="OZ"/>
    <x v="4"/>
    <x v="0"/>
    <x v="18"/>
    <n v="70.3"/>
    <s v="Blue"/>
    <s v="A+"/>
    <x v="0"/>
    <x v="16"/>
    <n v="63526"/>
  </r>
  <r>
    <x v="19"/>
    <x v="19"/>
    <s v="Mr."/>
    <x v="19"/>
    <m/>
    <s v="Gaylord"/>
    <x v="19"/>
    <s v="Capricorn"/>
    <x v="1"/>
    <s v="OZ"/>
    <x v="4"/>
    <x v="0"/>
    <x v="19"/>
    <n v="54.7"/>
    <s v="Brown"/>
    <s v="O−"/>
    <x v="0"/>
    <x v="17"/>
    <n v="46352"/>
  </r>
  <r>
    <x v="20"/>
    <x v="20"/>
    <s v="Mr."/>
    <x v="20"/>
    <m/>
    <s v="Sauer"/>
    <x v="20"/>
    <s v="Cancer"/>
    <x v="1"/>
    <s v="OZ"/>
    <x v="4"/>
    <x v="0"/>
    <x v="20"/>
    <n v="100.9"/>
    <s v="Blue"/>
    <s v="B−"/>
    <x v="0"/>
    <x v="18"/>
    <n v="106808"/>
  </r>
  <r>
    <x v="21"/>
    <x v="21"/>
    <s v="Dr."/>
    <x v="21"/>
    <m/>
    <s v="Olson"/>
    <x v="21"/>
    <s v="Aries"/>
    <x v="0"/>
    <s v="OZ"/>
    <x v="4"/>
    <x v="0"/>
    <x v="21"/>
    <n v="84.3"/>
    <s v="Green"/>
    <s v="A+"/>
    <x v="0"/>
    <x v="19"/>
    <n v="96468"/>
  </r>
  <r>
    <x v="22"/>
    <x v="22"/>
    <s v="Dr."/>
    <x v="22"/>
    <m/>
    <s v="Upton"/>
    <x v="22"/>
    <s v="Sagittarius"/>
    <x v="0"/>
    <s v="OZ"/>
    <x v="4"/>
    <x v="0"/>
    <x v="22"/>
    <n v="66.8"/>
    <s v="Blue"/>
    <s v="O+"/>
    <x v="0"/>
    <x v="20"/>
    <n v="16526"/>
  </r>
  <r>
    <x v="23"/>
    <x v="23"/>
    <s v="Dr."/>
    <x v="23"/>
    <m/>
    <s v="Bins"/>
    <x v="23"/>
    <s v="Virgo"/>
    <x v="0"/>
    <s v="OZ"/>
    <x v="4"/>
    <x v="0"/>
    <x v="23"/>
    <n v="59.4"/>
    <s v="Amber"/>
    <s v="B−"/>
    <x v="0"/>
    <x v="21"/>
    <n v="21891"/>
  </r>
  <r>
    <x v="24"/>
    <x v="24"/>
    <s v="Dr."/>
    <x v="24"/>
    <m/>
    <s v="Abshire"/>
    <x v="24"/>
    <s v="Cancer"/>
    <x v="0"/>
    <s v="OZ"/>
    <x v="4"/>
    <x v="0"/>
    <x v="24"/>
    <n v="77.8"/>
    <s v="Amber"/>
    <s v="A+"/>
    <x v="0"/>
    <x v="6"/>
    <n v="62037"/>
  </r>
  <r>
    <x v="25"/>
    <x v="25"/>
    <s v="Ms."/>
    <x v="25"/>
    <m/>
    <s v="Runolfsdottir"/>
    <x v="25"/>
    <s v="Aries"/>
    <x v="0"/>
    <s v="OZ"/>
    <x v="4"/>
    <x v="0"/>
    <x v="25"/>
    <n v="85.9"/>
    <s v="Blue"/>
    <s v="B+"/>
    <x v="0"/>
    <x v="0"/>
    <n v="89737"/>
  </r>
  <r>
    <x v="26"/>
    <x v="26"/>
    <s v="Hr."/>
    <x v="26"/>
    <m/>
    <s v="Wesack"/>
    <x v="26"/>
    <s v="Cancer"/>
    <x v="1"/>
    <s v="AU"/>
    <x v="5"/>
    <x v="2"/>
    <x v="26"/>
    <n v="93.4"/>
    <s v="Amber"/>
    <s v="B+"/>
    <x v="2"/>
    <x v="22"/>
    <n v="41039"/>
  </r>
  <r>
    <x v="27"/>
    <x v="27"/>
    <s v="Hr."/>
    <x v="27"/>
    <m/>
    <s v="Kade"/>
    <x v="27"/>
    <s v="Pisces"/>
    <x v="1"/>
    <s v="AU"/>
    <x v="5"/>
    <x v="2"/>
    <x v="27"/>
    <n v="95.5"/>
    <s v="Gray"/>
    <s v="O−"/>
    <x v="1"/>
    <x v="11"/>
    <n v="28458"/>
  </r>
  <r>
    <x v="28"/>
    <x v="28"/>
    <s v="Prof."/>
    <x v="28"/>
    <m/>
    <s v="Rosemann"/>
    <x v="28"/>
    <s v="Aquarius"/>
    <x v="0"/>
    <s v="AU"/>
    <x v="5"/>
    <x v="2"/>
    <x v="28"/>
    <n v="52.2"/>
    <s v="Blue"/>
    <s v="O+"/>
    <x v="1"/>
    <x v="6"/>
    <n v="55007"/>
  </r>
  <r>
    <x v="29"/>
    <x v="29"/>
    <s v="Mme."/>
    <x v="29"/>
    <m/>
    <s v="Moreau"/>
    <x v="29"/>
    <s v="Libra"/>
    <x v="0"/>
    <s v="FR"/>
    <x v="6"/>
    <x v="3"/>
    <x v="29"/>
    <n v="74.599999999999994"/>
    <s v="Blue"/>
    <s v="B+"/>
    <x v="1"/>
    <x v="23"/>
    <n v="69041"/>
  </r>
  <r>
    <x v="30"/>
    <x v="30"/>
    <s v="Mme."/>
    <x v="30"/>
    <m/>
    <s v="Durand"/>
    <x v="30"/>
    <s v="Capricorn"/>
    <x v="0"/>
    <s v="FR"/>
    <x v="6"/>
    <x v="3"/>
    <x v="30"/>
    <n v="81.7"/>
    <s v="Amber"/>
    <s v="O−"/>
    <x v="2"/>
    <x v="22"/>
    <n v="86262"/>
  </r>
  <r>
    <x v="31"/>
    <x v="31"/>
    <s v="Mme."/>
    <x v="31"/>
    <m/>
    <s v="Chevalier"/>
    <x v="31"/>
    <s v="Capricorn"/>
    <x v="0"/>
    <s v="FR"/>
    <x v="6"/>
    <x v="3"/>
    <x v="31"/>
    <n v="78.099999999999994"/>
    <s v="Blue"/>
    <s v="O+"/>
    <x v="1"/>
    <x v="20"/>
    <n v="19234"/>
  </r>
  <r>
    <x v="32"/>
    <x v="32"/>
    <s v="M."/>
    <x v="32"/>
    <m/>
    <s v="Toussaint"/>
    <x v="32"/>
    <s v="Scorpio"/>
    <x v="1"/>
    <s v="FR"/>
    <x v="6"/>
    <x v="3"/>
    <x v="32"/>
    <n v="57.1"/>
    <s v="Green"/>
    <s v="O+"/>
    <x v="2"/>
    <x v="24"/>
    <n v="95123"/>
  </r>
  <r>
    <x v="33"/>
    <x v="33"/>
    <s v="M."/>
    <x v="33"/>
    <m/>
    <s v="Lenoir"/>
    <x v="33"/>
    <s v="Libra"/>
    <x v="1"/>
    <s v="FR"/>
    <x v="6"/>
    <x v="3"/>
    <x v="33"/>
    <n v="56"/>
    <s v="Blue"/>
    <s v="B+"/>
    <x v="1"/>
    <x v="18"/>
    <n v="62761"/>
  </r>
  <r>
    <x v="34"/>
    <x v="34"/>
    <s v="M."/>
    <x v="34"/>
    <m/>
    <s v="Lenoir"/>
    <x v="34"/>
    <s v="Leo"/>
    <x v="1"/>
    <s v="FR"/>
    <x v="6"/>
    <x v="3"/>
    <x v="34"/>
    <n v="88.6"/>
    <s v="Amber"/>
    <s v="O+"/>
    <x v="1"/>
    <x v="25"/>
    <n v="108431"/>
  </r>
  <r>
    <x v="35"/>
    <x v="35"/>
    <s v="M."/>
    <x v="35"/>
    <m/>
    <s v="Lebrun-Brun"/>
    <x v="35"/>
    <s v="Aquarius"/>
    <x v="1"/>
    <s v="FR"/>
    <x v="6"/>
    <x v="3"/>
    <x v="35"/>
    <n v="78.2"/>
    <s v="Brown"/>
    <s v="O−"/>
    <x v="1"/>
    <x v="18"/>
    <n v="66268"/>
  </r>
  <r>
    <x v="36"/>
    <x v="36"/>
    <s v="M."/>
    <x v="36"/>
    <m/>
    <s v="Maillard"/>
    <x v="36"/>
    <s v="Cancer"/>
    <x v="1"/>
    <s v="FR"/>
    <x v="6"/>
    <x v="3"/>
    <x v="36"/>
    <n v="95.8"/>
    <s v="Blue"/>
    <s v="B−"/>
    <x v="1"/>
    <x v="26"/>
    <n v="33970"/>
  </r>
  <r>
    <x v="37"/>
    <x v="37"/>
    <s v="M."/>
    <x v="37"/>
    <m/>
    <s v="Hoarau-Guyon"/>
    <x v="37"/>
    <s v="Capricorn"/>
    <x v="1"/>
    <s v="FR"/>
    <x v="6"/>
    <x v="3"/>
    <x v="37"/>
    <n v="59.7"/>
    <s v="Gray"/>
    <s v="O−"/>
    <x v="2"/>
    <x v="0"/>
    <n v="71352"/>
  </r>
  <r>
    <x v="38"/>
    <x v="38"/>
    <s v="Sr."/>
    <x v="38"/>
    <s v="Cantu"/>
    <s v="Tercero"/>
    <x v="38"/>
    <s v="Sagittarius"/>
    <x v="1"/>
    <s v="AG"/>
    <x v="7"/>
    <x v="4"/>
    <x v="38"/>
    <n v="77.7"/>
    <s v="Gray"/>
    <s v="B−"/>
    <x v="1"/>
    <x v="21"/>
    <n v="116376"/>
  </r>
  <r>
    <x v="39"/>
    <x v="39"/>
    <s v="Sr."/>
    <x v="39"/>
    <m/>
    <s v="Polanco"/>
    <x v="39"/>
    <s v="Gemini"/>
    <x v="1"/>
    <s v="AG"/>
    <x v="7"/>
    <x v="4"/>
    <x v="39"/>
    <n v="98"/>
    <s v="Blue"/>
    <s v="A−"/>
    <x v="1"/>
    <x v="20"/>
    <n v="114144"/>
  </r>
  <r>
    <x v="40"/>
    <x v="40"/>
    <s v="Sra."/>
    <x v="40"/>
    <m/>
    <s v="Oliviera"/>
    <x v="40"/>
    <s v="Aquarius"/>
    <x v="0"/>
    <s v="AG"/>
    <x v="7"/>
    <x v="4"/>
    <x v="40"/>
    <n v="51.9"/>
    <s v="Amber"/>
    <s v="O−"/>
    <x v="1"/>
    <x v="27"/>
    <n v="79872"/>
  </r>
  <r>
    <x v="41"/>
    <x v="41"/>
    <s v="Sra."/>
    <x v="41"/>
    <m/>
    <s v="Garza"/>
    <x v="41"/>
    <s v="Pisces"/>
    <x v="0"/>
    <s v="ES"/>
    <x v="8"/>
    <x v="4"/>
    <x v="41"/>
    <n v="55.6"/>
    <s v="Brown"/>
    <s v="O+"/>
    <x v="2"/>
    <x v="28"/>
    <n v="101969"/>
  </r>
  <r>
    <x v="42"/>
    <x v="42"/>
    <s v="Sra."/>
    <x v="25"/>
    <m/>
    <s v="Banda"/>
    <x v="42"/>
    <s v="Capricorn"/>
    <x v="0"/>
    <s v="ES"/>
    <x v="8"/>
    <x v="4"/>
    <x v="42"/>
    <n v="102.3"/>
    <s v="Amber"/>
    <s v="O+"/>
    <x v="1"/>
    <x v="21"/>
    <n v="50659"/>
  </r>
  <r>
    <x v="43"/>
    <x v="43"/>
    <s v="Sra."/>
    <x v="42"/>
    <m/>
    <s v="Mateos"/>
    <x v="43"/>
    <s v="Leo"/>
    <x v="0"/>
    <s v="ES"/>
    <x v="8"/>
    <x v="4"/>
    <x v="43"/>
    <n v="58.8"/>
    <s v="Gray"/>
    <s v="O−"/>
    <x v="1"/>
    <x v="27"/>
    <n v="58215"/>
  </r>
  <r>
    <x v="44"/>
    <x v="44"/>
    <s v="Mw."/>
    <x v="43"/>
    <m/>
    <s v="Prins"/>
    <x v="44"/>
    <s v="Taurus"/>
    <x v="0"/>
    <s v="DU"/>
    <x v="9"/>
    <x v="5"/>
    <x v="44"/>
    <n v="63.8"/>
    <s v="Blue"/>
    <s v="O+"/>
    <x v="2"/>
    <x v="29"/>
    <n v="39935"/>
  </r>
  <r>
    <x v="45"/>
    <x v="45"/>
    <s v="dhr."/>
    <x v="44"/>
    <m/>
    <s v="Pham"/>
    <x v="45"/>
    <s v="Libra"/>
    <x v="1"/>
    <s v="DU"/>
    <x v="9"/>
    <x v="5"/>
    <x v="45"/>
    <n v="98.6"/>
    <s v="Amber"/>
    <s v="B+"/>
    <x v="1"/>
    <x v="20"/>
    <n v="44865"/>
  </r>
  <r>
    <x v="46"/>
    <x v="46"/>
    <s v="Mw"/>
    <x v="45"/>
    <m/>
    <s v="Rotteveel"/>
    <x v="46"/>
    <s v="Aries"/>
    <x v="0"/>
    <s v="DU"/>
    <x v="9"/>
    <x v="5"/>
    <x v="46"/>
    <n v="61.8"/>
    <s v="Gray"/>
    <s v="O−"/>
    <x v="1"/>
    <x v="20"/>
    <n v="90478"/>
  </r>
  <r>
    <x v="47"/>
    <x v="47"/>
    <s v="Fru."/>
    <x v="46"/>
    <m/>
    <s v="Soderberg"/>
    <x v="47"/>
    <s v="Taurus"/>
    <x v="0"/>
    <s v="SV"/>
    <x v="10"/>
    <x v="6"/>
    <x v="47"/>
    <n v="50"/>
    <s v="Amber"/>
    <s v="O+"/>
    <x v="1"/>
    <x v="2"/>
    <n v="38965"/>
  </r>
  <r>
    <x v="48"/>
    <x v="48"/>
    <s v="H."/>
    <x v="47"/>
    <m/>
    <s v="Palsson"/>
    <x v="48"/>
    <s v="Pisces"/>
    <x v="1"/>
    <s v="SV"/>
    <x v="10"/>
    <x v="6"/>
    <x v="48"/>
    <n v="45.9"/>
    <s v="Blue"/>
    <s v="A−"/>
    <x v="1"/>
    <x v="30"/>
    <n v="35387"/>
  </r>
  <r>
    <x v="49"/>
    <x v="49"/>
    <s v="Sr."/>
    <x v="48"/>
    <s v="Pontes"/>
    <s v="Sobrinho"/>
    <x v="49"/>
    <s v="Leo"/>
    <x v="1"/>
    <s v="PR"/>
    <x v="1"/>
    <x v="1"/>
    <x v="49"/>
    <n v="92.5"/>
    <s v="Green"/>
    <s v="A+"/>
    <x v="2"/>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86AE7E-3A57-4E8F-91AB-CF390BE99A48}"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B3:D15" firstHeaderRow="1" firstDataRow="2" firstDataCol="1"/>
  <pivotFields count="22">
    <pivotField showAll="0"/>
    <pivotField showAll="0"/>
    <pivotField showAll="0"/>
    <pivotField showAll="0"/>
    <pivotField showAll="0"/>
    <pivotField showAll="0"/>
    <pivotField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numFmtId="16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575AB9-076F-4C28-8C65-62E1FA48901B}" name="PivotTable4" cacheId="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2">
    <pivotField axis="axisRow" compact="0"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4" outline="0" showAll="0" defaultSubtotal="0"/>
    <pivotField compact="0" outline="0" showAll="0" defaultSubtotal="0"/>
    <pivotField compact="0" outline="0" showAll="0" defaultSubtotal="0"/>
    <pivotField axis="axisPage" compact="0" outline="0" showAll="0" defaultSubtotal="0">
      <items count="3">
        <item x="2"/>
        <item x="1"/>
        <item x="0"/>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name="BIRTH YEAR"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1"/>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9" zoomScale="140" zoomScaleNormal="14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252</v>
      </c>
      <c r="C2" s="41"/>
      <c r="D2" s="42"/>
      <c r="E2" s="46" t="s">
        <v>232</v>
      </c>
    </row>
    <row r="3" spans="2:5" ht="42" customHeight="1" thickBot="1" x14ac:dyDescent="0.35">
      <c r="B3" s="43"/>
      <c r="C3" s="44"/>
      <c r="D3" s="45"/>
      <c r="E3" s="47"/>
    </row>
    <row r="4" spans="2:5" ht="8.25" customHeight="1" x14ac:dyDescent="0.3"/>
    <row r="5" spans="2:5" ht="19.5" customHeight="1" thickBot="1" x14ac:dyDescent="0.35">
      <c r="C5" s="8" t="s">
        <v>226</v>
      </c>
      <c r="D5" s="8" t="s">
        <v>223</v>
      </c>
      <c r="E5" s="9" t="s">
        <v>224</v>
      </c>
    </row>
    <row r="6" spans="2:5" ht="19.5" customHeight="1" thickBot="1" x14ac:dyDescent="0.35">
      <c r="B6" s="19" t="s">
        <v>135</v>
      </c>
      <c r="C6" s="38" t="s">
        <v>225</v>
      </c>
      <c r="D6" s="38"/>
      <c r="E6" s="39"/>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30"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38" t="s">
        <v>242</v>
      </c>
      <c r="D13" s="38"/>
      <c r="E13" s="39"/>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253</v>
      </c>
      <c r="C2" s="41"/>
      <c r="D2" s="42"/>
      <c r="E2" s="46" t="s">
        <v>232</v>
      </c>
    </row>
    <row r="3" spans="2:5" ht="42" customHeight="1" thickBot="1" x14ac:dyDescent="0.35">
      <c r="B3" s="43"/>
      <c r="C3" s="44"/>
      <c r="D3" s="45"/>
      <c r="E3" s="47"/>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8" t="s">
        <v>254</v>
      </c>
      <c r="D7" s="38"/>
      <c r="E7" s="39"/>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38" t="s">
        <v>255</v>
      </c>
      <c r="D14" s="38"/>
      <c r="E14" s="39"/>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272</v>
      </c>
      <c r="C2" s="41"/>
      <c r="D2" s="42"/>
      <c r="E2" s="46" t="s">
        <v>232</v>
      </c>
    </row>
    <row r="3" spans="2:5" ht="42" customHeight="1" thickBot="1" x14ac:dyDescent="0.35">
      <c r="B3" s="43"/>
      <c r="C3" s="44"/>
      <c r="D3" s="45"/>
      <c r="E3" s="47"/>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8" t="s">
        <v>281</v>
      </c>
      <c r="D7" s="38"/>
      <c r="E7" s="39"/>
    </row>
    <row r="8" spans="2:5" x14ac:dyDescent="0.3">
      <c r="B8" s="18">
        <v>1</v>
      </c>
      <c r="C8" s="10" t="s">
        <v>227</v>
      </c>
      <c r="D8" s="11" t="s">
        <v>274</v>
      </c>
      <c r="E8" s="16" t="s">
        <v>275</v>
      </c>
    </row>
    <row r="9" spans="2:5" ht="25.8" customHeight="1" x14ac:dyDescent="0.3">
      <c r="B9" s="11">
        <v>2</v>
      </c>
      <c r="C9" s="10" t="s">
        <v>227</v>
      </c>
      <c r="D9" s="11"/>
      <c r="E9" s="26" t="s">
        <v>279</v>
      </c>
    </row>
    <row r="10" spans="2:5" x14ac:dyDescent="0.3">
      <c r="B10" s="11">
        <v>3</v>
      </c>
      <c r="C10" s="10" t="s">
        <v>227</v>
      </c>
      <c r="D10" s="11"/>
      <c r="E10" s="16" t="s">
        <v>276</v>
      </c>
    </row>
    <row r="11" spans="2:5" x14ac:dyDescent="0.3">
      <c r="B11" s="11">
        <v>4</v>
      </c>
      <c r="C11" s="10" t="s">
        <v>227</v>
      </c>
      <c r="D11" s="11"/>
      <c r="E11" s="16" t="s">
        <v>277</v>
      </c>
    </row>
    <row r="12" spans="2:5" x14ac:dyDescent="0.3">
      <c r="B12" s="27">
        <v>5</v>
      </c>
      <c r="C12" s="28" t="s">
        <v>227</v>
      </c>
      <c r="D12" s="27"/>
      <c r="E12" s="29" t="s">
        <v>264</v>
      </c>
    </row>
    <row r="13" spans="2:5" ht="15" thickBot="1" x14ac:dyDescent="0.35">
      <c r="B13" s="14">
        <v>5</v>
      </c>
      <c r="C13" s="13" t="s">
        <v>227</v>
      </c>
      <c r="D13" s="14" t="s">
        <v>280</v>
      </c>
      <c r="E13" s="17"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K15"/>
  <sheetViews>
    <sheetView workbookViewId="0">
      <selection activeCell="C16" sqref="C16"/>
    </sheetView>
  </sheetViews>
  <sheetFormatPr defaultRowHeight="14.4" x14ac:dyDescent="0.3"/>
  <cols>
    <col min="2" max="2" width="23.109375" bestFit="1" customWidth="1"/>
    <col min="3" max="3" width="7" bestFit="1" customWidth="1"/>
    <col min="4" max="4" width="5.21875" bestFit="1" customWidth="1"/>
    <col min="5" max="5" width="10.77734375" bestFit="1" customWidth="1"/>
    <col min="6" max="6" width="15.77734375" bestFit="1" customWidth="1"/>
    <col min="7" max="7" width="15.77734375" customWidth="1"/>
    <col min="8" max="8" width="15.5546875" bestFit="1" customWidth="1"/>
    <col min="9" max="9" width="12.44140625" customWidth="1"/>
    <col min="10" max="11" width="10.77734375" bestFit="1" customWidth="1"/>
    <col min="12" max="12" width="6.88671875" bestFit="1" customWidth="1"/>
    <col min="13" max="13" width="7.6640625" bestFit="1" customWidth="1"/>
    <col min="14" max="14" width="9.6640625" bestFit="1" customWidth="1"/>
    <col min="15" max="15" width="13.44140625" bestFit="1" customWidth="1"/>
    <col min="16" max="16" width="6.21875" bestFit="1" customWidth="1"/>
    <col min="17" max="17" width="8.33203125" bestFit="1" customWidth="1"/>
    <col min="18" max="18" width="3.44140625" bestFit="1" customWidth="1"/>
    <col min="19" max="19" width="4.5546875" bestFit="1" customWidth="1"/>
    <col min="20" max="20" width="10.77734375" bestFit="1" customWidth="1"/>
  </cols>
  <sheetData>
    <row r="3" spans="2:11" x14ac:dyDescent="0.3">
      <c r="B3" s="36" t="s">
        <v>283</v>
      </c>
      <c r="H3" s="51" t="s">
        <v>170</v>
      </c>
      <c r="I3" s="53"/>
    </row>
    <row r="4" spans="2:11" x14ac:dyDescent="0.3">
      <c r="C4" t="s">
        <v>138</v>
      </c>
      <c r="D4" t="s">
        <v>142</v>
      </c>
      <c r="G4" s="37" t="s">
        <v>228</v>
      </c>
      <c r="H4" s="48" t="s">
        <v>138</v>
      </c>
      <c r="I4" s="52" t="s">
        <v>142</v>
      </c>
    </row>
    <row r="5" spans="2:11" x14ac:dyDescent="0.3">
      <c r="B5" s="1" t="s">
        <v>159</v>
      </c>
      <c r="C5" s="54">
        <v>1</v>
      </c>
      <c r="D5" s="54">
        <v>2</v>
      </c>
      <c r="G5" s="2" t="s">
        <v>140</v>
      </c>
      <c r="H5" s="2">
        <f>COUNTIFS(SPORTSMEN!$K$2:$K$51,ANALYSIS!$G5,SPORTSMEN!$I$2:$I$51,ANALYSIS!$H$4)</f>
        <v>4</v>
      </c>
      <c r="I5" s="2">
        <f>COUNTIFS(SPORTSMEN!$K$2:$K$51,ANALYSIS!$G5,SPORTSMEN!$I$2:$I$51,ANALYSIS!$I$4)</f>
        <v>3</v>
      </c>
    </row>
    <row r="6" spans="2:11" x14ac:dyDescent="0.3">
      <c r="B6" s="1" t="s">
        <v>151</v>
      </c>
      <c r="C6" s="54">
        <v>6</v>
      </c>
      <c r="D6" s="54">
        <v>2</v>
      </c>
      <c r="G6" s="2" t="s">
        <v>144</v>
      </c>
      <c r="H6" s="2">
        <f>COUNTIFS(SPORTSMEN!$K$2:$K$51,ANALYSIS!$G6,SPORTSMEN!$I$2:$I$51,ANALYSIS!$H$4)</f>
        <v>0</v>
      </c>
      <c r="I6" s="2">
        <f>COUNTIFS(SPORTSMEN!$K$2:$K$51,ANALYSIS!$G6,SPORTSMEN!$I$2:$I$51,ANALYSIS!$I$4)</f>
        <v>2</v>
      </c>
    </row>
    <row r="7" spans="2:11" x14ac:dyDescent="0.3">
      <c r="B7" s="1" t="s">
        <v>153</v>
      </c>
      <c r="C7" s="54">
        <v>1</v>
      </c>
      <c r="D7" s="54">
        <v>2</v>
      </c>
      <c r="G7" s="2" t="s">
        <v>146</v>
      </c>
      <c r="H7" s="2">
        <f>COUNTIFS(SPORTSMEN!$K$2:$K$51,ANALYSIS!$G7,SPORTSMEN!$I$2:$I$51,ANALYSIS!$H$4)</f>
        <v>3</v>
      </c>
      <c r="I7" s="2">
        <f>COUNTIFS(SPORTSMEN!$K$2:$K$51,ANALYSIS!$G7,SPORTSMEN!$I$2:$I$51,ANALYSIS!$I$4)</f>
        <v>2</v>
      </c>
    </row>
    <row r="8" spans="2:11" x14ac:dyDescent="0.3">
      <c r="B8" s="1" t="s">
        <v>144</v>
      </c>
      <c r="C8" s="54"/>
      <c r="D8" s="54">
        <v>2</v>
      </c>
      <c r="G8" s="2" t="s">
        <v>149</v>
      </c>
      <c r="H8" s="2">
        <f>COUNTIFS(SPORTSMEN!$K$2:$K$51,ANALYSIS!$G8,SPORTSMEN!$I$2:$I$51,ANALYSIS!$H$4)</f>
        <v>1</v>
      </c>
      <c r="I8" s="2">
        <f>COUNTIFS(SPORTSMEN!$K$2:$K$51,ANALYSIS!$G8,SPORTSMEN!$I$2:$I$51,ANALYSIS!$I$4)</f>
        <v>4</v>
      </c>
    </row>
    <row r="9" spans="2:11" x14ac:dyDescent="0.3">
      <c r="B9" s="1" t="s">
        <v>156</v>
      </c>
      <c r="C9" s="54">
        <v>3</v>
      </c>
      <c r="D9" s="54">
        <v>6</v>
      </c>
      <c r="G9" s="2" t="s">
        <v>151</v>
      </c>
      <c r="H9" s="2">
        <f>COUNTIFS(SPORTSMEN!$K$2:$K$51,ANALYSIS!$G9,SPORTSMEN!$I$2:$I$51,ANALYSIS!$H$4)</f>
        <v>6</v>
      </c>
      <c r="I9" s="2">
        <f>COUNTIFS(SPORTSMEN!$K$2:$K$51,ANALYSIS!$G9,SPORTSMEN!$I$2:$I$51,ANALYSIS!$I$4)</f>
        <v>2</v>
      </c>
    </row>
    <row r="10" spans="2:11" x14ac:dyDescent="0.3">
      <c r="B10" s="1" t="s">
        <v>149</v>
      </c>
      <c r="C10" s="54">
        <v>1</v>
      </c>
      <c r="D10" s="54">
        <v>4</v>
      </c>
      <c r="G10" s="2" t="s">
        <v>153</v>
      </c>
      <c r="H10" s="2">
        <f>COUNTIFS(SPORTSMEN!$K$2:$K$51,ANALYSIS!$G10,SPORTSMEN!$I$2:$I$51,ANALYSIS!$H$4)</f>
        <v>1</v>
      </c>
      <c r="I10" s="2">
        <f>COUNTIFS(SPORTSMEN!$K$2:$K$51,ANALYSIS!$G10,SPORTSMEN!$I$2:$I$51,ANALYSIS!$I$4)</f>
        <v>2</v>
      </c>
    </row>
    <row r="11" spans="2:11" x14ac:dyDescent="0.3">
      <c r="B11" s="1" t="s">
        <v>164</v>
      </c>
      <c r="C11" s="54">
        <v>2</v>
      </c>
      <c r="D11" s="54">
        <v>1</v>
      </c>
      <c r="G11" s="2" t="s">
        <v>156</v>
      </c>
      <c r="H11" s="2">
        <f>COUNTIFS(SPORTSMEN!$K$2:$K$51,ANALYSIS!$G11,SPORTSMEN!$I$2:$I$51,ANALYSIS!$H$4)</f>
        <v>3</v>
      </c>
      <c r="I11" s="2">
        <f>COUNTIFS(SPORTSMEN!$K$2:$K$51,ANALYSIS!$G11,SPORTSMEN!$I$2:$I$51,ANALYSIS!$I$4)</f>
        <v>6</v>
      </c>
    </row>
    <row r="12" spans="2:11" x14ac:dyDescent="0.3">
      <c r="B12" s="1" t="s">
        <v>161</v>
      </c>
      <c r="C12" s="54">
        <v>3</v>
      </c>
      <c r="D12" s="54"/>
      <c r="G12" s="2" t="s">
        <v>159</v>
      </c>
      <c r="H12" s="2">
        <f>COUNTIFS(SPORTSMEN!$K$2:$K$51,ANALYSIS!$G12,SPORTSMEN!$I$2:$I$51,ANALYSIS!$H$4)</f>
        <v>1</v>
      </c>
      <c r="I12" s="2">
        <f>COUNTIFS(SPORTSMEN!$K$2:$K$51,ANALYSIS!$G12,SPORTSMEN!$I$2:$I$51,ANALYSIS!$I$4)</f>
        <v>2</v>
      </c>
    </row>
    <row r="13" spans="2:11" x14ac:dyDescent="0.3">
      <c r="B13" s="1" t="s">
        <v>167</v>
      </c>
      <c r="C13" s="54">
        <v>1</v>
      </c>
      <c r="D13" s="54">
        <v>1</v>
      </c>
      <c r="G13" s="2" t="s">
        <v>161</v>
      </c>
      <c r="H13" s="2">
        <f>COUNTIFS(SPORTSMEN!$K$2:$K$51,ANALYSIS!$G13,SPORTSMEN!$I$2:$I$51,ANALYSIS!$H$4)</f>
        <v>3</v>
      </c>
      <c r="I13" s="2">
        <f>COUNTIFS(SPORTSMEN!$K$2:$K$51,ANALYSIS!$G13,SPORTSMEN!$I$2:$I$51,ANALYSIS!$I$4)</f>
        <v>0</v>
      </c>
      <c r="K13" t="s">
        <v>421</v>
      </c>
    </row>
    <row r="14" spans="2:11" x14ac:dyDescent="0.3">
      <c r="B14" s="1" t="s">
        <v>146</v>
      </c>
      <c r="C14" s="54">
        <v>3</v>
      </c>
      <c r="D14" s="54">
        <v>2</v>
      </c>
      <c r="G14" s="2" t="s">
        <v>164</v>
      </c>
      <c r="H14" s="2">
        <f>COUNTIFS(SPORTSMEN!$K$2:$K$51,ANALYSIS!$G14,SPORTSMEN!$I$2:$I$51,ANALYSIS!$H$4)</f>
        <v>2</v>
      </c>
      <c r="I14" s="2">
        <f>COUNTIFS(SPORTSMEN!$K$2:$K$51,ANALYSIS!$G14,SPORTSMEN!$I$2:$I$51,ANALYSIS!$I$4)</f>
        <v>1</v>
      </c>
    </row>
    <row r="15" spans="2:11" x14ac:dyDescent="0.3">
      <c r="B15" s="1" t="s">
        <v>140</v>
      </c>
      <c r="C15" s="54">
        <v>4</v>
      </c>
      <c r="D15" s="54">
        <v>3</v>
      </c>
      <c r="G15" s="2" t="s">
        <v>167</v>
      </c>
      <c r="H15" s="2">
        <f>COUNTIFS(SPORTSMEN!$K$2:$K$51,ANALYSIS!$G15,SPORTSMEN!$I$2:$I$51,ANALYSIS!$H$4)</f>
        <v>1</v>
      </c>
      <c r="I15" s="2">
        <f>COUNTIFS(SPORTSMEN!$K$2:$K$51,ANALYSIS!$G15,SPORTSMEN!$I$2:$I$51,ANALYSIS!$I$4)</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tabSelected="1" workbookViewId="0">
      <selection activeCell="A5" sqref="A5"/>
    </sheetView>
  </sheetViews>
  <sheetFormatPr defaultRowHeight="14.4" x14ac:dyDescent="0.3"/>
  <cols>
    <col min="1" max="1" width="31.6640625" bestFit="1" customWidth="1"/>
    <col min="2" max="2" width="36.21875" customWidth="1"/>
    <col min="3" max="3" width="27.77734375" customWidth="1"/>
    <col min="4" max="4" width="23" customWidth="1"/>
    <col min="5" max="5" width="18.5546875" customWidth="1"/>
    <col min="6" max="6" width="20.33203125" customWidth="1"/>
    <col min="7" max="7" width="20.88671875" customWidth="1"/>
    <col min="8" max="8" width="22.109375" bestFit="1" customWidth="1"/>
    <col min="9" max="10" width="2" bestFit="1" customWidth="1"/>
    <col min="11" max="51" width="3" bestFit="1" customWidth="1"/>
    <col min="52" max="52" width="10.77734375" bestFit="1" customWidth="1"/>
    <col min="53" max="53" width="22.5546875" bestFit="1" customWidth="1"/>
    <col min="54" max="54" width="27.33203125" bestFit="1" customWidth="1"/>
    <col min="55" max="55" width="20.44140625" bestFit="1" customWidth="1"/>
    <col min="56" max="56" width="25.21875" bestFit="1" customWidth="1"/>
    <col min="57" max="57" width="25.6640625" bestFit="1" customWidth="1"/>
    <col min="58" max="58" width="30.44140625" bestFit="1" customWidth="1"/>
    <col min="59" max="59" width="24.88671875" bestFit="1" customWidth="1"/>
    <col min="60" max="60" width="29.77734375" bestFit="1" customWidth="1"/>
    <col min="61" max="61" width="23.6640625" bestFit="1" customWidth="1"/>
    <col min="62" max="62" width="28.44140625" bestFit="1" customWidth="1"/>
    <col min="63" max="63" width="26.77734375" bestFit="1" customWidth="1"/>
    <col min="64" max="64" width="30.6640625" bestFit="1" customWidth="1"/>
    <col min="65" max="65" width="23.77734375" bestFit="1" customWidth="1"/>
    <col min="66" max="66" width="28.5546875" bestFit="1" customWidth="1"/>
    <col min="67" max="67" width="20" bestFit="1" customWidth="1"/>
    <col min="68" max="68" width="24.77734375" bestFit="1" customWidth="1"/>
    <col min="69" max="69" width="20.44140625" bestFit="1" customWidth="1"/>
    <col min="70" max="70" width="25.21875" bestFit="1" customWidth="1"/>
    <col min="71" max="71" width="28.77734375" bestFit="1" customWidth="1"/>
    <col min="72" max="72" width="33.6640625" bestFit="1" customWidth="1"/>
    <col min="73" max="73" width="23.77734375" bestFit="1" customWidth="1"/>
    <col min="74" max="74" width="28.5546875" bestFit="1" customWidth="1"/>
    <col min="75" max="75" width="29.33203125" bestFit="1" customWidth="1"/>
    <col min="76" max="76" width="34.21875" bestFit="1" customWidth="1"/>
    <col min="77" max="77" width="22.77734375" bestFit="1" customWidth="1"/>
    <col min="78" max="78" width="27.5546875" bestFit="1" customWidth="1"/>
    <col min="79" max="79" width="24.109375" bestFit="1" customWidth="1"/>
    <col min="80" max="80" width="28.88671875" bestFit="1" customWidth="1"/>
    <col min="81" max="81" width="20.77734375" bestFit="1" customWidth="1"/>
    <col min="82" max="82" width="25.6640625" bestFit="1" customWidth="1"/>
    <col min="83" max="83" width="20.6640625" bestFit="1" customWidth="1"/>
    <col min="84" max="84" width="25.5546875" bestFit="1" customWidth="1"/>
    <col min="85" max="85" width="20.5546875" bestFit="1" customWidth="1"/>
    <col min="86" max="86" width="25.44140625" bestFit="1" customWidth="1"/>
    <col min="87" max="87" width="23.6640625" bestFit="1" customWidth="1"/>
    <col min="88" max="88" width="28.44140625" bestFit="1" customWidth="1"/>
    <col min="89" max="89" width="18.21875" bestFit="1" customWidth="1"/>
    <col min="90" max="90" width="23" bestFit="1" customWidth="1"/>
    <col min="91" max="91" width="19.109375" bestFit="1" customWidth="1"/>
    <col min="92" max="92" width="23.88671875" bestFit="1" customWidth="1"/>
    <col min="93" max="93" width="21.77734375" bestFit="1" customWidth="1"/>
    <col min="94" max="94" width="26.5546875" bestFit="1" customWidth="1"/>
    <col min="95" max="95" width="25" bestFit="1" customWidth="1"/>
    <col min="96" max="96" width="29.88671875" bestFit="1" customWidth="1"/>
    <col min="97" max="97" width="22.5546875" bestFit="1" customWidth="1"/>
    <col min="98" max="98" width="27.33203125" bestFit="1" customWidth="1"/>
    <col min="99" max="99" width="24.44140625" bestFit="1" customWidth="1"/>
    <col min="100" max="100" width="29.21875" bestFit="1" customWidth="1"/>
    <col min="101" max="101" width="10.77734375" bestFit="1" customWidth="1"/>
    <col min="102" max="102" width="7.6640625" bestFit="1" customWidth="1"/>
    <col min="103" max="104" width="22.44140625" bestFit="1" customWidth="1"/>
    <col min="105" max="105" width="7.6640625" bestFit="1" customWidth="1"/>
    <col min="106" max="107" width="30.77734375" bestFit="1" customWidth="1"/>
    <col min="108" max="108" width="7.6640625" bestFit="1" customWidth="1"/>
    <col min="109" max="110" width="25.77734375" bestFit="1" customWidth="1"/>
    <col min="111" max="111" width="7.6640625" bestFit="1" customWidth="1"/>
    <col min="112" max="113" width="31.33203125" bestFit="1" customWidth="1"/>
    <col min="114" max="114" width="7.6640625" bestFit="1" customWidth="1"/>
    <col min="115" max="116" width="24.77734375" bestFit="1" customWidth="1"/>
    <col min="117" max="117" width="7.6640625" bestFit="1" customWidth="1"/>
    <col min="118" max="119" width="26.109375" bestFit="1" customWidth="1"/>
    <col min="120" max="120" width="7.6640625" bestFit="1" customWidth="1"/>
    <col min="121" max="122" width="22.77734375" bestFit="1" customWidth="1"/>
    <col min="123" max="123" width="7.6640625" bestFit="1" customWidth="1"/>
    <col min="124" max="125" width="22.6640625" bestFit="1" customWidth="1"/>
    <col min="126" max="126" width="7.6640625" bestFit="1" customWidth="1"/>
    <col min="127" max="128" width="22.5546875" bestFit="1" customWidth="1"/>
    <col min="129" max="129" width="7.6640625" bestFit="1" customWidth="1"/>
    <col min="130" max="131" width="25.6640625" bestFit="1" customWidth="1"/>
    <col min="132" max="132" width="7.6640625" bestFit="1" customWidth="1"/>
    <col min="133" max="134" width="20.21875" bestFit="1" customWidth="1"/>
    <col min="135" max="135" width="7.6640625" bestFit="1" customWidth="1"/>
    <col min="136" max="137" width="21.109375" bestFit="1" customWidth="1"/>
    <col min="138" max="138" width="7.6640625" bestFit="1" customWidth="1"/>
    <col min="139" max="140" width="23.77734375" bestFit="1" customWidth="1"/>
    <col min="141" max="141" width="7.6640625" bestFit="1" customWidth="1"/>
    <col min="142" max="143" width="27" bestFit="1" customWidth="1"/>
    <col min="144" max="144" width="7.6640625" bestFit="1" customWidth="1"/>
    <col min="145" max="146" width="24.5546875" bestFit="1" customWidth="1"/>
    <col min="147" max="147" width="7.6640625" bestFit="1" customWidth="1"/>
    <col min="148" max="149" width="26.44140625" bestFit="1" customWidth="1"/>
    <col min="150" max="150" width="7.6640625" bestFit="1" customWidth="1"/>
    <col min="151" max="151" width="10.77734375" bestFit="1" customWidth="1"/>
    <col min="152" max="152" width="7.6640625" bestFit="1" customWidth="1"/>
    <col min="153" max="154" width="24.77734375" bestFit="1" customWidth="1"/>
    <col min="155" max="155" width="15.77734375" bestFit="1" customWidth="1"/>
    <col min="156" max="156" width="7.6640625" bestFit="1" customWidth="1"/>
    <col min="157" max="158" width="26.109375" bestFit="1" customWidth="1"/>
    <col min="159" max="159" width="15.77734375" bestFit="1" customWidth="1"/>
    <col min="160" max="160" width="7.6640625" bestFit="1" customWidth="1"/>
    <col min="161" max="162" width="22.77734375" bestFit="1" customWidth="1"/>
    <col min="163" max="163" width="15.77734375" bestFit="1" customWidth="1"/>
    <col min="164" max="164" width="7.6640625" bestFit="1" customWidth="1"/>
    <col min="165" max="166" width="22.6640625" bestFit="1" customWidth="1"/>
    <col min="167" max="167" width="10.88671875" bestFit="1" customWidth="1"/>
    <col min="168" max="168" width="7.6640625" bestFit="1" customWidth="1"/>
    <col min="169" max="170" width="22.5546875" bestFit="1" customWidth="1"/>
    <col min="171" max="171" width="10.88671875" bestFit="1" customWidth="1"/>
    <col min="172" max="172" width="7.6640625" bestFit="1" customWidth="1"/>
    <col min="173" max="174" width="25.6640625" bestFit="1" customWidth="1"/>
    <col min="175" max="175" width="10.88671875" bestFit="1" customWidth="1"/>
    <col min="176" max="176" width="7.6640625" bestFit="1" customWidth="1"/>
    <col min="177" max="178" width="20.21875" bestFit="1" customWidth="1"/>
    <col min="179" max="179" width="18.21875" bestFit="1" customWidth="1"/>
    <col min="180" max="180" width="7.6640625" bestFit="1" customWidth="1"/>
    <col min="181" max="182" width="21.109375" bestFit="1" customWidth="1"/>
    <col min="183" max="183" width="18.21875" bestFit="1" customWidth="1"/>
    <col min="184" max="184" width="7.6640625" bestFit="1" customWidth="1"/>
    <col min="185" max="186" width="23.77734375" bestFit="1" customWidth="1"/>
    <col min="187" max="187" width="18.21875" bestFit="1" customWidth="1"/>
    <col min="188" max="188" width="7.6640625" bestFit="1" customWidth="1"/>
    <col min="189" max="190" width="27" bestFit="1" customWidth="1"/>
    <col min="191" max="191" width="13.109375" bestFit="1" customWidth="1"/>
    <col min="192" max="192" width="7.6640625" bestFit="1" customWidth="1"/>
    <col min="193" max="194" width="24.5546875" bestFit="1" customWidth="1"/>
    <col min="195" max="195" width="13.109375" bestFit="1" customWidth="1"/>
    <col min="196" max="196" width="7.6640625" bestFit="1" customWidth="1"/>
    <col min="197" max="198" width="26.44140625" bestFit="1" customWidth="1"/>
    <col min="199" max="199" width="11.5546875" bestFit="1" customWidth="1"/>
    <col min="200" max="200" width="7.6640625" bestFit="1" customWidth="1"/>
    <col min="201" max="201" width="10.77734375" bestFit="1" customWidth="1"/>
    <col min="202" max="202" width="22.77734375" bestFit="1" customWidth="1"/>
    <col min="203" max="203" width="15.77734375" bestFit="1" customWidth="1"/>
    <col min="204" max="204" width="9.6640625" bestFit="1" customWidth="1"/>
    <col min="205" max="205" width="7.6640625" bestFit="1" customWidth="1"/>
    <col min="206" max="207" width="22.6640625" bestFit="1" customWidth="1"/>
    <col min="208" max="208" width="10.88671875" bestFit="1" customWidth="1"/>
    <col min="209" max="209" width="9.6640625" bestFit="1" customWidth="1"/>
    <col min="210" max="210" width="7.6640625" bestFit="1" customWidth="1"/>
    <col min="211" max="212" width="22.5546875" bestFit="1" customWidth="1"/>
    <col min="213" max="213" width="10.88671875" bestFit="1" customWidth="1"/>
    <col min="214" max="214" width="9.6640625" bestFit="1" customWidth="1"/>
    <col min="215" max="215" width="7.6640625" bestFit="1" customWidth="1"/>
    <col min="216" max="217" width="25.6640625" bestFit="1" customWidth="1"/>
    <col min="218" max="218" width="10.88671875" bestFit="1" customWidth="1"/>
    <col min="219" max="219" width="9.6640625" bestFit="1" customWidth="1"/>
    <col min="220" max="220" width="7.6640625" bestFit="1" customWidth="1"/>
    <col min="221" max="222" width="20.21875" bestFit="1" customWidth="1"/>
    <col min="223" max="223" width="18.21875" bestFit="1" customWidth="1"/>
    <col min="224" max="224" width="9.6640625" bestFit="1" customWidth="1"/>
    <col min="225" max="225" width="7.6640625" bestFit="1" customWidth="1"/>
    <col min="226" max="227" width="21.109375" bestFit="1" customWidth="1"/>
    <col min="228" max="228" width="18.21875" bestFit="1" customWidth="1"/>
    <col min="229" max="229" width="9.6640625" bestFit="1" customWidth="1"/>
    <col min="230" max="230" width="7.6640625" bestFit="1" customWidth="1"/>
    <col min="231" max="232" width="23.77734375" bestFit="1" customWidth="1"/>
    <col min="233" max="233" width="18.21875" bestFit="1" customWidth="1"/>
    <col min="234" max="234" width="9.6640625" bestFit="1" customWidth="1"/>
    <col min="235" max="235" width="7.6640625" bestFit="1" customWidth="1"/>
    <col min="236" max="237" width="27" bestFit="1" customWidth="1"/>
    <col min="238" max="238" width="13.109375" bestFit="1" customWidth="1"/>
    <col min="239" max="239" width="9.6640625" bestFit="1" customWidth="1"/>
    <col min="240" max="240" width="7.6640625" bestFit="1" customWidth="1"/>
    <col min="241" max="242" width="24.5546875" bestFit="1" customWidth="1"/>
    <col min="243" max="243" width="13.109375" bestFit="1" customWidth="1"/>
    <col min="244" max="244" width="9.6640625" bestFit="1" customWidth="1"/>
    <col min="245" max="245" width="7.6640625" bestFit="1" customWidth="1"/>
    <col min="246" max="247" width="26.44140625" bestFit="1" customWidth="1"/>
    <col min="248" max="248" width="11.5546875" bestFit="1" customWidth="1"/>
    <col min="249" max="249" width="9.6640625" bestFit="1" customWidth="1"/>
    <col min="250" max="250" width="7.6640625" bestFit="1" customWidth="1"/>
    <col min="251" max="251" width="10.77734375" bestFit="1" customWidth="1"/>
    <col min="252" max="252" width="7.6640625" bestFit="1" customWidth="1"/>
    <col min="253" max="254" width="22.5546875" bestFit="1" customWidth="1"/>
    <col min="255" max="255" width="10.88671875" bestFit="1" customWidth="1"/>
    <col min="256" max="256" width="9.6640625" bestFit="1" customWidth="1"/>
    <col min="257" max="257" width="11.6640625" bestFit="1" customWidth="1"/>
    <col min="258" max="258" width="7.6640625" bestFit="1" customWidth="1"/>
    <col min="259" max="260" width="25.6640625" bestFit="1" customWidth="1"/>
    <col min="261" max="261" width="10.88671875" bestFit="1" customWidth="1"/>
    <col min="262" max="262" width="9.6640625" bestFit="1" customWidth="1"/>
    <col min="263" max="263" width="11.6640625" bestFit="1" customWidth="1"/>
    <col min="264" max="264" width="7.6640625" bestFit="1" customWidth="1"/>
    <col min="265" max="266" width="20.21875" bestFit="1" customWidth="1"/>
    <col min="267" max="267" width="18.21875" bestFit="1" customWidth="1"/>
    <col min="268" max="268" width="9.6640625" bestFit="1" customWidth="1"/>
    <col min="269" max="269" width="11.6640625" bestFit="1" customWidth="1"/>
    <col min="270" max="270" width="7.6640625" bestFit="1" customWidth="1"/>
    <col min="271" max="272" width="21.109375" bestFit="1" customWidth="1"/>
    <col min="273" max="273" width="18.21875" bestFit="1" customWidth="1"/>
    <col min="274" max="274" width="9.6640625" bestFit="1" customWidth="1"/>
    <col min="275" max="275" width="9.88671875" bestFit="1" customWidth="1"/>
    <col min="276" max="276" width="7.6640625" bestFit="1" customWidth="1"/>
    <col min="277" max="278" width="23.77734375" bestFit="1" customWidth="1"/>
    <col min="279" max="279" width="18.21875" bestFit="1" customWidth="1"/>
    <col min="280" max="280" width="9.6640625" bestFit="1" customWidth="1"/>
    <col min="281" max="281" width="11.6640625" bestFit="1" customWidth="1"/>
    <col min="282" max="282" width="7.6640625" bestFit="1" customWidth="1"/>
    <col min="283" max="284" width="27" bestFit="1" customWidth="1"/>
    <col min="285" max="285" width="13.109375" bestFit="1" customWidth="1"/>
    <col min="286" max="286" width="9.6640625" bestFit="1" customWidth="1"/>
    <col min="287" max="287" width="11.6640625" bestFit="1" customWidth="1"/>
    <col min="288" max="288" width="7.6640625" bestFit="1" customWidth="1"/>
    <col min="289" max="290" width="24.5546875" bestFit="1" customWidth="1"/>
    <col min="291" max="291" width="13.109375" bestFit="1" customWidth="1"/>
    <col min="292" max="292" width="9.6640625" bestFit="1" customWidth="1"/>
    <col min="293" max="293" width="9.88671875" bestFit="1" customWidth="1"/>
    <col min="294" max="294" width="7.6640625" bestFit="1" customWidth="1"/>
    <col min="295" max="296" width="26.44140625" bestFit="1" customWidth="1"/>
    <col min="297" max="297" width="11.5546875" bestFit="1" customWidth="1"/>
    <col min="298" max="298" width="9.6640625" bestFit="1" customWidth="1"/>
    <col min="299" max="299" width="9.88671875" bestFit="1" customWidth="1"/>
    <col min="300" max="300" width="7.6640625" bestFit="1" customWidth="1"/>
    <col min="301" max="301" width="10.77734375" bestFit="1" customWidth="1"/>
    <col min="302" max="303" width="25.6640625" bestFit="1" customWidth="1"/>
    <col min="304" max="304" width="10.88671875" bestFit="1" customWidth="1"/>
    <col min="305" max="305" width="9.6640625" bestFit="1" customWidth="1"/>
    <col min="306" max="306" width="11.6640625" bestFit="1" customWidth="1"/>
    <col min="307" max="307" width="27.44140625" bestFit="1" customWidth="1"/>
    <col min="308" max="308" width="7.6640625" bestFit="1" customWidth="1"/>
    <col min="309" max="310" width="20.21875" bestFit="1" customWidth="1"/>
    <col min="311" max="311" width="18.21875" bestFit="1" customWidth="1"/>
    <col min="312" max="312" width="9.6640625" bestFit="1" customWidth="1"/>
    <col min="313" max="313" width="11.6640625" bestFit="1" customWidth="1"/>
    <col min="314" max="314" width="20.44140625" bestFit="1" customWidth="1"/>
    <col min="315" max="315" width="7.6640625" bestFit="1" customWidth="1"/>
    <col min="316" max="317" width="21.109375" bestFit="1" customWidth="1"/>
    <col min="318" max="318" width="18.21875" bestFit="1" customWidth="1"/>
    <col min="319" max="319" width="9.6640625" bestFit="1" customWidth="1"/>
    <col min="320" max="320" width="9.88671875" bestFit="1" customWidth="1"/>
    <col min="321" max="321" width="20.88671875" bestFit="1" customWidth="1"/>
    <col min="322" max="322" width="7.6640625" bestFit="1" customWidth="1"/>
    <col min="323" max="324" width="23.77734375" bestFit="1" customWidth="1"/>
    <col min="325" max="325" width="18.21875" bestFit="1" customWidth="1"/>
    <col min="326" max="326" width="9.6640625" bestFit="1" customWidth="1"/>
    <col min="327" max="327" width="11.6640625" bestFit="1" customWidth="1"/>
    <col min="328" max="328" width="24.44140625" bestFit="1" customWidth="1"/>
    <col min="329" max="329" width="7.6640625" bestFit="1" customWidth="1"/>
    <col min="330" max="331" width="27" bestFit="1" customWidth="1"/>
    <col min="332" max="332" width="13.109375" bestFit="1" customWidth="1"/>
    <col min="333" max="333" width="9.6640625" bestFit="1" customWidth="1"/>
    <col min="334" max="334" width="11.6640625" bestFit="1" customWidth="1"/>
    <col min="335" max="335" width="28.109375" bestFit="1" customWidth="1"/>
    <col min="336" max="336" width="7.6640625" bestFit="1" customWidth="1"/>
    <col min="337" max="338" width="24.5546875" bestFit="1" customWidth="1"/>
    <col min="339" max="339" width="13.109375" bestFit="1" customWidth="1"/>
    <col min="340" max="340" width="9.6640625" bestFit="1" customWidth="1"/>
    <col min="341" max="341" width="9.88671875" bestFit="1" customWidth="1"/>
    <col min="342" max="342" width="23.33203125" bestFit="1" customWidth="1"/>
    <col min="343" max="343" width="7.6640625" bestFit="1" customWidth="1"/>
    <col min="344" max="345" width="26.44140625" bestFit="1" customWidth="1"/>
    <col min="346" max="346" width="11.5546875" bestFit="1" customWidth="1"/>
    <col min="347" max="347" width="9.6640625" bestFit="1" customWidth="1"/>
    <col min="348" max="348" width="9.88671875" bestFit="1" customWidth="1"/>
    <col min="349" max="349" width="26.6640625" bestFit="1" customWidth="1"/>
    <col min="350" max="350" width="7.6640625" bestFit="1" customWidth="1"/>
    <col min="351" max="351" width="10.77734375" bestFit="1" customWidth="1"/>
    <col min="352" max="352" width="7.6640625" bestFit="1" customWidth="1"/>
    <col min="353" max="354" width="20.21875" bestFit="1" customWidth="1"/>
    <col min="355" max="355" width="18.21875" bestFit="1" customWidth="1"/>
    <col min="356" max="356" width="9.6640625" bestFit="1" customWidth="1"/>
    <col min="357" max="357" width="11.6640625" bestFit="1" customWidth="1"/>
    <col min="358" max="358" width="23" bestFit="1" customWidth="1"/>
    <col min="359" max="359" width="20.44140625" bestFit="1" customWidth="1"/>
    <col min="360" max="360" width="7.6640625" bestFit="1" customWidth="1"/>
    <col min="361" max="362" width="21.109375" bestFit="1" customWidth="1"/>
    <col min="363" max="363" width="18.21875" bestFit="1" customWidth="1"/>
    <col min="364" max="364" width="9.6640625" bestFit="1" customWidth="1"/>
    <col min="365" max="365" width="9.88671875" bestFit="1" customWidth="1"/>
    <col min="366" max="366" width="23.88671875" bestFit="1" customWidth="1"/>
    <col min="367" max="367" width="20.88671875" bestFit="1" customWidth="1"/>
    <col min="368" max="368" width="7.6640625" bestFit="1" customWidth="1"/>
    <col min="369" max="370" width="23.77734375" bestFit="1" customWidth="1"/>
    <col min="371" max="371" width="18.21875" bestFit="1" customWidth="1"/>
    <col min="372" max="372" width="9.6640625" bestFit="1" customWidth="1"/>
    <col min="373" max="373" width="11.6640625" bestFit="1" customWidth="1"/>
    <col min="374" max="374" width="26.5546875" bestFit="1" customWidth="1"/>
    <col min="375" max="375" width="24.44140625" bestFit="1" customWidth="1"/>
    <col min="376" max="376" width="7.6640625" bestFit="1" customWidth="1"/>
    <col min="377" max="378" width="27" bestFit="1" customWidth="1"/>
    <col min="379" max="379" width="13.109375" bestFit="1" customWidth="1"/>
    <col min="380" max="380" width="9.6640625" bestFit="1" customWidth="1"/>
    <col min="381" max="381" width="11.6640625" bestFit="1" customWidth="1"/>
    <col min="382" max="382" width="29.88671875" bestFit="1" customWidth="1"/>
    <col min="383" max="383" width="28.109375" bestFit="1" customWidth="1"/>
    <col min="384" max="384" width="7.6640625" bestFit="1" customWidth="1"/>
    <col min="385" max="386" width="24.5546875" bestFit="1" customWidth="1"/>
    <col min="387" max="387" width="13.109375" bestFit="1" customWidth="1"/>
    <col min="388" max="388" width="9.6640625" bestFit="1" customWidth="1"/>
    <col min="389" max="389" width="9.88671875" bestFit="1" customWidth="1"/>
    <col min="390" max="390" width="27.33203125" bestFit="1" customWidth="1"/>
    <col min="391" max="391" width="23.33203125" bestFit="1" customWidth="1"/>
    <col min="392" max="392" width="7.6640625" bestFit="1" customWidth="1"/>
    <col min="393" max="394" width="26.44140625" bestFit="1" customWidth="1"/>
    <col min="395" max="395" width="11.5546875" bestFit="1" customWidth="1"/>
    <col min="396" max="396" width="9.6640625" bestFit="1" customWidth="1"/>
    <col min="397" max="397" width="9.88671875" bestFit="1" customWidth="1"/>
    <col min="398" max="398" width="29.21875" bestFit="1" customWidth="1"/>
    <col min="399" max="399" width="26.6640625" bestFit="1" customWidth="1"/>
    <col min="400" max="400" width="7.6640625" bestFit="1" customWidth="1"/>
    <col min="401" max="401" width="10.77734375" bestFit="1" customWidth="1"/>
  </cols>
  <sheetData>
    <row r="1" spans="1:8" x14ac:dyDescent="0.3">
      <c r="A1" s="36" t="s">
        <v>238</v>
      </c>
      <c r="B1" t="s">
        <v>420</v>
      </c>
    </row>
    <row r="3" spans="1:8" x14ac:dyDescent="0.3">
      <c r="A3" s="36" t="s">
        <v>222</v>
      </c>
      <c r="B3" s="36" t="s">
        <v>221</v>
      </c>
      <c r="C3" s="36" t="s">
        <v>233</v>
      </c>
      <c r="D3" s="36" t="s">
        <v>170</v>
      </c>
      <c r="E3" s="36" t="s">
        <v>419</v>
      </c>
      <c r="F3" s="36" t="s">
        <v>228</v>
      </c>
      <c r="G3" s="36" t="s">
        <v>136</v>
      </c>
      <c r="H3" s="36" t="s">
        <v>172</v>
      </c>
    </row>
    <row r="4" spans="1:8" x14ac:dyDescent="0.3">
      <c r="A4">
        <v>1</v>
      </c>
      <c r="B4" t="s">
        <v>284</v>
      </c>
      <c r="C4" t="s">
        <v>369</v>
      </c>
      <c r="D4" t="s">
        <v>138</v>
      </c>
      <c r="E4" t="s">
        <v>367</v>
      </c>
      <c r="F4" t="s">
        <v>140</v>
      </c>
      <c r="G4" t="s">
        <v>139</v>
      </c>
      <c r="H4" t="s">
        <v>174</v>
      </c>
    </row>
    <row r="5" spans="1:8" x14ac:dyDescent="0.3">
      <c r="A5">
        <v>2</v>
      </c>
      <c r="B5" t="s">
        <v>285</v>
      </c>
      <c r="C5" t="s">
        <v>370</v>
      </c>
      <c r="D5" t="s">
        <v>138</v>
      </c>
      <c r="E5" t="s">
        <v>363</v>
      </c>
      <c r="F5" t="s">
        <v>140</v>
      </c>
      <c r="G5" t="s">
        <v>139</v>
      </c>
      <c r="H5" t="s">
        <v>175</v>
      </c>
    </row>
    <row r="6" spans="1:8" x14ac:dyDescent="0.3">
      <c r="A6">
        <v>3</v>
      </c>
      <c r="B6" t="s">
        <v>286</v>
      </c>
      <c r="C6" t="s">
        <v>371</v>
      </c>
      <c r="D6" t="s">
        <v>142</v>
      </c>
      <c r="E6" t="s">
        <v>342</v>
      </c>
      <c r="F6" t="s">
        <v>144</v>
      </c>
      <c r="G6" t="s">
        <v>143</v>
      </c>
      <c r="H6" t="s">
        <v>177</v>
      </c>
    </row>
    <row r="7" spans="1:8" x14ac:dyDescent="0.3">
      <c r="A7">
        <v>4</v>
      </c>
      <c r="B7" t="s">
        <v>287</v>
      </c>
      <c r="C7" t="s">
        <v>372</v>
      </c>
      <c r="D7" t="s">
        <v>138</v>
      </c>
      <c r="E7" t="s">
        <v>348</v>
      </c>
      <c r="F7" t="s">
        <v>140</v>
      </c>
      <c r="G7" t="s">
        <v>139</v>
      </c>
      <c r="H7" t="s">
        <v>178</v>
      </c>
    </row>
    <row r="8" spans="1:8" x14ac:dyDescent="0.3">
      <c r="A8">
        <v>5</v>
      </c>
      <c r="B8" t="s">
        <v>288</v>
      </c>
      <c r="C8" t="s">
        <v>373</v>
      </c>
      <c r="D8" t="s">
        <v>142</v>
      </c>
      <c r="E8" t="s">
        <v>343</v>
      </c>
      <c r="F8" t="s">
        <v>140</v>
      </c>
      <c r="G8" t="s">
        <v>139</v>
      </c>
      <c r="H8" t="s">
        <v>179</v>
      </c>
    </row>
    <row r="9" spans="1:8" x14ac:dyDescent="0.3">
      <c r="A9">
        <v>6</v>
      </c>
      <c r="B9" t="s">
        <v>289</v>
      </c>
      <c r="C9" t="s">
        <v>374</v>
      </c>
      <c r="D9" t="s">
        <v>142</v>
      </c>
      <c r="E9" t="s">
        <v>363</v>
      </c>
      <c r="F9" t="s">
        <v>140</v>
      </c>
      <c r="G9" t="s">
        <v>139</v>
      </c>
      <c r="H9" t="s">
        <v>180</v>
      </c>
    </row>
    <row r="10" spans="1:8" x14ac:dyDescent="0.3">
      <c r="A10">
        <v>7</v>
      </c>
      <c r="B10" t="s">
        <v>290</v>
      </c>
      <c r="C10" t="s">
        <v>375</v>
      </c>
      <c r="D10" t="s">
        <v>138</v>
      </c>
      <c r="E10" t="s">
        <v>368</v>
      </c>
      <c r="F10" t="s">
        <v>140</v>
      </c>
      <c r="G10" t="s">
        <v>139</v>
      </c>
      <c r="H10" t="s">
        <v>181</v>
      </c>
    </row>
    <row r="11" spans="1:8" x14ac:dyDescent="0.3">
      <c r="A11">
        <v>8</v>
      </c>
      <c r="B11" t="s">
        <v>291</v>
      </c>
      <c r="C11" t="s">
        <v>376</v>
      </c>
      <c r="D11" t="s">
        <v>142</v>
      </c>
      <c r="E11" t="s">
        <v>337</v>
      </c>
      <c r="F11" t="s">
        <v>140</v>
      </c>
      <c r="G11" t="s">
        <v>139</v>
      </c>
      <c r="H11" t="s">
        <v>182</v>
      </c>
    </row>
    <row r="12" spans="1:8" x14ac:dyDescent="0.3">
      <c r="A12">
        <v>9</v>
      </c>
      <c r="B12" t="s">
        <v>292</v>
      </c>
      <c r="C12" t="s">
        <v>377</v>
      </c>
      <c r="D12" t="s">
        <v>138</v>
      </c>
      <c r="E12" t="s">
        <v>344</v>
      </c>
      <c r="F12" t="s">
        <v>146</v>
      </c>
      <c r="G12" t="s">
        <v>139</v>
      </c>
      <c r="H12" t="s">
        <v>183</v>
      </c>
    </row>
    <row r="13" spans="1:8" x14ac:dyDescent="0.3">
      <c r="A13">
        <v>10</v>
      </c>
      <c r="B13" t="s">
        <v>293</v>
      </c>
      <c r="C13" t="s">
        <v>378</v>
      </c>
      <c r="D13" t="s">
        <v>142</v>
      </c>
      <c r="E13" t="s">
        <v>338</v>
      </c>
      <c r="F13" t="s">
        <v>146</v>
      </c>
      <c r="G13" t="s">
        <v>139</v>
      </c>
      <c r="H13" t="s">
        <v>181</v>
      </c>
    </row>
    <row r="14" spans="1:8" x14ac:dyDescent="0.3">
      <c r="A14">
        <v>11</v>
      </c>
      <c r="B14" t="s">
        <v>294</v>
      </c>
      <c r="C14" t="s">
        <v>379</v>
      </c>
      <c r="D14" t="s">
        <v>142</v>
      </c>
      <c r="E14" t="s">
        <v>358</v>
      </c>
      <c r="F14" t="s">
        <v>146</v>
      </c>
      <c r="G14" t="s">
        <v>139</v>
      </c>
      <c r="H14" t="s">
        <v>184</v>
      </c>
    </row>
    <row r="15" spans="1:8" x14ac:dyDescent="0.3">
      <c r="A15">
        <v>12</v>
      </c>
      <c r="B15" t="s">
        <v>295</v>
      </c>
      <c r="C15" t="s">
        <v>380</v>
      </c>
      <c r="D15" t="s">
        <v>138</v>
      </c>
      <c r="E15" t="s">
        <v>350</v>
      </c>
      <c r="F15" t="s">
        <v>146</v>
      </c>
      <c r="G15" t="s">
        <v>139</v>
      </c>
      <c r="H15" t="s">
        <v>185</v>
      </c>
    </row>
    <row r="16" spans="1:8" x14ac:dyDescent="0.3">
      <c r="A16">
        <v>13</v>
      </c>
      <c r="B16" t="s">
        <v>296</v>
      </c>
      <c r="C16" t="s">
        <v>381</v>
      </c>
      <c r="D16" t="s">
        <v>138</v>
      </c>
      <c r="E16" t="s">
        <v>350</v>
      </c>
      <c r="F16" t="s">
        <v>146</v>
      </c>
      <c r="G16" t="s">
        <v>139</v>
      </c>
      <c r="H16" t="s">
        <v>186</v>
      </c>
    </row>
    <row r="17" spans="1:8" x14ac:dyDescent="0.3">
      <c r="A17">
        <v>14</v>
      </c>
      <c r="B17" t="s">
        <v>297</v>
      </c>
      <c r="C17" t="s">
        <v>382</v>
      </c>
      <c r="D17" t="s">
        <v>142</v>
      </c>
      <c r="E17" t="s">
        <v>335</v>
      </c>
      <c r="F17" t="s">
        <v>149</v>
      </c>
      <c r="G17" t="s">
        <v>148</v>
      </c>
      <c r="H17" t="s">
        <v>187</v>
      </c>
    </row>
    <row r="18" spans="1:8" x14ac:dyDescent="0.3">
      <c r="A18">
        <v>15</v>
      </c>
      <c r="B18" t="s">
        <v>298</v>
      </c>
      <c r="C18" t="s">
        <v>383</v>
      </c>
      <c r="D18" t="s">
        <v>138</v>
      </c>
      <c r="E18" t="s">
        <v>339</v>
      </c>
      <c r="F18" t="s">
        <v>149</v>
      </c>
      <c r="G18" t="s">
        <v>148</v>
      </c>
      <c r="H18" t="s">
        <v>188</v>
      </c>
    </row>
    <row r="19" spans="1:8" x14ac:dyDescent="0.3">
      <c r="A19">
        <v>16</v>
      </c>
      <c r="B19" t="s">
        <v>299</v>
      </c>
      <c r="C19" t="s">
        <v>384</v>
      </c>
      <c r="D19" t="s">
        <v>142</v>
      </c>
      <c r="E19" t="s">
        <v>342</v>
      </c>
      <c r="F19" t="s">
        <v>149</v>
      </c>
      <c r="G19" t="s">
        <v>148</v>
      </c>
      <c r="H19" t="s">
        <v>178</v>
      </c>
    </row>
    <row r="20" spans="1:8" x14ac:dyDescent="0.3">
      <c r="A20">
        <v>17</v>
      </c>
      <c r="B20" t="s">
        <v>300</v>
      </c>
      <c r="C20" t="s">
        <v>385</v>
      </c>
      <c r="D20" t="s">
        <v>142</v>
      </c>
      <c r="E20" t="s">
        <v>345</v>
      </c>
      <c r="F20" t="s">
        <v>149</v>
      </c>
      <c r="G20" t="s">
        <v>148</v>
      </c>
      <c r="H20" t="s">
        <v>189</v>
      </c>
    </row>
    <row r="21" spans="1:8" x14ac:dyDescent="0.3">
      <c r="A21">
        <v>18</v>
      </c>
      <c r="B21" t="s">
        <v>301</v>
      </c>
      <c r="C21" t="s">
        <v>386</v>
      </c>
      <c r="D21" t="s">
        <v>142</v>
      </c>
      <c r="E21" t="s">
        <v>335</v>
      </c>
      <c r="F21" t="s">
        <v>149</v>
      </c>
      <c r="G21" t="s">
        <v>148</v>
      </c>
      <c r="H21" t="s">
        <v>190</v>
      </c>
    </row>
    <row r="22" spans="1:8" x14ac:dyDescent="0.3">
      <c r="A22">
        <v>19</v>
      </c>
      <c r="B22" t="s">
        <v>302</v>
      </c>
      <c r="C22" t="s">
        <v>387</v>
      </c>
      <c r="D22" t="s">
        <v>138</v>
      </c>
      <c r="E22" t="s">
        <v>350</v>
      </c>
      <c r="F22" t="s">
        <v>151</v>
      </c>
      <c r="G22" t="s">
        <v>139</v>
      </c>
      <c r="H22" t="s">
        <v>191</v>
      </c>
    </row>
    <row r="23" spans="1:8" x14ac:dyDescent="0.3">
      <c r="A23">
        <v>20</v>
      </c>
      <c r="B23" t="s">
        <v>303</v>
      </c>
      <c r="C23" t="s">
        <v>388</v>
      </c>
      <c r="D23" t="s">
        <v>142</v>
      </c>
      <c r="E23" t="s">
        <v>349</v>
      </c>
      <c r="F23" t="s">
        <v>151</v>
      </c>
      <c r="G23" t="s">
        <v>139</v>
      </c>
      <c r="H23" t="s">
        <v>192</v>
      </c>
    </row>
    <row r="24" spans="1:8" x14ac:dyDescent="0.3">
      <c r="A24">
        <v>21</v>
      </c>
      <c r="B24" t="s">
        <v>304</v>
      </c>
      <c r="C24" t="s">
        <v>389</v>
      </c>
      <c r="D24" t="s">
        <v>142</v>
      </c>
      <c r="E24" t="s">
        <v>366</v>
      </c>
      <c r="F24" t="s">
        <v>151</v>
      </c>
      <c r="G24" t="s">
        <v>139</v>
      </c>
      <c r="H24" t="s">
        <v>193</v>
      </c>
    </row>
    <row r="25" spans="1:8" x14ac:dyDescent="0.3">
      <c r="A25">
        <v>22</v>
      </c>
      <c r="B25" t="s">
        <v>305</v>
      </c>
      <c r="C25" t="s">
        <v>390</v>
      </c>
      <c r="D25" t="s">
        <v>138</v>
      </c>
      <c r="E25" t="s">
        <v>338</v>
      </c>
      <c r="F25" t="s">
        <v>151</v>
      </c>
      <c r="G25" t="s">
        <v>139</v>
      </c>
      <c r="H25" t="s">
        <v>194</v>
      </c>
    </row>
    <row r="26" spans="1:8" x14ac:dyDescent="0.3">
      <c r="A26">
        <v>23</v>
      </c>
      <c r="B26" t="s">
        <v>306</v>
      </c>
      <c r="C26" t="s">
        <v>391</v>
      </c>
      <c r="D26" t="s">
        <v>138</v>
      </c>
      <c r="E26" t="s">
        <v>334</v>
      </c>
      <c r="F26" t="s">
        <v>151</v>
      </c>
      <c r="G26" t="s">
        <v>139</v>
      </c>
      <c r="H26" t="s">
        <v>195</v>
      </c>
    </row>
    <row r="27" spans="1:8" x14ac:dyDescent="0.3">
      <c r="A27">
        <v>24</v>
      </c>
      <c r="B27" t="s">
        <v>307</v>
      </c>
      <c r="C27" t="s">
        <v>392</v>
      </c>
      <c r="D27" t="s">
        <v>138</v>
      </c>
      <c r="E27" t="s">
        <v>368</v>
      </c>
      <c r="F27" t="s">
        <v>151</v>
      </c>
      <c r="G27" t="s">
        <v>139</v>
      </c>
      <c r="H27" t="s">
        <v>196</v>
      </c>
    </row>
    <row r="28" spans="1:8" x14ac:dyDescent="0.3">
      <c r="A28">
        <v>25</v>
      </c>
      <c r="B28" t="s">
        <v>308</v>
      </c>
      <c r="C28" t="s">
        <v>393</v>
      </c>
      <c r="D28" t="s">
        <v>138</v>
      </c>
      <c r="E28" t="s">
        <v>340</v>
      </c>
      <c r="F28" t="s">
        <v>151</v>
      </c>
      <c r="G28" t="s">
        <v>139</v>
      </c>
      <c r="H28" t="s">
        <v>181</v>
      </c>
    </row>
    <row r="29" spans="1:8" x14ac:dyDescent="0.3">
      <c r="A29">
        <v>26</v>
      </c>
      <c r="B29" t="s">
        <v>309</v>
      </c>
      <c r="C29" t="s">
        <v>394</v>
      </c>
      <c r="D29" t="s">
        <v>138</v>
      </c>
      <c r="E29" t="s">
        <v>351</v>
      </c>
      <c r="F29" t="s">
        <v>151</v>
      </c>
      <c r="G29" t="s">
        <v>139</v>
      </c>
      <c r="H29" t="s">
        <v>174</v>
      </c>
    </row>
    <row r="30" spans="1:8" x14ac:dyDescent="0.3">
      <c r="A30">
        <v>27</v>
      </c>
      <c r="B30" t="s">
        <v>310</v>
      </c>
      <c r="C30" t="s">
        <v>395</v>
      </c>
      <c r="D30" t="s">
        <v>142</v>
      </c>
      <c r="E30" t="s">
        <v>343</v>
      </c>
      <c r="F30" t="s">
        <v>153</v>
      </c>
      <c r="G30" t="s">
        <v>148</v>
      </c>
      <c r="H30" t="s">
        <v>197</v>
      </c>
    </row>
    <row r="31" spans="1:8" x14ac:dyDescent="0.3">
      <c r="A31">
        <v>28</v>
      </c>
      <c r="B31" t="s">
        <v>311</v>
      </c>
      <c r="C31" t="s">
        <v>396</v>
      </c>
      <c r="D31" t="s">
        <v>142</v>
      </c>
      <c r="E31" t="s">
        <v>355</v>
      </c>
      <c r="F31" t="s">
        <v>153</v>
      </c>
      <c r="G31" t="s">
        <v>148</v>
      </c>
      <c r="H31" t="s">
        <v>186</v>
      </c>
    </row>
    <row r="32" spans="1:8" x14ac:dyDescent="0.3">
      <c r="A32">
        <v>29</v>
      </c>
      <c r="B32" t="s">
        <v>312</v>
      </c>
      <c r="C32" t="s">
        <v>397</v>
      </c>
      <c r="D32" t="s">
        <v>138</v>
      </c>
      <c r="E32" t="s">
        <v>365</v>
      </c>
      <c r="F32" t="s">
        <v>153</v>
      </c>
      <c r="G32" t="s">
        <v>148</v>
      </c>
      <c r="H32" t="s">
        <v>181</v>
      </c>
    </row>
    <row r="33" spans="1:8" x14ac:dyDescent="0.3">
      <c r="A33">
        <v>30</v>
      </c>
      <c r="B33" t="s">
        <v>313</v>
      </c>
      <c r="C33" t="s">
        <v>398</v>
      </c>
      <c r="D33" t="s">
        <v>138</v>
      </c>
      <c r="E33" t="s">
        <v>352</v>
      </c>
      <c r="F33" t="s">
        <v>156</v>
      </c>
      <c r="G33" t="s">
        <v>155</v>
      </c>
      <c r="H33" t="s">
        <v>198</v>
      </c>
    </row>
    <row r="34" spans="1:8" x14ac:dyDescent="0.3">
      <c r="A34">
        <v>31</v>
      </c>
      <c r="B34" t="s">
        <v>314</v>
      </c>
      <c r="C34" t="s">
        <v>399</v>
      </c>
      <c r="D34" t="s">
        <v>138</v>
      </c>
      <c r="E34" t="s">
        <v>361</v>
      </c>
      <c r="F34" t="s">
        <v>156</v>
      </c>
      <c r="G34" t="s">
        <v>155</v>
      </c>
      <c r="H34" t="s">
        <v>197</v>
      </c>
    </row>
    <row r="35" spans="1:8" x14ac:dyDescent="0.3">
      <c r="A35">
        <v>32</v>
      </c>
      <c r="B35" t="s">
        <v>315</v>
      </c>
      <c r="C35" t="s">
        <v>400</v>
      </c>
      <c r="D35" t="s">
        <v>138</v>
      </c>
      <c r="E35" t="s">
        <v>343</v>
      </c>
      <c r="F35" t="s">
        <v>156</v>
      </c>
      <c r="G35" t="s">
        <v>155</v>
      </c>
      <c r="H35" t="s">
        <v>195</v>
      </c>
    </row>
    <row r="36" spans="1:8" x14ac:dyDescent="0.3">
      <c r="A36">
        <v>33</v>
      </c>
      <c r="B36" t="s">
        <v>316</v>
      </c>
      <c r="C36" t="s">
        <v>401</v>
      </c>
      <c r="D36" t="s">
        <v>142</v>
      </c>
      <c r="E36" t="s">
        <v>353</v>
      </c>
      <c r="F36" t="s">
        <v>156</v>
      </c>
      <c r="G36" t="s">
        <v>155</v>
      </c>
      <c r="H36" t="s">
        <v>199</v>
      </c>
    </row>
    <row r="37" spans="1:8" x14ac:dyDescent="0.3">
      <c r="A37">
        <v>34</v>
      </c>
      <c r="B37" t="s">
        <v>317</v>
      </c>
      <c r="C37" t="s">
        <v>402</v>
      </c>
      <c r="D37" t="s">
        <v>142</v>
      </c>
      <c r="E37" t="s">
        <v>354</v>
      </c>
      <c r="F37" t="s">
        <v>156</v>
      </c>
      <c r="G37" t="s">
        <v>155</v>
      </c>
      <c r="H37" t="s">
        <v>193</v>
      </c>
    </row>
    <row r="38" spans="1:8" x14ac:dyDescent="0.3">
      <c r="A38">
        <v>35</v>
      </c>
      <c r="B38" t="s">
        <v>318</v>
      </c>
      <c r="C38" t="s">
        <v>403</v>
      </c>
      <c r="D38" t="s">
        <v>142</v>
      </c>
      <c r="E38" t="s">
        <v>334</v>
      </c>
      <c r="F38" t="s">
        <v>156</v>
      </c>
      <c r="G38" t="s">
        <v>155</v>
      </c>
      <c r="H38" t="s">
        <v>200</v>
      </c>
    </row>
    <row r="39" spans="1:8" x14ac:dyDescent="0.3">
      <c r="A39">
        <v>36</v>
      </c>
      <c r="B39" t="s">
        <v>319</v>
      </c>
      <c r="C39" t="s">
        <v>404</v>
      </c>
      <c r="D39" t="s">
        <v>142</v>
      </c>
      <c r="E39" t="s">
        <v>348</v>
      </c>
      <c r="F39" t="s">
        <v>156</v>
      </c>
      <c r="G39" t="s">
        <v>155</v>
      </c>
      <c r="H39" t="s">
        <v>193</v>
      </c>
    </row>
    <row r="40" spans="1:8" x14ac:dyDescent="0.3">
      <c r="A40">
        <v>37</v>
      </c>
      <c r="B40" t="s">
        <v>320</v>
      </c>
      <c r="C40" t="s">
        <v>405</v>
      </c>
      <c r="D40" t="s">
        <v>142</v>
      </c>
      <c r="E40" t="s">
        <v>358</v>
      </c>
      <c r="F40" t="s">
        <v>156</v>
      </c>
      <c r="G40" t="s">
        <v>155</v>
      </c>
      <c r="H40" t="s">
        <v>201</v>
      </c>
    </row>
    <row r="41" spans="1:8" x14ac:dyDescent="0.3">
      <c r="A41">
        <v>38</v>
      </c>
      <c r="B41" t="s">
        <v>321</v>
      </c>
      <c r="C41" t="s">
        <v>406</v>
      </c>
      <c r="D41" t="s">
        <v>142</v>
      </c>
      <c r="E41" t="s">
        <v>356</v>
      </c>
      <c r="F41" t="s">
        <v>156</v>
      </c>
      <c r="G41" t="s">
        <v>155</v>
      </c>
      <c r="H41" t="s">
        <v>174</v>
      </c>
    </row>
    <row r="42" spans="1:8" x14ac:dyDescent="0.3">
      <c r="A42">
        <v>39</v>
      </c>
      <c r="B42" t="s">
        <v>322</v>
      </c>
      <c r="C42" t="s">
        <v>407</v>
      </c>
      <c r="D42" t="s">
        <v>142</v>
      </c>
      <c r="E42" t="s">
        <v>357</v>
      </c>
      <c r="F42" t="s">
        <v>159</v>
      </c>
      <c r="G42" t="s">
        <v>158</v>
      </c>
      <c r="H42" t="s">
        <v>196</v>
      </c>
    </row>
    <row r="43" spans="1:8" x14ac:dyDescent="0.3">
      <c r="A43">
        <v>40</v>
      </c>
      <c r="B43" t="s">
        <v>323</v>
      </c>
      <c r="C43" t="s">
        <v>408</v>
      </c>
      <c r="D43" t="s">
        <v>142</v>
      </c>
      <c r="E43" t="s">
        <v>360</v>
      </c>
      <c r="F43" t="s">
        <v>159</v>
      </c>
      <c r="G43" t="s">
        <v>158</v>
      </c>
      <c r="H43" t="s">
        <v>195</v>
      </c>
    </row>
    <row r="44" spans="1:8" x14ac:dyDescent="0.3">
      <c r="A44">
        <v>41</v>
      </c>
      <c r="B44" t="s">
        <v>324</v>
      </c>
      <c r="C44" t="s">
        <v>409</v>
      </c>
      <c r="D44" t="s">
        <v>138</v>
      </c>
      <c r="E44" t="s">
        <v>347</v>
      </c>
      <c r="F44" t="s">
        <v>159</v>
      </c>
      <c r="G44" t="s">
        <v>158</v>
      </c>
      <c r="H44" t="s">
        <v>202</v>
      </c>
    </row>
    <row r="45" spans="1:8" x14ac:dyDescent="0.3">
      <c r="A45">
        <v>42</v>
      </c>
      <c r="B45" t="s">
        <v>325</v>
      </c>
      <c r="C45" t="s">
        <v>410</v>
      </c>
      <c r="D45" t="s">
        <v>138</v>
      </c>
      <c r="E45" t="s">
        <v>362</v>
      </c>
      <c r="F45" t="s">
        <v>161</v>
      </c>
      <c r="G45" t="s">
        <v>158</v>
      </c>
      <c r="H45" t="s">
        <v>203</v>
      </c>
    </row>
    <row r="46" spans="1:8" x14ac:dyDescent="0.3">
      <c r="A46">
        <v>43</v>
      </c>
      <c r="B46" t="s">
        <v>326</v>
      </c>
      <c r="C46" t="s">
        <v>411</v>
      </c>
      <c r="D46" t="s">
        <v>138</v>
      </c>
      <c r="E46" t="s">
        <v>336</v>
      </c>
      <c r="F46" t="s">
        <v>161</v>
      </c>
      <c r="G46" t="s">
        <v>158</v>
      </c>
      <c r="H46" t="s">
        <v>196</v>
      </c>
    </row>
    <row r="47" spans="1:8" x14ac:dyDescent="0.3">
      <c r="A47">
        <v>44</v>
      </c>
      <c r="B47" t="s">
        <v>327</v>
      </c>
      <c r="C47" t="s">
        <v>412</v>
      </c>
      <c r="D47" t="s">
        <v>138</v>
      </c>
      <c r="E47" t="s">
        <v>339</v>
      </c>
      <c r="F47" t="s">
        <v>161</v>
      </c>
      <c r="G47" t="s">
        <v>158</v>
      </c>
      <c r="H47" t="s">
        <v>202</v>
      </c>
    </row>
    <row r="48" spans="1:8" x14ac:dyDescent="0.3">
      <c r="A48">
        <v>45</v>
      </c>
      <c r="B48" t="s">
        <v>328</v>
      </c>
      <c r="C48" t="s">
        <v>413</v>
      </c>
      <c r="D48" t="s">
        <v>138</v>
      </c>
      <c r="E48" t="s">
        <v>336</v>
      </c>
      <c r="F48" t="s">
        <v>164</v>
      </c>
      <c r="G48" t="s">
        <v>163</v>
      </c>
      <c r="H48" t="s">
        <v>204</v>
      </c>
    </row>
    <row r="49" spans="1:8" x14ac:dyDescent="0.3">
      <c r="A49">
        <v>46</v>
      </c>
      <c r="B49" t="s">
        <v>329</v>
      </c>
      <c r="C49" t="s">
        <v>414</v>
      </c>
      <c r="D49" t="s">
        <v>142</v>
      </c>
      <c r="E49" t="s">
        <v>346</v>
      </c>
      <c r="F49" t="s">
        <v>164</v>
      </c>
      <c r="G49" t="s">
        <v>163</v>
      </c>
      <c r="H49" t="s">
        <v>195</v>
      </c>
    </row>
    <row r="50" spans="1:8" x14ac:dyDescent="0.3">
      <c r="A50">
        <v>47</v>
      </c>
      <c r="B50" t="s">
        <v>330</v>
      </c>
      <c r="C50" t="s">
        <v>415</v>
      </c>
      <c r="D50" t="s">
        <v>138</v>
      </c>
      <c r="E50" t="s">
        <v>341</v>
      </c>
      <c r="F50" t="s">
        <v>164</v>
      </c>
      <c r="G50" t="s">
        <v>163</v>
      </c>
      <c r="H50" t="s">
        <v>195</v>
      </c>
    </row>
    <row r="51" spans="1:8" x14ac:dyDescent="0.3">
      <c r="A51">
        <v>48</v>
      </c>
      <c r="B51" t="s">
        <v>331</v>
      </c>
      <c r="C51" t="s">
        <v>416</v>
      </c>
      <c r="D51" t="s">
        <v>138</v>
      </c>
      <c r="E51" t="s">
        <v>367</v>
      </c>
      <c r="F51" t="s">
        <v>167</v>
      </c>
      <c r="G51" t="s">
        <v>166</v>
      </c>
      <c r="H51" t="s">
        <v>177</v>
      </c>
    </row>
    <row r="52" spans="1:8" x14ac:dyDescent="0.3">
      <c r="A52">
        <v>49</v>
      </c>
      <c r="B52" t="s">
        <v>332</v>
      </c>
      <c r="C52" t="s">
        <v>417</v>
      </c>
      <c r="D52" t="s">
        <v>142</v>
      </c>
      <c r="E52" t="s">
        <v>359</v>
      </c>
      <c r="F52" t="s">
        <v>167</v>
      </c>
      <c r="G52" t="s">
        <v>166</v>
      </c>
      <c r="H52" t="s">
        <v>205</v>
      </c>
    </row>
    <row r="53" spans="1:8" x14ac:dyDescent="0.3">
      <c r="A53">
        <v>50</v>
      </c>
      <c r="B53" t="s">
        <v>333</v>
      </c>
      <c r="C53" t="s">
        <v>418</v>
      </c>
      <c r="D53" t="s">
        <v>142</v>
      </c>
      <c r="E53" t="s">
        <v>364</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S57" sqref="S57"/>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22.44140625" style="25"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4">
        <v>1</v>
      </c>
      <c r="B2" s="3" t="str">
        <f>UPPER(_xlfn.CONCAT($C2," ",$D2," ",$F2))</f>
        <v>MS. ANNIE ABBOTT</v>
      </c>
      <c r="C2" s="3" t="s">
        <v>6</v>
      </c>
      <c r="D2" s="3" t="s">
        <v>7</v>
      </c>
      <c r="E2" s="3"/>
      <c r="F2" s="3" t="s">
        <v>8</v>
      </c>
      <c r="G2" s="24">
        <v>35699</v>
      </c>
      <c r="H2" s="3" t="s">
        <v>9</v>
      </c>
      <c r="I2" s="3" t="s">
        <v>138</v>
      </c>
      <c r="J2" s="4" t="s">
        <v>141</v>
      </c>
      <c r="K2" s="4" t="str">
        <f>HLOOKUP($J2,LOCATION!$A$2:$M$3,2,0)</f>
        <v>USA</v>
      </c>
      <c r="L2" s="4" t="str">
        <f>INDEX(LOCATION!$A$1:$M$3,MATCH(SPORTSMEN!$L$1,LOCATION!$A$1:$A$3,0),MATCH(SPORTSMEN!$K2,LOCATION!$A$3:$M$3,0))</f>
        <v>English</v>
      </c>
      <c r="M2" s="4" t="str">
        <f>LOWER(_xlfn.CONCAT($F2,".",$D2,"@XYZ.ORG"))</f>
        <v>abbott.annie@xyz.org</v>
      </c>
      <c r="N2" s="49">
        <v>94</v>
      </c>
      <c r="O2" s="3" t="s">
        <v>209</v>
      </c>
      <c r="P2" s="3" t="s">
        <v>210</v>
      </c>
      <c r="Q2" s="3"/>
      <c r="R2" s="3" t="s">
        <v>174</v>
      </c>
      <c r="S2" s="50">
        <v>80727</v>
      </c>
    </row>
    <row r="3" spans="1:19" x14ac:dyDescent="0.3">
      <c r="A3" s="34">
        <v>2</v>
      </c>
      <c r="B3" s="3" t="str">
        <f t="shared" ref="B3:B51" si="0">UPPER(_xlfn.CONCAT($C3," ",$D3," ",$F3))</f>
        <v>MS. AURELIE LIESUCHKE</v>
      </c>
      <c r="C3" s="2" t="s">
        <v>6</v>
      </c>
      <c r="D3" s="2" t="s">
        <v>10</v>
      </c>
      <c r="E3" s="2"/>
      <c r="F3" s="2" t="s">
        <v>11</v>
      </c>
      <c r="G3" s="24">
        <v>33641</v>
      </c>
      <c r="H3" s="2" t="s">
        <v>12</v>
      </c>
      <c r="I3" s="2" t="s">
        <v>138</v>
      </c>
      <c r="J3" s="4" t="s">
        <v>141</v>
      </c>
      <c r="K3" s="4" t="str">
        <f>HLOOKUP($J3,LOCATION!$A$2:$M$3,2,0)</f>
        <v>USA</v>
      </c>
      <c r="L3" s="4" t="str">
        <f>INDEX(LOCATION!$A$1:$M$3,MATCH(SPORTSMEN!$L$1,LOCATION!$A$1:$A$3,0),MATCH(SPORTSMEN!$K3,LOCATION!$A$3:$M$3,0))</f>
        <v>English</v>
      </c>
      <c r="M3" s="4" t="str">
        <f>LOWER(_xlfn.CONCAT($F3,".",$D3,"@XYZ.ORG"))</f>
        <v>liesuchke.aurelie@xyz.org</v>
      </c>
      <c r="N3" s="49">
        <v>84.2</v>
      </c>
      <c r="O3" s="2" t="s">
        <v>211</v>
      </c>
      <c r="P3" s="2" t="s">
        <v>212</v>
      </c>
      <c r="Q3" s="2"/>
      <c r="R3" s="2" t="s">
        <v>175</v>
      </c>
      <c r="S3" s="50">
        <v>87471</v>
      </c>
    </row>
    <row r="4" spans="1:19" x14ac:dyDescent="0.3">
      <c r="A4" s="34">
        <v>3</v>
      </c>
      <c r="B4" s="3" t="str">
        <f t="shared" si="0"/>
        <v>SR. TOMAS FILHO</v>
      </c>
      <c r="C4" s="2" t="s">
        <v>13</v>
      </c>
      <c r="D4" s="2" t="s">
        <v>14</v>
      </c>
      <c r="E4" s="2" t="s">
        <v>15</v>
      </c>
      <c r="F4" s="2" t="s">
        <v>16</v>
      </c>
      <c r="G4" s="35">
        <v>25394</v>
      </c>
      <c r="H4" s="2" t="s">
        <v>17</v>
      </c>
      <c r="I4" s="2" t="s">
        <v>142</v>
      </c>
      <c r="J4" s="4" t="s">
        <v>145</v>
      </c>
      <c r="K4" s="4" t="str">
        <f>HLOOKUP($J4,LOCATION!$A$2:$M$3,2,0)</f>
        <v>BRAZIL</v>
      </c>
      <c r="L4" s="4" t="str">
        <f>INDEX(LOCATION!$A$1:$M$3,MATCH(SPORTSMEN!$L$1,LOCATION!$A$1:$A$3,0),MATCH(SPORTSMEN!$K4,LOCATION!$A$3:$M$3,0))</f>
        <v>Portuguese</v>
      </c>
      <c r="M4" s="4" t="str">
        <f>LOWER(_xlfn.CONCAT($F4,".",$D4,"@XYZ.COM"))</f>
        <v>filho.tomas@xyz.com</v>
      </c>
      <c r="N4" s="49">
        <v>52.9</v>
      </c>
      <c r="O4" s="2" t="s">
        <v>213</v>
      </c>
      <c r="P4" s="2" t="s">
        <v>210</v>
      </c>
      <c r="Q4" s="2" t="str">
        <f>INDEX(SPORT!$A$1:$B$33,MATCH(SPORTSMEN!$R4,SPORT!$B$1:$B$33,0),MATCH("SPORTS LOCATION",SPORT!$A$1:$B$1,0))</f>
        <v>OUTDOOR</v>
      </c>
      <c r="R4" s="2" t="s">
        <v>177</v>
      </c>
      <c r="S4" s="50">
        <v>64724</v>
      </c>
    </row>
    <row r="5" spans="1:19" x14ac:dyDescent="0.3">
      <c r="A5" s="34">
        <v>4</v>
      </c>
      <c r="B5" s="3" t="str">
        <f t="shared" si="0"/>
        <v>MS. DARBY CRUICKSHANK</v>
      </c>
      <c r="C5" s="2" t="s">
        <v>6</v>
      </c>
      <c r="D5" s="2" t="s">
        <v>18</v>
      </c>
      <c r="E5" s="2"/>
      <c r="F5" s="2" t="s">
        <v>19</v>
      </c>
      <c r="G5" s="24">
        <v>27532</v>
      </c>
      <c r="H5" s="2" t="s">
        <v>20</v>
      </c>
      <c r="I5" s="2" t="s">
        <v>138</v>
      </c>
      <c r="J5" s="4" t="s">
        <v>141</v>
      </c>
      <c r="K5" s="4" t="str">
        <f>HLOOKUP($J5,LOCATION!$A$2:$M$3,2,0)</f>
        <v>USA</v>
      </c>
      <c r="L5" s="4" t="str">
        <f>INDEX(LOCATION!$A$1:$M$3,MATCH(SPORTSMEN!$L$1,LOCATION!$A$1:$A$3,0),MATCH(SPORTSMEN!$K5,LOCATION!$A$3:$M$3,0))</f>
        <v>English</v>
      </c>
      <c r="M5" s="4" t="str">
        <f t="shared" ref="M5:M14" si="1">LOWER(_xlfn.CONCAT($F5,".",$D5,"@XYZ.ORG"))</f>
        <v>cruickshank.darby@xyz.org</v>
      </c>
      <c r="N5" s="49">
        <v>48.9</v>
      </c>
      <c r="O5" s="2" t="s">
        <v>209</v>
      </c>
      <c r="P5" s="2" t="s">
        <v>212</v>
      </c>
      <c r="Q5" s="2" t="str">
        <f>INDEX(SPORT!$A$1:$B$33,MATCH(SPORTSMEN!$R5,SPORT!$B$1:$B$33,0),MATCH("SPORTS LOCATION",SPORT!$A$1:$B$1,0))</f>
        <v>OUTDOOR</v>
      </c>
      <c r="R5" s="2" t="s">
        <v>178</v>
      </c>
      <c r="S5" s="50">
        <v>110823</v>
      </c>
    </row>
    <row r="6" spans="1:19" x14ac:dyDescent="0.3">
      <c r="A6" s="34">
        <v>5</v>
      </c>
      <c r="B6" s="3" t="str">
        <f t="shared" si="0"/>
        <v>DR. JAYDON BORER</v>
      </c>
      <c r="C6" s="2" t="s">
        <v>21</v>
      </c>
      <c r="D6" s="2" t="s">
        <v>22</v>
      </c>
      <c r="E6" s="2"/>
      <c r="F6" s="2" t="s">
        <v>23</v>
      </c>
      <c r="G6" s="24">
        <v>25706</v>
      </c>
      <c r="H6" s="2" t="s">
        <v>20</v>
      </c>
      <c r="I6" s="2" t="s">
        <v>142</v>
      </c>
      <c r="J6" s="4" t="s">
        <v>141</v>
      </c>
      <c r="K6" s="4" t="str">
        <f>HLOOKUP($J6,LOCATION!$A$2:$M$3,2,0)</f>
        <v>USA</v>
      </c>
      <c r="L6" s="4" t="str">
        <f>INDEX(LOCATION!$A$1:$M$3,MATCH(SPORTSMEN!$L$1,LOCATION!$A$1:$A$3,0),MATCH(SPORTSMEN!$K6,LOCATION!$A$3:$M$3,0))</f>
        <v>English</v>
      </c>
      <c r="M6" s="4" t="str">
        <f t="shared" si="1"/>
        <v>borer.jaydon@xyz.org</v>
      </c>
      <c r="N6" s="49">
        <v>84.8</v>
      </c>
      <c r="O6" s="2" t="s">
        <v>214</v>
      </c>
      <c r="P6" s="2" t="s">
        <v>215</v>
      </c>
      <c r="Q6" s="2" t="str">
        <f>INDEX(SPORT!$A$1:$B$33,MATCH(SPORTSMEN!$R6,SPORT!$B$1:$B$33,0),MATCH("SPORTS LOCATION",SPORT!$A$1:$B$1,0))</f>
        <v>INDOOR</v>
      </c>
      <c r="R6" s="2" t="s">
        <v>179</v>
      </c>
      <c r="S6" s="50">
        <v>56916</v>
      </c>
    </row>
    <row r="7" spans="1:19" x14ac:dyDescent="0.3">
      <c r="A7" s="34">
        <v>6</v>
      </c>
      <c r="B7" s="3" t="str">
        <f t="shared" si="0"/>
        <v>MR. MORIAH  LYNCH</v>
      </c>
      <c r="C7" s="2" t="s">
        <v>24</v>
      </c>
      <c r="D7" s="2" t="s">
        <v>25</v>
      </c>
      <c r="E7" s="2"/>
      <c r="F7" s="2" t="s">
        <v>26</v>
      </c>
      <c r="G7" s="24">
        <v>33944</v>
      </c>
      <c r="H7" s="2" t="s">
        <v>27</v>
      </c>
      <c r="I7" s="2" t="s">
        <v>142</v>
      </c>
      <c r="J7" s="4" t="s">
        <v>141</v>
      </c>
      <c r="K7" s="4" t="str">
        <f>HLOOKUP($J7,LOCATION!$A$2:$M$3,2,0)</f>
        <v>USA</v>
      </c>
      <c r="L7" s="4" t="str">
        <f>INDEX(LOCATION!$A$1:$M$3,MATCH(SPORTSMEN!$L$1,LOCATION!$A$1:$A$3,0),MATCH(SPORTSMEN!$K7,LOCATION!$A$3:$M$3,0))</f>
        <v>English</v>
      </c>
      <c r="M7" s="4" t="str">
        <f t="shared" si="1"/>
        <v>lynch.moriah @xyz.org</v>
      </c>
      <c r="N7" s="49">
        <v>83.2</v>
      </c>
      <c r="O7" s="2" t="s">
        <v>214</v>
      </c>
      <c r="P7" s="2" t="s">
        <v>212</v>
      </c>
      <c r="Q7" s="2" t="str">
        <f>INDEX(SPORT!$A$1:$B$33,MATCH(SPORTSMEN!$R7,SPORT!$B$1:$B$33,0),MATCH("SPORTS LOCATION",SPORT!$A$1:$B$1,0))</f>
        <v>INDOOR</v>
      </c>
      <c r="R7" s="2" t="s">
        <v>180</v>
      </c>
      <c r="S7" s="50">
        <v>51133</v>
      </c>
    </row>
    <row r="8" spans="1:19" x14ac:dyDescent="0.3">
      <c r="A8" s="34">
        <v>7</v>
      </c>
      <c r="B8" s="3" t="str">
        <f t="shared" si="0"/>
        <v>MS. AMIYA EICHMANN</v>
      </c>
      <c r="C8" s="2" t="s">
        <v>6</v>
      </c>
      <c r="D8" s="2" t="s">
        <v>28</v>
      </c>
      <c r="E8" s="2"/>
      <c r="F8" s="2" t="s">
        <v>29</v>
      </c>
      <c r="G8" s="24">
        <v>36370</v>
      </c>
      <c r="H8" s="2" t="s">
        <v>30</v>
      </c>
      <c r="I8" s="2" t="s">
        <v>138</v>
      </c>
      <c r="J8" s="4" t="s">
        <v>141</v>
      </c>
      <c r="K8" s="4" t="str">
        <f>HLOOKUP($J8,LOCATION!$A$2:$M$3,2,0)</f>
        <v>USA</v>
      </c>
      <c r="L8" s="4" t="str">
        <f>INDEX(LOCATION!$A$1:$M$3,MATCH(SPORTSMEN!$L$1,LOCATION!$A$1:$A$3,0),MATCH(SPORTSMEN!$K8,LOCATION!$A$3:$M$3,0))</f>
        <v>English</v>
      </c>
      <c r="M8" s="4" t="str">
        <f t="shared" si="1"/>
        <v>eichmann.amiya@xyz.org</v>
      </c>
      <c r="N8" s="49">
        <v>61.1</v>
      </c>
      <c r="O8" s="2" t="s">
        <v>214</v>
      </c>
      <c r="P8" s="2" t="s">
        <v>215</v>
      </c>
      <c r="Q8" s="2" t="str">
        <f>INDEX(SPORT!$A$1:$B$33,MATCH(SPORTSMEN!$R8,SPORT!$B$1:$B$33,0),MATCH("SPORTS LOCATION",SPORT!$A$1:$B$1,0))</f>
        <v>OUTDOOR</v>
      </c>
      <c r="R8" s="2" t="s">
        <v>181</v>
      </c>
      <c r="S8" s="50">
        <v>65465</v>
      </c>
    </row>
    <row r="9" spans="1:19" x14ac:dyDescent="0.3">
      <c r="A9" s="34">
        <v>8</v>
      </c>
      <c r="B9" s="3" t="str">
        <f t="shared" si="0"/>
        <v>MR. PIERCE RAU</v>
      </c>
      <c r="C9" s="2" t="s">
        <v>24</v>
      </c>
      <c r="D9" s="2" t="s">
        <v>31</v>
      </c>
      <c r="E9" s="2"/>
      <c r="F9" s="2" t="s">
        <v>32</v>
      </c>
      <c r="G9" s="24">
        <v>23141</v>
      </c>
      <c r="H9" s="2" t="s">
        <v>20</v>
      </c>
      <c r="I9" s="2" t="s">
        <v>142</v>
      </c>
      <c r="J9" s="4" t="s">
        <v>141</v>
      </c>
      <c r="K9" s="4" t="str">
        <f>HLOOKUP($J9,LOCATION!$A$2:$M$3,2,0)</f>
        <v>USA</v>
      </c>
      <c r="L9" s="4" t="str">
        <f>INDEX(LOCATION!$A$1:$M$3,MATCH(SPORTSMEN!$L$1,LOCATION!$A$1:$A$3,0),MATCH(SPORTSMEN!$K9,LOCATION!$A$3:$M$3,0))</f>
        <v>English</v>
      </c>
      <c r="M9" s="4" t="str">
        <f t="shared" si="1"/>
        <v>rau.pierce@xyz.org</v>
      </c>
      <c r="N9" s="49">
        <v>105.7</v>
      </c>
      <c r="O9" s="2" t="s">
        <v>213</v>
      </c>
      <c r="P9" s="2" t="s">
        <v>216</v>
      </c>
      <c r="Q9" s="2" t="str">
        <f>INDEX(SPORT!$A$1:$B$33,MATCH(SPORTSMEN!$R9,SPORT!$B$1:$B$33,0),MATCH("SPORTS LOCATION",SPORT!$A$1:$B$1,0))</f>
        <v>INDOOR</v>
      </c>
      <c r="R9" s="2" t="s">
        <v>182</v>
      </c>
      <c r="S9" s="50">
        <v>109885</v>
      </c>
    </row>
    <row r="10" spans="1:19" x14ac:dyDescent="0.3">
      <c r="A10" s="34">
        <v>9</v>
      </c>
      <c r="B10" s="3" t="str">
        <f t="shared" si="0"/>
        <v>MS. AMELIA STEVENS</v>
      </c>
      <c r="C10" s="2" t="s">
        <v>6</v>
      </c>
      <c r="D10" s="2" t="s">
        <v>33</v>
      </c>
      <c r="E10" s="2"/>
      <c r="F10" s="2" t="s">
        <v>34</v>
      </c>
      <c r="G10" s="24">
        <v>25965</v>
      </c>
      <c r="H10" s="2" t="s">
        <v>12</v>
      </c>
      <c r="I10" s="2" t="s">
        <v>138</v>
      </c>
      <c r="J10" s="4" t="s">
        <v>147</v>
      </c>
      <c r="K10" s="4" t="str">
        <f>HLOOKUP($J10,LOCATION!$A$2:$M$3,2,0)</f>
        <v>UK</v>
      </c>
      <c r="L10" s="4" t="str">
        <f>INDEX(LOCATION!$A$1:$M$3,MATCH(SPORTSMEN!$L$1,LOCATION!$A$1:$A$3,0),MATCH(SPORTSMEN!$K10,LOCATION!$A$3:$M$3,0))</f>
        <v>English</v>
      </c>
      <c r="M10" s="4" t="str">
        <f t="shared" si="1"/>
        <v>stevens.amelia@xyz.org</v>
      </c>
      <c r="N10" s="49">
        <v>65.3</v>
      </c>
      <c r="O10" s="2" t="s">
        <v>214</v>
      </c>
      <c r="P10" s="2" t="s">
        <v>216</v>
      </c>
      <c r="Q10" s="2" t="str">
        <f>INDEX(SPORT!$A$1:$B$33,MATCH(SPORTSMEN!$R10,SPORT!$B$1:$B$33,0),MATCH("SPORTS LOCATION",SPORT!$A$1:$B$1,0))</f>
        <v>INDOOR</v>
      </c>
      <c r="R10" s="2" t="s">
        <v>183</v>
      </c>
      <c r="S10" s="50">
        <v>60061</v>
      </c>
    </row>
    <row r="11" spans="1:19" x14ac:dyDescent="0.3">
      <c r="A11" s="34">
        <v>10</v>
      </c>
      <c r="B11" s="3" t="str">
        <f t="shared" si="0"/>
        <v>MR. TOBY SIMPSON</v>
      </c>
      <c r="C11" s="2" t="s">
        <v>24</v>
      </c>
      <c r="D11" s="2" t="s">
        <v>35</v>
      </c>
      <c r="E11" s="2"/>
      <c r="F11" s="2" t="s">
        <v>36</v>
      </c>
      <c r="G11" s="24">
        <v>23732</v>
      </c>
      <c r="H11" s="2" t="s">
        <v>27</v>
      </c>
      <c r="I11" s="2" t="s">
        <v>142</v>
      </c>
      <c r="J11" s="4" t="s">
        <v>147</v>
      </c>
      <c r="K11" s="4" t="str">
        <f>HLOOKUP($J11,LOCATION!$A$2:$M$3,2,0)</f>
        <v>UK</v>
      </c>
      <c r="L11" s="4" t="str">
        <f>INDEX(LOCATION!$A$1:$M$3,MATCH(SPORTSMEN!$L$1,LOCATION!$A$1:$A$3,0),MATCH(SPORTSMEN!$K11,LOCATION!$A$3:$M$3,0))</f>
        <v>English</v>
      </c>
      <c r="M11" s="4" t="str">
        <f t="shared" si="1"/>
        <v>simpson.toby@xyz.org</v>
      </c>
      <c r="N11" s="49">
        <v>62.9</v>
      </c>
      <c r="O11" s="2" t="s">
        <v>213</v>
      </c>
      <c r="P11" s="2" t="s">
        <v>217</v>
      </c>
      <c r="Q11" s="2" t="str">
        <f>INDEX(SPORT!$A$1:$B$33,MATCH(SPORTSMEN!$R11,SPORT!$B$1:$B$33,0),MATCH("SPORTS LOCATION",SPORT!$A$1:$B$1,0))</f>
        <v>OUTDOOR</v>
      </c>
      <c r="R11" s="2" t="s">
        <v>181</v>
      </c>
      <c r="S11" s="50">
        <v>32758</v>
      </c>
    </row>
    <row r="12" spans="1:19" x14ac:dyDescent="0.3">
      <c r="A12" s="34">
        <v>11</v>
      </c>
      <c r="B12" s="3" t="str">
        <f t="shared" si="0"/>
        <v>SIR ETHAN MURPHY</v>
      </c>
      <c r="C12" s="2" t="s">
        <v>37</v>
      </c>
      <c r="D12" s="2" t="s">
        <v>38</v>
      </c>
      <c r="E12" s="2"/>
      <c r="F12" s="2" t="s">
        <v>39</v>
      </c>
      <c r="G12" s="24">
        <v>31733</v>
      </c>
      <c r="H12" s="2" t="s">
        <v>40</v>
      </c>
      <c r="I12" s="2" t="s">
        <v>142</v>
      </c>
      <c r="J12" s="4" t="s">
        <v>147</v>
      </c>
      <c r="K12" s="4" t="str">
        <f>HLOOKUP($J12,LOCATION!$A$2:$M$3,2,0)</f>
        <v>UK</v>
      </c>
      <c r="L12" s="4" t="str">
        <f>INDEX(LOCATION!$A$1:$M$3,MATCH(SPORTSMEN!$L$1,LOCATION!$A$1:$A$3,0),MATCH(SPORTSMEN!$K12,LOCATION!$A$3:$M$3,0))</f>
        <v>English</v>
      </c>
      <c r="M12" s="4" t="str">
        <f t="shared" si="1"/>
        <v>murphy.ethan@xyz.org</v>
      </c>
      <c r="N12" s="49">
        <v>104.3</v>
      </c>
      <c r="O12" s="2" t="s">
        <v>211</v>
      </c>
      <c r="P12" s="2" t="s">
        <v>217</v>
      </c>
      <c r="Q12" s="2" t="str">
        <f>INDEX(SPORT!$A$1:$B$33,MATCH(SPORTSMEN!$R12,SPORT!$B$1:$B$33,0),MATCH("SPORTS LOCATION",SPORT!$A$1:$B$1,0))</f>
        <v>OUTDOOR</v>
      </c>
      <c r="R12" s="2" t="s">
        <v>184</v>
      </c>
      <c r="S12" s="50">
        <v>99613</v>
      </c>
    </row>
    <row r="13" spans="1:19" x14ac:dyDescent="0.3">
      <c r="A13" s="34">
        <v>12</v>
      </c>
      <c r="B13" s="3" t="str">
        <f t="shared" si="0"/>
        <v>MRS. ASHLEY WOOD</v>
      </c>
      <c r="C13" s="2" t="s">
        <v>41</v>
      </c>
      <c r="D13" s="2" t="s">
        <v>42</v>
      </c>
      <c r="E13" s="2"/>
      <c r="F13" s="2" t="s">
        <v>43</v>
      </c>
      <c r="G13" s="24">
        <v>28412</v>
      </c>
      <c r="H13" s="2" t="s">
        <v>9</v>
      </c>
      <c r="I13" s="2" t="s">
        <v>138</v>
      </c>
      <c r="J13" s="4" t="s">
        <v>147</v>
      </c>
      <c r="K13" s="4" t="str">
        <f>HLOOKUP($J13,LOCATION!$A$2:$M$3,2,0)</f>
        <v>UK</v>
      </c>
      <c r="L13" s="4" t="str">
        <f>INDEX(LOCATION!$A$1:$M$3,MATCH(SPORTSMEN!$L$1,LOCATION!$A$1:$A$3,0),MATCH(SPORTSMEN!$K13,LOCATION!$A$3:$M$3,0))</f>
        <v>English</v>
      </c>
      <c r="M13" s="4" t="str">
        <f t="shared" si="1"/>
        <v>wood.ashley@xyz.org</v>
      </c>
      <c r="N13" s="49">
        <v>100.7</v>
      </c>
      <c r="O13" s="2" t="s">
        <v>211</v>
      </c>
      <c r="P13" s="2" t="s">
        <v>217</v>
      </c>
      <c r="Q13" s="2" t="str">
        <f>INDEX(SPORT!$A$1:$B$33,MATCH(SPORTSMEN!$R13,SPORT!$B$1:$B$33,0),MATCH("SPORTS LOCATION",SPORT!$A$1:$B$1,0))</f>
        <v>OUTDOOR</v>
      </c>
      <c r="R13" s="2" t="s">
        <v>185</v>
      </c>
      <c r="S13" s="50">
        <v>56595</v>
      </c>
    </row>
    <row r="14" spans="1:19" x14ac:dyDescent="0.3">
      <c r="A14" s="34">
        <v>13</v>
      </c>
      <c r="B14" s="3" t="str">
        <f t="shared" si="0"/>
        <v>MS. MEGAN SCOTT</v>
      </c>
      <c r="C14" s="2" t="s">
        <v>6</v>
      </c>
      <c r="D14" s="2" t="s">
        <v>44</v>
      </c>
      <c r="E14" s="2"/>
      <c r="F14" s="2" t="s">
        <v>45</v>
      </c>
      <c r="G14" s="24">
        <v>28168</v>
      </c>
      <c r="H14" s="2" t="s">
        <v>12</v>
      </c>
      <c r="I14" s="2" t="s">
        <v>138</v>
      </c>
      <c r="J14" s="4" t="s">
        <v>147</v>
      </c>
      <c r="K14" s="4" t="str">
        <f>HLOOKUP($J14,LOCATION!$A$2:$M$3,2,0)</f>
        <v>UK</v>
      </c>
      <c r="L14" s="4" t="str">
        <f>INDEX(LOCATION!$A$1:$M$3,MATCH(SPORTSMEN!$L$1,LOCATION!$A$1:$A$3,0),MATCH(SPORTSMEN!$K14,LOCATION!$A$3:$M$3,0))</f>
        <v>English</v>
      </c>
      <c r="M14" s="4" t="str">
        <f t="shared" si="1"/>
        <v>scott.megan@xyz.org</v>
      </c>
      <c r="N14" s="49">
        <v>70.900000000000006</v>
      </c>
      <c r="O14" s="2" t="s">
        <v>209</v>
      </c>
      <c r="P14" s="2" t="s">
        <v>210</v>
      </c>
      <c r="Q14" s="2" t="str">
        <f>INDEX(SPORT!$A$1:$B$33,MATCH(SPORTSMEN!$R14,SPORT!$B$1:$B$33,0),MATCH("SPORTS LOCATION",SPORT!$A$1:$B$1,0))</f>
        <v>OUTDOOR</v>
      </c>
      <c r="R14" s="2" t="s">
        <v>186</v>
      </c>
      <c r="S14" s="50">
        <v>117408</v>
      </c>
    </row>
    <row r="15" spans="1:19" x14ac:dyDescent="0.3">
      <c r="A15" s="34">
        <v>14</v>
      </c>
      <c r="B15" s="3" t="str">
        <f t="shared" si="0"/>
        <v>HR. HELMUT WEINHAE</v>
      </c>
      <c r="C15" s="2" t="s">
        <v>46</v>
      </c>
      <c r="D15" s="2" t="s">
        <v>47</v>
      </c>
      <c r="E15" s="2"/>
      <c r="F15" s="2" t="s">
        <v>48</v>
      </c>
      <c r="G15" s="35">
        <v>21788</v>
      </c>
      <c r="H15" s="2" t="s">
        <v>49</v>
      </c>
      <c r="I15" s="2" t="s">
        <v>142</v>
      </c>
      <c r="J15" s="4" t="s">
        <v>150</v>
      </c>
      <c r="K15" s="4" t="str">
        <f>HLOOKUP($J15,LOCATION!$A$2:$M$3,2,0)</f>
        <v>GERMANY</v>
      </c>
      <c r="L15" s="4" t="str">
        <f>INDEX(LOCATION!$A$1:$M$3,MATCH(SPORTSMEN!$L$1,LOCATION!$A$1:$A$3,0),MATCH(SPORTSMEN!$K15,LOCATION!$A$3:$M$3,0))</f>
        <v>German</v>
      </c>
      <c r="M15" s="4" t="str">
        <f t="shared" ref="M15:M19" si="2">LOWER(_xlfn.CONCAT($F15,".",$D15,"@XYZ.COM"))</f>
        <v>weinhae.helmut@xyz.com</v>
      </c>
      <c r="N15" s="49">
        <v>68.3</v>
      </c>
      <c r="O15" s="2" t="s">
        <v>218</v>
      </c>
      <c r="P15" s="2" t="s">
        <v>216</v>
      </c>
      <c r="Q15" s="2" t="str">
        <f>INDEX(SPORT!$A$1:$B$33,MATCH(SPORTSMEN!$R15,SPORT!$B$1:$B$33,0),MATCH("SPORTS LOCATION",SPORT!$A$1:$B$1,0))</f>
        <v>OUTDOOR</v>
      </c>
      <c r="R15" s="2" t="s">
        <v>187</v>
      </c>
      <c r="S15" s="50">
        <v>64862</v>
      </c>
    </row>
    <row r="16" spans="1:19" x14ac:dyDescent="0.3">
      <c r="A16" s="34">
        <v>15</v>
      </c>
      <c r="B16" s="3" t="str">
        <f t="shared" si="0"/>
        <v>PROF. MILENA SCHOTIN</v>
      </c>
      <c r="C16" s="2" t="s">
        <v>50</v>
      </c>
      <c r="D16" s="2" t="s">
        <v>51</v>
      </c>
      <c r="E16" s="2"/>
      <c r="F16" s="2" t="s">
        <v>52</v>
      </c>
      <c r="G16" s="35">
        <v>23804</v>
      </c>
      <c r="H16" s="2" t="s">
        <v>53</v>
      </c>
      <c r="I16" s="2" t="s">
        <v>138</v>
      </c>
      <c r="J16" s="4" t="s">
        <v>150</v>
      </c>
      <c r="K16" s="4" t="str">
        <f>HLOOKUP($J16,LOCATION!$A$2:$M$3,2,0)</f>
        <v>GERMANY</v>
      </c>
      <c r="L16" s="4" t="str">
        <f>INDEX(LOCATION!$A$1:$M$3,MATCH(SPORTSMEN!$L$1,LOCATION!$A$1:$A$3,0),MATCH(SPORTSMEN!$K16,LOCATION!$A$3:$M$3,0))</f>
        <v>German</v>
      </c>
      <c r="M16" s="4" t="str">
        <f t="shared" si="2"/>
        <v>schotin.milena@xyz.com</v>
      </c>
      <c r="N16" s="49">
        <v>105.3</v>
      </c>
      <c r="O16" s="2" t="s">
        <v>218</v>
      </c>
      <c r="P16" s="2" t="s">
        <v>217</v>
      </c>
      <c r="Q16" s="2" t="str">
        <f>INDEX(SPORT!$A$1:$B$33,MATCH(SPORTSMEN!$R16,SPORT!$B$1:$B$33,0),MATCH("SPORTS LOCATION",SPORT!$A$1:$B$1,0))</f>
        <v>INDOOR</v>
      </c>
      <c r="R16" s="2" t="s">
        <v>188</v>
      </c>
      <c r="S16" s="50">
        <v>10241</v>
      </c>
    </row>
    <row r="17" spans="1:19" x14ac:dyDescent="0.3">
      <c r="A17" s="34">
        <v>16</v>
      </c>
      <c r="B17" s="3" t="str">
        <f t="shared" si="0"/>
        <v>HR. LOTHAR BIRNBAUM</v>
      </c>
      <c r="C17" s="2" t="s">
        <v>46</v>
      </c>
      <c r="D17" s="2" t="s">
        <v>54</v>
      </c>
      <c r="E17" s="2"/>
      <c r="F17" s="2" t="s">
        <v>55</v>
      </c>
      <c r="G17" s="35">
        <v>25405</v>
      </c>
      <c r="H17" s="2" t="s">
        <v>17</v>
      </c>
      <c r="I17" s="2" t="s">
        <v>142</v>
      </c>
      <c r="J17" s="4" t="s">
        <v>150</v>
      </c>
      <c r="K17" s="4" t="str">
        <f>HLOOKUP($J17,LOCATION!$A$2:$M$3,2,0)</f>
        <v>GERMANY</v>
      </c>
      <c r="L17" s="4" t="str">
        <f>INDEX(LOCATION!$A$1:$M$3,MATCH(SPORTSMEN!$L$1,LOCATION!$A$1:$A$3,0),MATCH(SPORTSMEN!$K17,LOCATION!$A$3:$M$3,0))</f>
        <v>German</v>
      </c>
      <c r="M17" s="4" t="str">
        <f t="shared" si="2"/>
        <v>birnbaum.lothar@xyz.com</v>
      </c>
      <c r="N17" s="49">
        <v>48.6</v>
      </c>
      <c r="O17" s="2" t="s">
        <v>214</v>
      </c>
      <c r="P17" s="2" t="s">
        <v>217</v>
      </c>
      <c r="Q17" s="2" t="str">
        <f>INDEX(SPORT!$A$1:$B$33,MATCH(SPORTSMEN!$R17,SPORT!$B$1:$B$33,0),MATCH("SPORTS LOCATION",SPORT!$A$1:$B$1,0))</f>
        <v>OUTDOOR</v>
      </c>
      <c r="R17" s="2" t="s">
        <v>178</v>
      </c>
      <c r="S17" s="50">
        <v>88762</v>
      </c>
    </row>
    <row r="18" spans="1:19" x14ac:dyDescent="0.3">
      <c r="A18" s="34">
        <v>17</v>
      </c>
      <c r="B18" s="3" t="str">
        <f t="shared" si="0"/>
        <v>HR. PIETRO STOLZE</v>
      </c>
      <c r="C18" s="2" t="s">
        <v>46</v>
      </c>
      <c r="D18" s="2" t="s">
        <v>56</v>
      </c>
      <c r="E18" s="2"/>
      <c r="F18" s="2" t="s">
        <v>57</v>
      </c>
      <c r="G18" s="35">
        <v>26582</v>
      </c>
      <c r="H18" s="2" t="s">
        <v>9</v>
      </c>
      <c r="I18" s="2" t="s">
        <v>142</v>
      </c>
      <c r="J18" s="4" t="s">
        <v>150</v>
      </c>
      <c r="K18" s="4" t="str">
        <f>HLOOKUP($J18,LOCATION!$A$2:$M$3,2,0)</f>
        <v>GERMANY</v>
      </c>
      <c r="L18" s="4" t="str">
        <f>INDEX(LOCATION!$A$1:$M$3,MATCH(SPORTSMEN!$L$1,LOCATION!$A$1:$A$3,0),MATCH(SPORTSMEN!$K18,LOCATION!$A$3:$M$3,0))</f>
        <v>German</v>
      </c>
      <c r="M18" s="4" t="str">
        <f t="shared" si="2"/>
        <v>stolze.pietro@xyz.com</v>
      </c>
      <c r="N18" s="49">
        <v>105.9</v>
      </c>
      <c r="O18" s="2" t="s">
        <v>214</v>
      </c>
      <c r="P18" s="2" t="s">
        <v>210</v>
      </c>
      <c r="Q18" s="2" t="str">
        <f>INDEX(SPORT!$A$1:$B$33,MATCH(SPORTSMEN!$R18,SPORT!$B$1:$B$33,0),MATCH("SPORTS LOCATION",SPORT!$A$1:$B$1,0))</f>
        <v>INDOOR</v>
      </c>
      <c r="R18" s="2" t="s">
        <v>189</v>
      </c>
      <c r="S18" s="50">
        <v>80757</v>
      </c>
    </row>
    <row r="19" spans="1:19" x14ac:dyDescent="0.3">
      <c r="A19" s="34">
        <v>18</v>
      </c>
      <c r="B19" s="3" t="str">
        <f t="shared" si="0"/>
        <v>HR. RICHARD  TLUSTEK</v>
      </c>
      <c r="C19" s="2" t="s">
        <v>46</v>
      </c>
      <c r="D19" s="2" t="s">
        <v>58</v>
      </c>
      <c r="E19" s="2"/>
      <c r="F19" s="2" t="s">
        <v>59</v>
      </c>
      <c r="G19" s="35">
        <v>21793</v>
      </c>
      <c r="H19" s="2" t="s">
        <v>49</v>
      </c>
      <c r="I19" s="2" t="s">
        <v>142</v>
      </c>
      <c r="J19" s="4" t="s">
        <v>150</v>
      </c>
      <c r="K19" s="4" t="str">
        <f>HLOOKUP($J19,LOCATION!$A$2:$M$3,2,0)</f>
        <v>GERMANY</v>
      </c>
      <c r="L19" s="4" t="str">
        <f>INDEX(LOCATION!$A$1:$M$3,MATCH(SPORTSMEN!$L$1,LOCATION!$A$1:$A$3,0),MATCH(SPORTSMEN!$K19,LOCATION!$A$3:$M$3,0))</f>
        <v>German</v>
      </c>
      <c r="M19" s="4" t="str">
        <f t="shared" si="2"/>
        <v>tlustek.richard @xyz.com</v>
      </c>
      <c r="N19" s="49">
        <v>71.099999999999994</v>
      </c>
      <c r="O19" s="2" t="s">
        <v>214</v>
      </c>
      <c r="P19" s="2" t="s">
        <v>210</v>
      </c>
      <c r="Q19" s="2" t="str">
        <f>INDEX(SPORT!$A$1:$B$33,MATCH(SPORTSMEN!$R19,SPORT!$B$1:$B$33,0),MATCH("SPORTS LOCATION",SPORT!$A$1:$B$1,0))</f>
        <v>OUTDOOR</v>
      </c>
      <c r="R19" s="2" t="s">
        <v>190</v>
      </c>
      <c r="S19" s="50">
        <v>88794</v>
      </c>
    </row>
    <row r="20" spans="1:19" x14ac:dyDescent="0.3">
      <c r="A20" s="34">
        <v>19</v>
      </c>
      <c r="B20" s="3" t="str">
        <f t="shared" si="0"/>
        <v>DR. EARNESTINE RAYNOR</v>
      </c>
      <c r="C20" s="2" t="s">
        <v>21</v>
      </c>
      <c r="D20" s="2" t="s">
        <v>60</v>
      </c>
      <c r="E20" s="2"/>
      <c r="F20" s="2" t="s">
        <v>61</v>
      </c>
      <c r="G20" s="24">
        <v>28262</v>
      </c>
      <c r="H20" s="2" t="s">
        <v>20</v>
      </c>
      <c r="I20" s="2" t="s">
        <v>138</v>
      </c>
      <c r="J20" s="4" t="s">
        <v>152</v>
      </c>
      <c r="K20" s="4" t="str">
        <f>HLOOKUP($J20,LOCATION!$A$2:$M$3,2,0)</f>
        <v>AUSTRALIA</v>
      </c>
      <c r="L20" s="4" t="str">
        <f>INDEX(LOCATION!$A$1:$M$3,MATCH(SPORTSMEN!$L$1,LOCATION!$A$1:$A$3,0),MATCH(SPORTSMEN!$K20,LOCATION!$A$3:$M$3,0))</f>
        <v>English</v>
      </c>
      <c r="M20" s="4" t="str">
        <f t="shared" ref="M20:M27" si="3">LOWER(_xlfn.CONCAT($F20,".",$D20,"@XYZ.ORG"))</f>
        <v>raynor.earnestine@xyz.org</v>
      </c>
      <c r="N20" s="49">
        <v>70.3</v>
      </c>
      <c r="O20" s="2" t="s">
        <v>214</v>
      </c>
      <c r="P20" s="2" t="s">
        <v>216</v>
      </c>
      <c r="Q20" s="2" t="str">
        <f>INDEX(SPORT!$A$1:$B$33,MATCH(SPORTSMEN!$R20,SPORT!$B$1:$B$33,0),MATCH("SPORTS LOCATION",SPORT!$A$1:$B$1,0))</f>
        <v>INDOOR</v>
      </c>
      <c r="R20" s="2" t="s">
        <v>191</v>
      </c>
      <c r="S20" s="50">
        <v>63526</v>
      </c>
    </row>
    <row r="21" spans="1:19" x14ac:dyDescent="0.3">
      <c r="A21" s="34">
        <v>20</v>
      </c>
      <c r="B21" s="3" t="str">
        <f t="shared" si="0"/>
        <v>MR. JASON GAYLORD</v>
      </c>
      <c r="C21" s="2" t="s">
        <v>24</v>
      </c>
      <c r="D21" s="2" t="s">
        <v>62</v>
      </c>
      <c r="E21" s="2"/>
      <c r="F21" s="2" t="s">
        <v>63</v>
      </c>
      <c r="G21" s="24">
        <v>27767</v>
      </c>
      <c r="H21" s="2" t="s">
        <v>64</v>
      </c>
      <c r="I21" s="2" t="s">
        <v>142</v>
      </c>
      <c r="J21" s="4" t="s">
        <v>152</v>
      </c>
      <c r="K21" s="4" t="str">
        <f>HLOOKUP($J21,LOCATION!$A$2:$M$3,2,0)</f>
        <v>AUSTRALIA</v>
      </c>
      <c r="L21" s="4" t="str">
        <f>INDEX(LOCATION!$A$1:$M$3,MATCH(SPORTSMEN!$L$1,LOCATION!$A$1:$A$3,0),MATCH(SPORTSMEN!$K21,LOCATION!$A$3:$M$3,0))</f>
        <v>English</v>
      </c>
      <c r="M21" s="4" t="str">
        <f t="shared" si="3"/>
        <v>gaylord.jason@xyz.org</v>
      </c>
      <c r="N21" s="49">
        <v>54.7</v>
      </c>
      <c r="O21" s="2" t="s">
        <v>211</v>
      </c>
      <c r="P21" s="2" t="s">
        <v>212</v>
      </c>
      <c r="Q21" s="2" t="str">
        <f>INDEX(SPORT!$A$1:$B$33,MATCH(SPORTSMEN!$R21,SPORT!$B$1:$B$33,0),MATCH("SPORTS LOCATION",SPORT!$A$1:$B$1,0))</f>
        <v>INDOOR</v>
      </c>
      <c r="R21" s="2" t="s">
        <v>192</v>
      </c>
      <c r="S21" s="50">
        <v>46352</v>
      </c>
    </row>
    <row r="22" spans="1:19" x14ac:dyDescent="0.3">
      <c r="A22" s="34">
        <v>21</v>
      </c>
      <c r="B22" s="3" t="str">
        <f t="shared" si="0"/>
        <v>MR. KENDRICK SAUER</v>
      </c>
      <c r="C22" s="2" t="s">
        <v>24</v>
      </c>
      <c r="D22" s="2" t="s">
        <v>65</v>
      </c>
      <c r="E22" s="2"/>
      <c r="F22" s="2" t="s">
        <v>66</v>
      </c>
      <c r="G22" s="24">
        <v>35268</v>
      </c>
      <c r="H22" s="2" t="s">
        <v>17</v>
      </c>
      <c r="I22" s="2" t="s">
        <v>142</v>
      </c>
      <c r="J22" s="4" t="s">
        <v>152</v>
      </c>
      <c r="K22" s="4" t="str">
        <f>HLOOKUP($J22,LOCATION!$A$2:$M$3,2,0)</f>
        <v>AUSTRALIA</v>
      </c>
      <c r="L22" s="4" t="str">
        <f>INDEX(LOCATION!$A$1:$M$3,MATCH(SPORTSMEN!$L$1,LOCATION!$A$1:$A$3,0),MATCH(SPORTSMEN!$K22,LOCATION!$A$3:$M$3,0))</f>
        <v>English</v>
      </c>
      <c r="M22" s="4" t="str">
        <f t="shared" si="3"/>
        <v>sauer.kendrick@xyz.org</v>
      </c>
      <c r="N22" s="49">
        <v>100.9</v>
      </c>
      <c r="O22" s="2" t="s">
        <v>214</v>
      </c>
      <c r="P22" s="2" t="s">
        <v>215</v>
      </c>
      <c r="Q22" s="2" t="str">
        <f>INDEX(SPORT!$A$1:$B$33,MATCH(SPORTSMEN!$R22,SPORT!$B$1:$B$33,0),MATCH("SPORTS LOCATION",SPORT!$A$1:$B$1,0))</f>
        <v>OUTDOOR</v>
      </c>
      <c r="R22" s="2" t="s">
        <v>193</v>
      </c>
      <c r="S22" s="50">
        <v>106808</v>
      </c>
    </row>
    <row r="23" spans="1:19" x14ac:dyDescent="0.3">
      <c r="A23" s="34">
        <v>22</v>
      </c>
      <c r="B23" s="3" t="str">
        <f t="shared" si="0"/>
        <v>DR. ANNABELL OLSON</v>
      </c>
      <c r="C23" s="2" t="s">
        <v>21</v>
      </c>
      <c r="D23" s="2" t="s">
        <v>67</v>
      </c>
      <c r="E23" s="2"/>
      <c r="F23" s="2" t="s">
        <v>68</v>
      </c>
      <c r="G23" s="24">
        <v>23483</v>
      </c>
      <c r="H23" s="2" t="s">
        <v>69</v>
      </c>
      <c r="I23" s="2" t="s">
        <v>138</v>
      </c>
      <c r="J23" s="4" t="s">
        <v>152</v>
      </c>
      <c r="K23" s="4" t="str">
        <f>HLOOKUP($J23,LOCATION!$A$2:$M$3,2,0)</f>
        <v>AUSTRALIA</v>
      </c>
      <c r="L23" s="4" t="str">
        <f>INDEX(LOCATION!$A$1:$M$3,MATCH(SPORTSMEN!$L$1,LOCATION!$A$1:$A$3,0),MATCH(SPORTSMEN!$K23,LOCATION!$A$3:$M$3,0))</f>
        <v>English</v>
      </c>
      <c r="M23" s="4" t="str">
        <f t="shared" si="3"/>
        <v>olson.annabell@xyz.org</v>
      </c>
      <c r="N23" s="49">
        <v>84.3</v>
      </c>
      <c r="O23" s="2" t="s">
        <v>209</v>
      </c>
      <c r="P23" s="2" t="s">
        <v>216</v>
      </c>
      <c r="Q23" s="2" t="str">
        <f>INDEX(SPORT!$A$1:$B$33,MATCH(SPORTSMEN!$R23,SPORT!$B$1:$B$33,0),MATCH("SPORTS LOCATION",SPORT!$A$1:$B$1,0))</f>
        <v>OUTDOOR</v>
      </c>
      <c r="R23" s="2" t="s">
        <v>194</v>
      </c>
      <c r="S23" s="50">
        <v>96468</v>
      </c>
    </row>
    <row r="24" spans="1:19" x14ac:dyDescent="0.3">
      <c r="A24" s="34">
        <v>23</v>
      </c>
      <c r="B24" s="3" t="str">
        <f t="shared" si="0"/>
        <v>DR. JENA UPTON</v>
      </c>
      <c r="C24" s="2" t="s">
        <v>21</v>
      </c>
      <c r="D24" s="2" t="s">
        <v>70</v>
      </c>
      <c r="E24" s="2"/>
      <c r="F24" s="2" t="s">
        <v>71</v>
      </c>
      <c r="G24" s="24">
        <v>20437</v>
      </c>
      <c r="H24" s="2" t="s">
        <v>27</v>
      </c>
      <c r="I24" s="2" t="s">
        <v>138</v>
      </c>
      <c r="J24" s="4" t="s">
        <v>152</v>
      </c>
      <c r="K24" s="4" t="str">
        <f>HLOOKUP($J24,LOCATION!$A$2:$M$3,2,0)</f>
        <v>AUSTRALIA</v>
      </c>
      <c r="L24" s="4" t="str">
        <f>INDEX(LOCATION!$A$1:$M$3,MATCH(SPORTSMEN!$L$1,LOCATION!$A$1:$A$3,0),MATCH(SPORTSMEN!$K24,LOCATION!$A$3:$M$3,0))</f>
        <v>English</v>
      </c>
      <c r="M24" s="4" t="str">
        <f t="shared" si="3"/>
        <v>upton.jena@xyz.org</v>
      </c>
      <c r="N24" s="49">
        <v>66.8</v>
      </c>
      <c r="O24" s="2" t="s">
        <v>214</v>
      </c>
      <c r="P24" s="2" t="s">
        <v>217</v>
      </c>
      <c r="Q24" s="2" t="str">
        <f>INDEX(SPORT!$A$1:$B$33,MATCH(SPORTSMEN!$R24,SPORT!$B$1:$B$33,0),MATCH("SPORTS LOCATION",SPORT!$A$1:$B$1,0))</f>
        <v>OUTDOOR</v>
      </c>
      <c r="R24" s="2" t="s">
        <v>195</v>
      </c>
      <c r="S24" s="50">
        <v>16526</v>
      </c>
    </row>
    <row r="25" spans="1:19" x14ac:dyDescent="0.3">
      <c r="A25" s="34">
        <v>24</v>
      </c>
      <c r="B25" s="3" t="str">
        <f t="shared" si="0"/>
        <v>DR. SHANNY BINS</v>
      </c>
      <c r="C25" s="2" t="s">
        <v>21</v>
      </c>
      <c r="D25" s="2" t="s">
        <v>72</v>
      </c>
      <c r="E25" s="2"/>
      <c r="F25" s="2" t="s">
        <v>73</v>
      </c>
      <c r="G25" s="24">
        <v>36400</v>
      </c>
      <c r="H25" s="2" t="s">
        <v>49</v>
      </c>
      <c r="I25" s="2" t="s">
        <v>138</v>
      </c>
      <c r="J25" s="4" t="s">
        <v>152</v>
      </c>
      <c r="K25" s="4" t="str">
        <f>HLOOKUP($J25,LOCATION!$A$2:$M$3,2,0)</f>
        <v>AUSTRALIA</v>
      </c>
      <c r="L25" s="4" t="str">
        <f>INDEX(LOCATION!$A$1:$M$3,MATCH(SPORTSMEN!$L$1,LOCATION!$A$1:$A$3,0),MATCH(SPORTSMEN!$K25,LOCATION!$A$3:$M$3,0))</f>
        <v>English</v>
      </c>
      <c r="M25" s="4" t="str">
        <f t="shared" si="3"/>
        <v>bins.shanny@xyz.org</v>
      </c>
      <c r="N25" s="49">
        <v>59.4</v>
      </c>
      <c r="O25" s="2" t="s">
        <v>213</v>
      </c>
      <c r="P25" s="2" t="s">
        <v>215</v>
      </c>
      <c r="Q25" s="2" t="str">
        <f>INDEX(SPORT!$A$1:$B$33,MATCH(SPORTSMEN!$R25,SPORT!$B$1:$B$33,0),MATCH("SPORTS LOCATION",SPORT!$A$1:$B$1,0))</f>
        <v>OUTDOOR</v>
      </c>
      <c r="R25" s="2" t="s">
        <v>196</v>
      </c>
      <c r="S25" s="50">
        <v>21891</v>
      </c>
    </row>
    <row r="26" spans="1:19" x14ac:dyDescent="0.3">
      <c r="A26" s="34">
        <v>25</v>
      </c>
      <c r="B26" s="3" t="str">
        <f t="shared" si="0"/>
        <v>DR. TIA ABSHIRE</v>
      </c>
      <c r="C26" s="2" t="s">
        <v>21</v>
      </c>
      <c r="D26" s="2" t="s">
        <v>74</v>
      </c>
      <c r="E26" s="2"/>
      <c r="F26" s="2" t="s">
        <v>75</v>
      </c>
      <c r="G26" s="24">
        <v>24309</v>
      </c>
      <c r="H26" s="2" t="s">
        <v>17</v>
      </c>
      <c r="I26" s="2" t="s">
        <v>138</v>
      </c>
      <c r="J26" s="4" t="s">
        <v>152</v>
      </c>
      <c r="K26" s="4" t="str">
        <f>HLOOKUP($J26,LOCATION!$A$2:$M$3,2,0)</f>
        <v>AUSTRALIA</v>
      </c>
      <c r="L26" s="4" t="str">
        <f>INDEX(LOCATION!$A$1:$M$3,MATCH(SPORTSMEN!$L$1,LOCATION!$A$1:$A$3,0),MATCH(SPORTSMEN!$K26,LOCATION!$A$3:$M$3,0))</f>
        <v>English</v>
      </c>
      <c r="M26" s="4" t="str">
        <f t="shared" si="3"/>
        <v>abshire.tia@xyz.org</v>
      </c>
      <c r="N26" s="49">
        <v>77.8</v>
      </c>
      <c r="O26" s="2" t="s">
        <v>213</v>
      </c>
      <c r="P26" s="2" t="s">
        <v>216</v>
      </c>
      <c r="Q26" s="2" t="str">
        <f>INDEX(SPORT!$A$1:$B$33,MATCH(SPORTSMEN!$R26,SPORT!$B$1:$B$33,0),MATCH("SPORTS LOCATION",SPORT!$A$1:$B$1,0))</f>
        <v>OUTDOOR</v>
      </c>
      <c r="R26" s="2" t="s">
        <v>181</v>
      </c>
      <c r="S26" s="50">
        <v>62037</v>
      </c>
    </row>
    <row r="27" spans="1:19" x14ac:dyDescent="0.3">
      <c r="A27" s="34">
        <v>26</v>
      </c>
      <c r="B27" s="3" t="str">
        <f t="shared" si="0"/>
        <v>MS. ISABEL RUNOLFSDOTTIR</v>
      </c>
      <c r="C27" s="2" t="s">
        <v>6</v>
      </c>
      <c r="D27" s="2" t="s">
        <v>76</v>
      </c>
      <c r="E27" s="2"/>
      <c r="F27" s="2" t="s">
        <v>77</v>
      </c>
      <c r="G27" s="24">
        <v>28570</v>
      </c>
      <c r="H27" s="2" t="s">
        <v>69</v>
      </c>
      <c r="I27" s="2" t="s">
        <v>138</v>
      </c>
      <c r="J27" s="4" t="s">
        <v>152</v>
      </c>
      <c r="K27" s="4" t="str">
        <f>HLOOKUP($J27,LOCATION!$A$2:$M$3,2,0)</f>
        <v>AUSTRALIA</v>
      </c>
      <c r="L27" s="4" t="str">
        <f>INDEX(LOCATION!$A$1:$M$3,MATCH(SPORTSMEN!$L$1,LOCATION!$A$1:$A$3,0),MATCH(SPORTSMEN!$K27,LOCATION!$A$3:$M$3,0))</f>
        <v>English</v>
      </c>
      <c r="M27" s="4" t="str">
        <f t="shared" si="3"/>
        <v>runolfsdottir.isabel@xyz.org</v>
      </c>
      <c r="N27" s="49">
        <v>85.9</v>
      </c>
      <c r="O27" s="2" t="s">
        <v>214</v>
      </c>
      <c r="P27" s="2" t="s">
        <v>219</v>
      </c>
      <c r="Q27" s="2" t="str">
        <f>INDEX(SPORT!$A$1:$B$33,MATCH(SPORTSMEN!$R27,SPORT!$B$1:$B$33,0),MATCH("SPORTS LOCATION",SPORT!$A$1:$B$1,0))</f>
        <v>INDOOR</v>
      </c>
      <c r="R27" s="2" t="s">
        <v>174</v>
      </c>
      <c r="S27" s="50">
        <v>89737</v>
      </c>
    </row>
    <row r="28" spans="1:19" x14ac:dyDescent="0.3">
      <c r="A28" s="34">
        <v>27</v>
      </c>
      <c r="B28" s="3" t="str">
        <f t="shared" si="0"/>
        <v>HR. BARNEY WESACK</v>
      </c>
      <c r="C28" s="2" t="s">
        <v>46</v>
      </c>
      <c r="D28" s="2" t="s">
        <v>78</v>
      </c>
      <c r="E28" s="2"/>
      <c r="F28" s="2" t="s">
        <v>79</v>
      </c>
      <c r="G28" s="35">
        <v>25767</v>
      </c>
      <c r="H28" s="2" t="s">
        <v>17</v>
      </c>
      <c r="I28" s="2" t="s">
        <v>142</v>
      </c>
      <c r="J28" s="4" t="s">
        <v>154</v>
      </c>
      <c r="K28" s="4" t="str">
        <f>HLOOKUP($J28,LOCATION!$A$2:$M$3,2,0)</f>
        <v>AUSTRIA</v>
      </c>
      <c r="L28" s="4" t="str">
        <f>INDEX(LOCATION!$A$1:$M$3,MATCH(SPORTSMEN!$L$1,LOCATION!$A$1:$A$3,0),MATCH(SPORTSMEN!$K28,LOCATION!$A$3:$M$3,0))</f>
        <v>German</v>
      </c>
      <c r="M28" s="4" t="str">
        <f t="shared" ref="M28:M51" si="4">LOWER(_xlfn.CONCAT($F28,".",$D28,"@XYZ.COM"))</f>
        <v>wesack.barney@xyz.com</v>
      </c>
      <c r="N28" s="49">
        <v>93.4</v>
      </c>
      <c r="O28" s="2" t="s">
        <v>213</v>
      </c>
      <c r="P28" s="2" t="s">
        <v>219</v>
      </c>
      <c r="Q28" s="2" t="str">
        <f>INDEX(SPORT!$A$1:$B$33,MATCH(SPORTSMEN!$R28,SPORT!$B$1:$B$33,0),MATCH("SPORTS LOCATION",SPORT!$A$1:$B$1,0))</f>
        <v>INDOOR</v>
      </c>
      <c r="R28" s="2" t="s">
        <v>197</v>
      </c>
      <c r="S28" s="50">
        <v>41039</v>
      </c>
    </row>
    <row r="29" spans="1:19" x14ac:dyDescent="0.3">
      <c r="A29" s="34">
        <v>28</v>
      </c>
      <c r="B29" s="3" t="str">
        <f t="shared" si="0"/>
        <v>HR. BARUCH KADE</v>
      </c>
      <c r="C29" s="2" t="s">
        <v>46</v>
      </c>
      <c r="D29" s="2" t="s">
        <v>80</v>
      </c>
      <c r="E29" s="2"/>
      <c r="F29" s="2" t="s">
        <v>81</v>
      </c>
      <c r="G29" s="35">
        <v>30020</v>
      </c>
      <c r="H29" s="2" t="s">
        <v>53</v>
      </c>
      <c r="I29" s="2" t="s">
        <v>142</v>
      </c>
      <c r="J29" s="4" t="s">
        <v>154</v>
      </c>
      <c r="K29" s="4" t="str">
        <f>HLOOKUP($J29,LOCATION!$A$2:$M$3,2,0)</f>
        <v>AUSTRIA</v>
      </c>
      <c r="L29" s="4" t="str">
        <f>INDEX(LOCATION!$A$1:$M$3,MATCH(SPORTSMEN!$L$1,LOCATION!$A$1:$A$3,0),MATCH(SPORTSMEN!$K29,LOCATION!$A$3:$M$3,0))</f>
        <v>German</v>
      </c>
      <c r="M29" s="4" t="str">
        <f t="shared" si="4"/>
        <v>kade.baruch@xyz.com</v>
      </c>
      <c r="N29" s="49">
        <v>95.5</v>
      </c>
      <c r="O29" s="2" t="s">
        <v>218</v>
      </c>
      <c r="P29" s="2" t="s">
        <v>212</v>
      </c>
      <c r="Q29" s="2" t="str">
        <f>INDEX(SPORT!$A$1:$B$33,MATCH(SPORTSMEN!$R29,SPORT!$B$1:$B$33,0),MATCH("SPORTS LOCATION",SPORT!$A$1:$B$1,0))</f>
        <v>OUTDOOR</v>
      </c>
      <c r="R29" s="2" t="s">
        <v>186</v>
      </c>
      <c r="S29" s="50">
        <v>28458</v>
      </c>
    </row>
    <row r="30" spans="1:19" x14ac:dyDescent="0.3">
      <c r="A30" s="34">
        <v>29</v>
      </c>
      <c r="B30" s="3" t="str">
        <f t="shared" si="0"/>
        <v>PROF. LIESBETH ROSEMANN</v>
      </c>
      <c r="C30" s="2" t="s">
        <v>50</v>
      </c>
      <c r="D30" s="2" t="s">
        <v>82</v>
      </c>
      <c r="E30" s="2"/>
      <c r="F30" s="2" t="s">
        <v>83</v>
      </c>
      <c r="G30" s="35">
        <v>34361</v>
      </c>
      <c r="H30" s="2" t="s">
        <v>12</v>
      </c>
      <c r="I30" s="2" t="s">
        <v>138</v>
      </c>
      <c r="J30" s="4" t="s">
        <v>154</v>
      </c>
      <c r="K30" s="4" t="str">
        <f>HLOOKUP($J30,LOCATION!$A$2:$M$3,2,0)</f>
        <v>AUSTRIA</v>
      </c>
      <c r="L30" s="4" t="str">
        <f>INDEX(LOCATION!$A$1:$M$3,MATCH(SPORTSMEN!$L$1,LOCATION!$A$1:$A$3,0),MATCH(SPORTSMEN!$K30,LOCATION!$A$3:$M$3,0))</f>
        <v>German</v>
      </c>
      <c r="M30" s="4" t="str">
        <f t="shared" si="4"/>
        <v>rosemann.liesbeth@xyz.com</v>
      </c>
      <c r="N30" s="49">
        <v>52.2</v>
      </c>
      <c r="O30" s="2" t="s">
        <v>214</v>
      </c>
      <c r="P30" s="2" t="s">
        <v>217</v>
      </c>
      <c r="Q30" s="2" t="str">
        <f>INDEX(SPORT!$A$1:$B$33,MATCH(SPORTSMEN!$R30,SPORT!$B$1:$B$33,0),MATCH("SPORTS LOCATION",SPORT!$A$1:$B$1,0))</f>
        <v>OUTDOOR</v>
      </c>
      <c r="R30" s="2" t="s">
        <v>181</v>
      </c>
      <c r="S30" s="50">
        <v>55007</v>
      </c>
    </row>
    <row r="31" spans="1:19" x14ac:dyDescent="0.3">
      <c r="A31" s="34">
        <v>30</v>
      </c>
      <c r="B31" s="3" t="str">
        <f t="shared" si="0"/>
        <v>MME. VALENTINE MOREAU</v>
      </c>
      <c r="C31" s="2" t="s">
        <v>84</v>
      </c>
      <c r="D31" s="2" t="s">
        <v>85</v>
      </c>
      <c r="E31" s="2"/>
      <c r="F31" s="2" t="s">
        <v>86</v>
      </c>
      <c r="G31" s="35">
        <v>29137</v>
      </c>
      <c r="H31" s="2" t="s">
        <v>9</v>
      </c>
      <c r="I31" s="2" t="s">
        <v>138</v>
      </c>
      <c r="J31" s="4" t="s">
        <v>157</v>
      </c>
      <c r="K31" s="4" t="str">
        <f>HLOOKUP($J31,LOCATION!$A$2:$M$3,2,0)</f>
        <v>FRANCE</v>
      </c>
      <c r="L31" s="4" t="str">
        <f>INDEX(LOCATION!$A$1:$M$3,MATCH(SPORTSMEN!$L$1,LOCATION!$A$1:$A$3,0),MATCH(SPORTSMEN!$K31,LOCATION!$A$3:$M$3,0))</f>
        <v>French</v>
      </c>
      <c r="M31" s="4" t="str">
        <f t="shared" si="4"/>
        <v>moreau.valentine@xyz.com</v>
      </c>
      <c r="N31" s="49">
        <v>74.599999999999994</v>
      </c>
      <c r="O31" s="2" t="s">
        <v>214</v>
      </c>
      <c r="P31" s="2" t="s">
        <v>219</v>
      </c>
      <c r="Q31" s="2" t="str">
        <f>INDEX(SPORT!$A$1:$B$33,MATCH(SPORTSMEN!$R31,SPORT!$B$1:$B$33,0),MATCH("SPORTS LOCATION",SPORT!$A$1:$B$1,0))</f>
        <v>OUTDOOR</v>
      </c>
      <c r="R31" s="2" t="s">
        <v>198</v>
      </c>
      <c r="S31" s="50">
        <v>69041</v>
      </c>
    </row>
    <row r="32" spans="1:19" x14ac:dyDescent="0.3">
      <c r="A32" s="34">
        <v>31</v>
      </c>
      <c r="B32" s="3" t="str">
        <f t="shared" si="0"/>
        <v>MME. PAULETTE DURAND</v>
      </c>
      <c r="C32" s="2" t="s">
        <v>84</v>
      </c>
      <c r="D32" s="2" t="s">
        <v>87</v>
      </c>
      <c r="E32" s="2"/>
      <c r="F32" s="2" t="s">
        <v>88</v>
      </c>
      <c r="G32" s="35">
        <v>32867</v>
      </c>
      <c r="H32" s="2" t="s">
        <v>64</v>
      </c>
      <c r="I32" s="2" t="s">
        <v>138</v>
      </c>
      <c r="J32" s="4" t="s">
        <v>157</v>
      </c>
      <c r="K32" s="4" t="str">
        <f>HLOOKUP($J32,LOCATION!$A$2:$M$3,2,0)</f>
        <v>FRANCE</v>
      </c>
      <c r="L32" s="4" t="str">
        <f>INDEX(LOCATION!$A$1:$M$3,MATCH(SPORTSMEN!$L$1,LOCATION!$A$1:$A$3,0),MATCH(SPORTSMEN!$K32,LOCATION!$A$3:$M$3,0))</f>
        <v>French</v>
      </c>
      <c r="M32" s="4" t="str">
        <f t="shared" si="4"/>
        <v>durand.paulette@xyz.com</v>
      </c>
      <c r="N32" s="49">
        <v>81.7</v>
      </c>
      <c r="O32" s="2" t="s">
        <v>213</v>
      </c>
      <c r="P32" s="2" t="s">
        <v>212</v>
      </c>
      <c r="Q32" s="2" t="str">
        <f>INDEX(SPORT!$A$1:$B$33,MATCH(SPORTSMEN!$R32,SPORT!$B$1:$B$33,0),MATCH("SPORTS LOCATION",SPORT!$A$1:$B$1,0))</f>
        <v>INDOOR</v>
      </c>
      <c r="R32" s="2" t="s">
        <v>197</v>
      </c>
      <c r="S32" s="50">
        <v>86262</v>
      </c>
    </row>
    <row r="33" spans="1:19" x14ac:dyDescent="0.3">
      <c r="A33" s="34">
        <v>32</v>
      </c>
      <c r="B33" s="3" t="str">
        <f t="shared" si="0"/>
        <v>MME. LAURE-ALIX CHEVALIER</v>
      </c>
      <c r="C33" s="2" t="s">
        <v>84</v>
      </c>
      <c r="D33" s="2" t="s">
        <v>89</v>
      </c>
      <c r="E33" s="2"/>
      <c r="F33" s="2" t="s">
        <v>90</v>
      </c>
      <c r="G33" s="35">
        <v>25925</v>
      </c>
      <c r="H33" s="2" t="s">
        <v>64</v>
      </c>
      <c r="I33" s="2" t="s">
        <v>138</v>
      </c>
      <c r="J33" s="4" t="s">
        <v>157</v>
      </c>
      <c r="K33" s="4" t="str">
        <f>HLOOKUP($J33,LOCATION!$A$2:$M$3,2,0)</f>
        <v>FRANCE</v>
      </c>
      <c r="L33" s="4" t="str">
        <f>INDEX(LOCATION!$A$1:$M$3,MATCH(SPORTSMEN!$L$1,LOCATION!$A$1:$A$3,0),MATCH(SPORTSMEN!$K33,LOCATION!$A$3:$M$3,0))</f>
        <v>French</v>
      </c>
      <c r="M33" s="4" t="str">
        <f t="shared" si="4"/>
        <v>chevalier.laure-alix@xyz.com</v>
      </c>
      <c r="N33" s="49">
        <v>78.099999999999994</v>
      </c>
      <c r="O33" s="2" t="s">
        <v>214</v>
      </c>
      <c r="P33" s="2" t="s">
        <v>217</v>
      </c>
      <c r="Q33" s="2" t="str">
        <f>INDEX(SPORT!$A$1:$B$33,MATCH(SPORTSMEN!$R33,SPORT!$B$1:$B$33,0),MATCH("SPORTS LOCATION",SPORT!$A$1:$B$1,0))</f>
        <v>OUTDOOR</v>
      </c>
      <c r="R33" s="2" t="s">
        <v>195</v>
      </c>
      <c r="S33" s="50">
        <v>19234</v>
      </c>
    </row>
    <row r="34" spans="1:19" x14ac:dyDescent="0.3">
      <c r="A34" s="34">
        <v>33</v>
      </c>
      <c r="B34" s="3" t="str">
        <f t="shared" si="0"/>
        <v>M. CLAUDE TOUSSAINT</v>
      </c>
      <c r="C34" s="2" t="s">
        <v>91</v>
      </c>
      <c r="D34" s="2" t="s">
        <v>92</v>
      </c>
      <c r="E34" s="2"/>
      <c r="F34" s="2" t="s">
        <v>93</v>
      </c>
      <c r="G34" s="35">
        <v>29529</v>
      </c>
      <c r="H34" s="2" t="s">
        <v>40</v>
      </c>
      <c r="I34" s="2" t="s">
        <v>142</v>
      </c>
      <c r="J34" s="4" t="s">
        <v>157</v>
      </c>
      <c r="K34" s="4" t="str">
        <f>HLOOKUP($J34,LOCATION!$A$2:$M$3,2,0)</f>
        <v>FRANCE</v>
      </c>
      <c r="L34" s="4" t="str">
        <f>INDEX(LOCATION!$A$1:$M$3,MATCH(SPORTSMEN!$L$1,LOCATION!$A$1:$A$3,0),MATCH(SPORTSMEN!$K34,LOCATION!$A$3:$M$3,0))</f>
        <v>French</v>
      </c>
      <c r="M34" s="4" t="str">
        <f t="shared" si="4"/>
        <v>toussaint.claude@xyz.com</v>
      </c>
      <c r="N34" s="49">
        <v>57.1</v>
      </c>
      <c r="O34" s="2" t="s">
        <v>209</v>
      </c>
      <c r="P34" s="2" t="s">
        <v>217</v>
      </c>
      <c r="Q34" s="2" t="str">
        <f>INDEX(SPORT!$A$1:$B$33,MATCH(SPORTSMEN!$R34,SPORT!$B$1:$B$33,0),MATCH("SPORTS LOCATION",SPORT!$A$1:$B$1,0))</f>
        <v>INDOOR</v>
      </c>
      <c r="R34" s="2" t="s">
        <v>199</v>
      </c>
      <c r="S34" s="50">
        <v>95123</v>
      </c>
    </row>
    <row r="35" spans="1:19" x14ac:dyDescent="0.3">
      <c r="A35" s="34">
        <v>34</v>
      </c>
      <c r="B35" s="3" t="str">
        <f t="shared" si="0"/>
        <v>M. VICTOR LENOIR</v>
      </c>
      <c r="C35" s="2" t="s">
        <v>91</v>
      </c>
      <c r="D35" s="2" t="s">
        <v>94</v>
      </c>
      <c r="E35" s="2"/>
      <c r="F35" s="2" t="s">
        <v>95</v>
      </c>
      <c r="G35" s="35">
        <v>29875</v>
      </c>
      <c r="H35" s="2" t="s">
        <v>9</v>
      </c>
      <c r="I35" s="2" t="s">
        <v>142</v>
      </c>
      <c r="J35" s="4" t="s">
        <v>157</v>
      </c>
      <c r="K35" s="4" t="str">
        <f>HLOOKUP($J35,LOCATION!$A$2:$M$3,2,0)</f>
        <v>FRANCE</v>
      </c>
      <c r="L35" s="4" t="str">
        <f>INDEX(LOCATION!$A$1:$M$3,MATCH(SPORTSMEN!$L$1,LOCATION!$A$1:$A$3,0),MATCH(SPORTSMEN!$K35,LOCATION!$A$3:$M$3,0))</f>
        <v>French</v>
      </c>
      <c r="M35" s="4" t="str">
        <f t="shared" si="4"/>
        <v>lenoir.victor@xyz.com</v>
      </c>
      <c r="N35" s="49">
        <v>56</v>
      </c>
      <c r="O35" s="2" t="s">
        <v>214</v>
      </c>
      <c r="P35" s="2" t="s">
        <v>219</v>
      </c>
      <c r="Q35" s="2" t="str">
        <f>INDEX(SPORT!$A$1:$B$33,MATCH(SPORTSMEN!$R35,SPORT!$B$1:$B$33,0),MATCH("SPORTS LOCATION",SPORT!$A$1:$B$1,0))</f>
        <v>OUTDOOR</v>
      </c>
      <c r="R35" s="2" t="s">
        <v>193</v>
      </c>
      <c r="S35" s="50">
        <v>62761</v>
      </c>
    </row>
    <row r="36" spans="1:19" x14ac:dyDescent="0.3">
      <c r="A36" s="34">
        <v>35</v>
      </c>
      <c r="B36" s="3" t="str">
        <f t="shared" si="0"/>
        <v>M. ARTHUR LENOIR</v>
      </c>
      <c r="C36" s="2" t="s">
        <v>91</v>
      </c>
      <c r="D36" s="2" t="s">
        <v>96</v>
      </c>
      <c r="E36" s="2"/>
      <c r="F36" s="2" t="s">
        <v>95</v>
      </c>
      <c r="G36" s="35">
        <v>20300</v>
      </c>
      <c r="H36" s="2" t="s">
        <v>30</v>
      </c>
      <c r="I36" s="2" t="s">
        <v>142</v>
      </c>
      <c r="J36" s="4" t="s">
        <v>157</v>
      </c>
      <c r="K36" s="4" t="str">
        <f>HLOOKUP($J36,LOCATION!$A$2:$M$3,2,0)</f>
        <v>FRANCE</v>
      </c>
      <c r="L36" s="4" t="str">
        <f>INDEX(LOCATION!$A$1:$M$3,MATCH(SPORTSMEN!$L$1,LOCATION!$A$1:$A$3,0),MATCH(SPORTSMEN!$K36,LOCATION!$A$3:$M$3,0))</f>
        <v>French</v>
      </c>
      <c r="M36" s="4" t="str">
        <f t="shared" si="4"/>
        <v>lenoir.arthur@xyz.com</v>
      </c>
      <c r="N36" s="49">
        <v>88.6</v>
      </c>
      <c r="O36" s="2" t="s">
        <v>213</v>
      </c>
      <c r="P36" s="2" t="s">
        <v>217</v>
      </c>
      <c r="Q36" s="2" t="str">
        <f>INDEX(SPORT!$A$1:$B$33,MATCH(SPORTSMEN!$R36,SPORT!$B$1:$B$33,0),MATCH("SPORTS LOCATION",SPORT!$A$1:$B$1,0))</f>
        <v>OUTDOOR</v>
      </c>
      <c r="R36" s="2" t="s">
        <v>200</v>
      </c>
      <c r="S36" s="50">
        <v>108431</v>
      </c>
    </row>
    <row r="37" spans="1:19" x14ac:dyDescent="0.3">
      <c r="A37" s="34">
        <v>36</v>
      </c>
      <c r="B37" s="3" t="str">
        <f t="shared" si="0"/>
        <v>M. BENJAMIN LEBRUN-BRUN</v>
      </c>
      <c r="C37" s="2" t="s">
        <v>91</v>
      </c>
      <c r="D37" s="2" t="s">
        <v>97</v>
      </c>
      <c r="E37" s="2"/>
      <c r="F37" s="2" t="s">
        <v>98</v>
      </c>
      <c r="G37" s="35">
        <v>27428</v>
      </c>
      <c r="H37" s="2" t="s">
        <v>12</v>
      </c>
      <c r="I37" s="2" t="s">
        <v>142</v>
      </c>
      <c r="J37" s="4" t="s">
        <v>157</v>
      </c>
      <c r="K37" s="4" t="str">
        <f>HLOOKUP($J37,LOCATION!$A$2:$M$3,2,0)</f>
        <v>FRANCE</v>
      </c>
      <c r="L37" s="4" t="str">
        <f>INDEX(LOCATION!$A$1:$M$3,MATCH(SPORTSMEN!$L$1,LOCATION!$A$1:$A$3,0),MATCH(SPORTSMEN!$K37,LOCATION!$A$3:$M$3,0))</f>
        <v>French</v>
      </c>
      <c r="M37" s="4" t="str">
        <f t="shared" si="4"/>
        <v>lebrun-brun.benjamin@xyz.com</v>
      </c>
      <c r="N37" s="49">
        <v>78.2</v>
      </c>
      <c r="O37" s="2" t="s">
        <v>211</v>
      </c>
      <c r="P37" s="2" t="s">
        <v>212</v>
      </c>
      <c r="Q37" s="2" t="str">
        <f>INDEX(SPORT!$A$1:$B$33,MATCH(SPORTSMEN!$R37,SPORT!$B$1:$B$33,0),MATCH("SPORTS LOCATION",SPORT!$A$1:$B$1,0))</f>
        <v>OUTDOOR</v>
      </c>
      <c r="R37" s="2" t="s">
        <v>193</v>
      </c>
      <c r="S37" s="50">
        <v>66268</v>
      </c>
    </row>
    <row r="38" spans="1:19" x14ac:dyDescent="0.3">
      <c r="A38" s="34">
        <v>37</v>
      </c>
      <c r="B38" s="3" t="str">
        <f t="shared" si="0"/>
        <v>M. ANTOINE MAILLARD</v>
      </c>
      <c r="C38" s="2" t="s">
        <v>91</v>
      </c>
      <c r="D38" s="2" t="s">
        <v>99</v>
      </c>
      <c r="E38" s="2"/>
      <c r="F38" s="2" t="s">
        <v>100</v>
      </c>
      <c r="G38" s="35">
        <v>31585</v>
      </c>
      <c r="H38" s="2" t="s">
        <v>17</v>
      </c>
      <c r="I38" s="2" t="s">
        <v>142</v>
      </c>
      <c r="J38" s="4" t="s">
        <v>157</v>
      </c>
      <c r="K38" s="4" t="str">
        <f>HLOOKUP($J38,LOCATION!$A$2:$M$3,2,0)</f>
        <v>FRANCE</v>
      </c>
      <c r="L38" s="4" t="str">
        <f>INDEX(LOCATION!$A$1:$M$3,MATCH(SPORTSMEN!$L$1,LOCATION!$A$1:$A$3,0),MATCH(SPORTSMEN!$K38,LOCATION!$A$3:$M$3,0))</f>
        <v>French</v>
      </c>
      <c r="M38" s="4" t="str">
        <f t="shared" si="4"/>
        <v>maillard.antoine@xyz.com</v>
      </c>
      <c r="N38" s="49">
        <v>95.8</v>
      </c>
      <c r="O38" s="2" t="s">
        <v>214</v>
      </c>
      <c r="P38" s="2" t="s">
        <v>215</v>
      </c>
      <c r="Q38" s="2" t="str">
        <f>INDEX(SPORT!$A$1:$B$33,MATCH(SPORTSMEN!$R38,SPORT!$B$1:$B$33,0),MATCH("SPORTS LOCATION",SPORT!$A$1:$B$1,0))</f>
        <v>OUTDOOR</v>
      </c>
      <c r="R38" s="2" t="s">
        <v>201</v>
      </c>
      <c r="S38" s="50">
        <v>33970</v>
      </c>
    </row>
    <row r="39" spans="1:19" x14ac:dyDescent="0.3">
      <c r="A39" s="34">
        <v>38</v>
      </c>
      <c r="B39" s="3" t="str">
        <f t="shared" si="0"/>
        <v>M. BERNARD HOARAU-GUYON</v>
      </c>
      <c r="C39" s="2" t="s">
        <v>91</v>
      </c>
      <c r="D39" s="2" t="s">
        <v>101</v>
      </c>
      <c r="E39" s="2"/>
      <c r="F39" s="2" t="s">
        <v>102</v>
      </c>
      <c r="G39" s="35">
        <v>30327</v>
      </c>
      <c r="H39" s="2" t="s">
        <v>64</v>
      </c>
      <c r="I39" s="2" t="s">
        <v>142</v>
      </c>
      <c r="J39" s="4" t="s">
        <v>157</v>
      </c>
      <c r="K39" s="4" t="str">
        <f>HLOOKUP($J39,LOCATION!$A$2:$M$3,2,0)</f>
        <v>FRANCE</v>
      </c>
      <c r="L39" s="4" t="str">
        <f>INDEX(LOCATION!$A$1:$M$3,MATCH(SPORTSMEN!$L$1,LOCATION!$A$1:$A$3,0),MATCH(SPORTSMEN!$K39,LOCATION!$A$3:$M$3,0))</f>
        <v>French</v>
      </c>
      <c r="M39" s="4" t="str">
        <f t="shared" si="4"/>
        <v>hoarau-guyon.bernard@xyz.com</v>
      </c>
      <c r="N39" s="49">
        <v>59.7</v>
      </c>
      <c r="O39" s="2" t="s">
        <v>218</v>
      </c>
      <c r="P39" s="2" t="s">
        <v>212</v>
      </c>
      <c r="Q39" s="2" t="str">
        <f>INDEX(SPORT!$A$1:$B$33,MATCH(SPORTSMEN!$R39,SPORT!$B$1:$B$33,0),MATCH("SPORTS LOCATION",SPORT!$A$1:$B$1,0))</f>
        <v>INDOOR</v>
      </c>
      <c r="R39" s="2" t="s">
        <v>174</v>
      </c>
      <c r="S39" s="50">
        <v>71352</v>
      </c>
    </row>
    <row r="40" spans="1:19" x14ac:dyDescent="0.3">
      <c r="A40" s="34">
        <v>39</v>
      </c>
      <c r="B40" s="3" t="str">
        <f t="shared" si="0"/>
        <v>SR. HIDALGO TERCERO</v>
      </c>
      <c r="C40" s="2" t="s">
        <v>13</v>
      </c>
      <c r="D40" s="2" t="s">
        <v>103</v>
      </c>
      <c r="E40" s="2" t="s">
        <v>104</v>
      </c>
      <c r="F40" s="2" t="s">
        <v>105</v>
      </c>
      <c r="G40" s="35">
        <v>31016</v>
      </c>
      <c r="H40" s="2" t="s">
        <v>27</v>
      </c>
      <c r="I40" s="2" t="s">
        <v>142</v>
      </c>
      <c r="J40" s="4" t="s">
        <v>160</v>
      </c>
      <c r="K40" s="4" t="str">
        <f>HLOOKUP($J40,LOCATION!$A$2:$M$3,2,0)</f>
        <v>ARGENTINA</v>
      </c>
      <c r="L40" s="4" t="str">
        <f>INDEX(LOCATION!$A$1:$M$3,MATCH(SPORTSMEN!$L$1,LOCATION!$A$1:$A$3,0),MATCH(SPORTSMEN!$K40,LOCATION!$A$3:$M$3,0))</f>
        <v>Spanish</v>
      </c>
      <c r="M40" s="4" t="str">
        <f t="shared" si="4"/>
        <v>tercero.hidalgo@xyz.com</v>
      </c>
      <c r="N40" s="49">
        <v>77.7</v>
      </c>
      <c r="O40" s="2" t="s">
        <v>218</v>
      </c>
      <c r="P40" s="2" t="s">
        <v>215</v>
      </c>
      <c r="Q40" s="2" t="str">
        <f>INDEX(SPORT!$A$1:$B$33,MATCH(SPORTSMEN!$R40,SPORT!$B$1:$B$33,0),MATCH("SPORTS LOCATION",SPORT!$A$1:$B$1,0))</f>
        <v>OUTDOOR</v>
      </c>
      <c r="R40" s="2" t="s">
        <v>196</v>
      </c>
      <c r="S40" s="50">
        <v>116376</v>
      </c>
    </row>
    <row r="41" spans="1:19" x14ac:dyDescent="0.3">
      <c r="A41" s="34">
        <v>40</v>
      </c>
      <c r="B41" s="3" t="str">
        <f t="shared" si="0"/>
        <v>SR. HADALGO POLANCO</v>
      </c>
      <c r="C41" s="2" t="s">
        <v>13</v>
      </c>
      <c r="D41" s="2" t="s">
        <v>106</v>
      </c>
      <c r="E41" s="2"/>
      <c r="F41" s="2" t="s">
        <v>107</v>
      </c>
      <c r="G41" s="35">
        <v>32314</v>
      </c>
      <c r="H41" s="2" t="s">
        <v>108</v>
      </c>
      <c r="I41" s="2" t="s">
        <v>142</v>
      </c>
      <c r="J41" s="4" t="s">
        <v>160</v>
      </c>
      <c r="K41" s="4" t="str">
        <f>HLOOKUP($J41,LOCATION!$A$2:$M$3,2,0)</f>
        <v>ARGENTINA</v>
      </c>
      <c r="L41" s="4" t="str">
        <f>INDEX(LOCATION!$A$1:$M$3,MATCH(SPORTSMEN!$L$1,LOCATION!$A$1:$A$3,0),MATCH(SPORTSMEN!$K41,LOCATION!$A$3:$M$3,0))</f>
        <v>Spanish</v>
      </c>
      <c r="M41" s="4" t="str">
        <f t="shared" si="4"/>
        <v>polanco.hadalgo@xyz.com</v>
      </c>
      <c r="N41" s="49">
        <v>98</v>
      </c>
      <c r="O41" s="2" t="s">
        <v>214</v>
      </c>
      <c r="P41" s="2" t="s">
        <v>210</v>
      </c>
      <c r="Q41" s="2" t="str">
        <f>INDEX(SPORT!$A$1:$B$33,MATCH(SPORTSMEN!$R41,SPORT!$B$1:$B$33,0),MATCH("SPORTS LOCATION",SPORT!$A$1:$B$1,0))</f>
        <v>OUTDOOR</v>
      </c>
      <c r="R41" s="2" t="s">
        <v>195</v>
      </c>
      <c r="S41" s="50">
        <v>114144</v>
      </c>
    </row>
    <row r="42" spans="1:19" x14ac:dyDescent="0.3">
      <c r="A42" s="34">
        <v>41</v>
      </c>
      <c r="B42" s="3" t="str">
        <f t="shared" si="0"/>
        <v>SRA. LAURA OLIVIERA</v>
      </c>
      <c r="C42" s="2" t="s">
        <v>109</v>
      </c>
      <c r="D42" s="2" t="s">
        <v>110</v>
      </c>
      <c r="E42" s="2"/>
      <c r="F42" s="2" t="s">
        <v>111</v>
      </c>
      <c r="G42" s="35">
        <v>27076</v>
      </c>
      <c r="H42" s="2" t="s">
        <v>12</v>
      </c>
      <c r="I42" s="2" t="s">
        <v>138</v>
      </c>
      <c r="J42" s="4" t="s">
        <v>160</v>
      </c>
      <c r="K42" s="4" t="str">
        <f>HLOOKUP($J42,LOCATION!$A$2:$M$3,2,0)</f>
        <v>ARGENTINA</v>
      </c>
      <c r="L42" s="4" t="str">
        <f>INDEX(LOCATION!$A$1:$M$3,MATCH(SPORTSMEN!$L$1,LOCATION!$A$1:$A$3,0),MATCH(SPORTSMEN!$K42,LOCATION!$A$3:$M$3,0))</f>
        <v>Spanish</v>
      </c>
      <c r="M42" s="4" t="str">
        <f t="shared" si="4"/>
        <v>oliviera.laura@xyz.com</v>
      </c>
      <c r="N42" s="49">
        <v>51.9</v>
      </c>
      <c r="O42" s="2" t="s">
        <v>213</v>
      </c>
      <c r="P42" s="2" t="s">
        <v>212</v>
      </c>
      <c r="Q42" s="2" t="str">
        <f>INDEX(SPORT!$A$1:$B$33,MATCH(SPORTSMEN!$R42,SPORT!$B$1:$B$33,0),MATCH("SPORTS LOCATION",SPORT!$A$1:$B$1,0))</f>
        <v>OUTDOOR</v>
      </c>
      <c r="R42" s="2" t="s">
        <v>202</v>
      </c>
      <c r="S42" s="50">
        <v>79872</v>
      </c>
    </row>
    <row r="43" spans="1:19" x14ac:dyDescent="0.3">
      <c r="A43" s="34">
        <v>42</v>
      </c>
      <c r="B43" s="3" t="str">
        <f t="shared" si="0"/>
        <v>SRA. AINHOA GARZA</v>
      </c>
      <c r="C43" s="2" t="s">
        <v>109</v>
      </c>
      <c r="D43" s="2" t="s">
        <v>112</v>
      </c>
      <c r="E43" s="2"/>
      <c r="F43" s="2" t="s">
        <v>113</v>
      </c>
      <c r="G43" s="35">
        <v>32941</v>
      </c>
      <c r="H43" s="2" t="s">
        <v>53</v>
      </c>
      <c r="I43" s="2" t="s">
        <v>138</v>
      </c>
      <c r="J43" s="4" t="s">
        <v>162</v>
      </c>
      <c r="K43" s="4" t="str">
        <f>HLOOKUP($J43,LOCATION!$A$2:$M$3,2,0)</f>
        <v>SPAIN</v>
      </c>
      <c r="L43" s="4" t="str">
        <f>INDEX(LOCATION!$A$1:$M$3,MATCH(SPORTSMEN!$L$1,LOCATION!$A$1:$A$3,0),MATCH(SPORTSMEN!$K43,LOCATION!$A$3:$M$3,0))</f>
        <v>Spanish</v>
      </c>
      <c r="M43" s="4" t="str">
        <f t="shared" si="4"/>
        <v>garza.ainhoa@xyz.com</v>
      </c>
      <c r="N43" s="49">
        <v>55.6</v>
      </c>
      <c r="O43" s="2" t="s">
        <v>211</v>
      </c>
      <c r="P43" s="2" t="s">
        <v>217</v>
      </c>
      <c r="Q43" s="2" t="str">
        <f>INDEX(SPORT!$A$1:$B$33,MATCH(SPORTSMEN!$R43,SPORT!$B$1:$B$33,0),MATCH("SPORTS LOCATION",SPORT!$A$1:$B$1,0))</f>
        <v>INDOOR</v>
      </c>
      <c r="R43" s="2" t="s">
        <v>203</v>
      </c>
      <c r="S43" s="50">
        <v>101969</v>
      </c>
    </row>
    <row r="44" spans="1:19" x14ac:dyDescent="0.3">
      <c r="A44" s="34">
        <v>43</v>
      </c>
      <c r="B44" s="3" t="str">
        <f t="shared" si="0"/>
        <v>SRA. ISABEL BANDA</v>
      </c>
      <c r="C44" s="2" t="s">
        <v>109</v>
      </c>
      <c r="D44" s="2" t="s">
        <v>76</v>
      </c>
      <c r="E44" s="2"/>
      <c r="F44" s="2" t="s">
        <v>114</v>
      </c>
      <c r="G44" s="35">
        <v>21927</v>
      </c>
      <c r="H44" s="2" t="s">
        <v>64</v>
      </c>
      <c r="I44" s="2" t="s">
        <v>138</v>
      </c>
      <c r="J44" s="4" t="s">
        <v>162</v>
      </c>
      <c r="K44" s="4" t="str">
        <f>HLOOKUP($J44,LOCATION!$A$2:$M$3,2,0)</f>
        <v>SPAIN</v>
      </c>
      <c r="L44" s="4" t="str">
        <f>INDEX(LOCATION!$A$1:$M$3,MATCH(SPORTSMEN!$L$1,LOCATION!$A$1:$A$3,0),MATCH(SPORTSMEN!$K44,LOCATION!$A$3:$M$3,0))</f>
        <v>Spanish</v>
      </c>
      <c r="M44" s="4" t="str">
        <f t="shared" si="4"/>
        <v>banda.isabel@xyz.com</v>
      </c>
      <c r="N44" s="49">
        <v>102.3</v>
      </c>
      <c r="O44" s="2" t="s">
        <v>213</v>
      </c>
      <c r="P44" s="2" t="s">
        <v>217</v>
      </c>
      <c r="Q44" s="2" t="str">
        <f>INDEX(SPORT!$A$1:$B$33,MATCH(SPORTSMEN!$R44,SPORT!$B$1:$B$33,0),MATCH("SPORTS LOCATION",SPORT!$A$1:$B$1,0))</f>
        <v>OUTDOOR</v>
      </c>
      <c r="R44" s="2" t="s">
        <v>196</v>
      </c>
      <c r="S44" s="50">
        <v>50659</v>
      </c>
    </row>
    <row r="45" spans="1:19" x14ac:dyDescent="0.3">
      <c r="A45" s="34">
        <v>44</v>
      </c>
      <c r="B45" s="3" t="str">
        <f t="shared" si="0"/>
        <v>SRA. CAROLOTA MATEOS</v>
      </c>
      <c r="C45" s="2" t="s">
        <v>109</v>
      </c>
      <c r="D45" s="2" t="s">
        <v>115</v>
      </c>
      <c r="E45" s="2"/>
      <c r="F45" s="2" t="s">
        <v>116</v>
      </c>
      <c r="G45" s="35">
        <v>23952</v>
      </c>
      <c r="H45" s="2" t="s">
        <v>30</v>
      </c>
      <c r="I45" s="2" t="s">
        <v>138</v>
      </c>
      <c r="J45" s="4" t="s">
        <v>162</v>
      </c>
      <c r="K45" s="4" t="str">
        <f>HLOOKUP($J45,LOCATION!$A$2:$M$3,2,0)</f>
        <v>SPAIN</v>
      </c>
      <c r="L45" s="4" t="str">
        <f>INDEX(LOCATION!$A$1:$M$3,MATCH(SPORTSMEN!$L$1,LOCATION!$A$1:$A$3,0),MATCH(SPORTSMEN!$K45,LOCATION!$A$3:$M$3,0))</f>
        <v>Spanish</v>
      </c>
      <c r="M45" s="4" t="str">
        <f t="shared" si="4"/>
        <v>mateos.carolota@xyz.com</v>
      </c>
      <c r="N45" s="49">
        <v>58.8</v>
      </c>
      <c r="O45" s="2" t="s">
        <v>218</v>
      </c>
      <c r="P45" s="2" t="s">
        <v>212</v>
      </c>
      <c r="Q45" s="2" t="str">
        <f>INDEX(SPORT!$A$1:$B$33,MATCH(SPORTSMEN!$R45,SPORT!$B$1:$B$33,0),MATCH("SPORTS LOCATION",SPORT!$A$1:$B$1,0))</f>
        <v>OUTDOOR</v>
      </c>
      <c r="R45" s="2" t="s">
        <v>202</v>
      </c>
      <c r="S45" s="50">
        <v>58215</v>
      </c>
    </row>
    <row r="46" spans="1:19" x14ac:dyDescent="0.3">
      <c r="A46" s="34">
        <v>45</v>
      </c>
      <c r="B46" s="3" t="str">
        <f t="shared" si="0"/>
        <v>MW. ELIZE PRINS</v>
      </c>
      <c r="C46" s="2" t="s">
        <v>117</v>
      </c>
      <c r="D46" s="2" t="s">
        <v>118</v>
      </c>
      <c r="E46" s="2"/>
      <c r="F46" s="2" t="s">
        <v>119</v>
      </c>
      <c r="G46" s="35">
        <v>22044</v>
      </c>
      <c r="H46" s="2" t="s">
        <v>20</v>
      </c>
      <c r="I46" s="2" t="s">
        <v>138</v>
      </c>
      <c r="J46" s="4" t="s">
        <v>165</v>
      </c>
      <c r="K46" s="4" t="str">
        <f>HLOOKUP($J46,LOCATION!$A$2:$M$3,2,0)</f>
        <v>NETHERLANDS</v>
      </c>
      <c r="L46" s="4" t="str">
        <f>INDEX(LOCATION!$A$1:$M$3,MATCH(SPORTSMEN!$L$1,LOCATION!$A$1:$A$3,0),MATCH(SPORTSMEN!$K46,LOCATION!$A$3:$M$3,0))</f>
        <v>Dutch</v>
      </c>
      <c r="M46" s="4" t="str">
        <f t="shared" si="4"/>
        <v>prins.elize@xyz.com</v>
      </c>
      <c r="N46" s="49">
        <v>63.8</v>
      </c>
      <c r="O46" s="2" t="s">
        <v>214</v>
      </c>
      <c r="P46" s="2" t="s">
        <v>217</v>
      </c>
      <c r="Q46" s="2" t="str">
        <f>INDEX(SPORT!$A$1:$B$33,MATCH(SPORTSMEN!$R46,SPORT!$B$1:$B$33,0),MATCH("SPORTS LOCATION",SPORT!$A$1:$B$1,0))</f>
        <v>INDOOR</v>
      </c>
      <c r="R46" s="2" t="s">
        <v>204</v>
      </c>
      <c r="S46" s="50">
        <v>39935</v>
      </c>
    </row>
    <row r="47" spans="1:19" x14ac:dyDescent="0.3">
      <c r="A47" s="34">
        <v>46</v>
      </c>
      <c r="B47" s="3" t="str">
        <f t="shared" si="0"/>
        <v>DHR. RYAN PHAM</v>
      </c>
      <c r="C47" s="2" t="s">
        <v>120</v>
      </c>
      <c r="D47" s="2" t="s">
        <v>121</v>
      </c>
      <c r="E47" s="2"/>
      <c r="F47" s="2" t="s">
        <v>122</v>
      </c>
      <c r="G47" s="35">
        <v>26940</v>
      </c>
      <c r="H47" s="2" t="s">
        <v>9</v>
      </c>
      <c r="I47" s="2" t="s">
        <v>142</v>
      </c>
      <c r="J47" s="4" t="s">
        <v>165</v>
      </c>
      <c r="K47" s="4" t="str">
        <f>HLOOKUP($J47,LOCATION!$A$2:$M$3,2,0)</f>
        <v>NETHERLANDS</v>
      </c>
      <c r="L47" s="4" t="str">
        <f>INDEX(LOCATION!$A$1:$M$3,MATCH(SPORTSMEN!$L$1,LOCATION!$A$1:$A$3,0),MATCH(SPORTSMEN!$K47,LOCATION!$A$3:$M$3,0))</f>
        <v>Dutch</v>
      </c>
      <c r="M47" s="4" t="str">
        <f t="shared" si="4"/>
        <v>pham.ryan@xyz.com</v>
      </c>
      <c r="N47" s="49">
        <v>98.6</v>
      </c>
      <c r="O47" s="2" t="s">
        <v>213</v>
      </c>
      <c r="P47" s="2" t="s">
        <v>219</v>
      </c>
      <c r="Q47" s="2" t="str">
        <f>INDEX(SPORT!$A$1:$B$33,MATCH(SPORTSMEN!$R47,SPORT!$B$1:$B$33,0),MATCH("SPORTS LOCATION",SPORT!$A$1:$B$1,0))</f>
        <v>OUTDOOR</v>
      </c>
      <c r="R47" s="2" t="s">
        <v>195</v>
      </c>
      <c r="S47" s="50">
        <v>44865</v>
      </c>
    </row>
    <row r="48" spans="1:19" x14ac:dyDescent="0.3">
      <c r="A48" s="34">
        <v>47</v>
      </c>
      <c r="B48" s="3" t="str">
        <f t="shared" si="0"/>
        <v>MW ELISE ROTTEVEEL</v>
      </c>
      <c r="C48" s="2" t="s">
        <v>123</v>
      </c>
      <c r="D48" s="2" t="s">
        <v>124</v>
      </c>
      <c r="E48" s="2"/>
      <c r="F48" s="2" t="s">
        <v>125</v>
      </c>
      <c r="G48" s="35">
        <v>24936</v>
      </c>
      <c r="H48" s="2" t="s">
        <v>69</v>
      </c>
      <c r="I48" s="2" t="s">
        <v>138</v>
      </c>
      <c r="J48" s="4" t="s">
        <v>165</v>
      </c>
      <c r="K48" s="4" t="str">
        <f>HLOOKUP($J48,LOCATION!$A$2:$M$3,2,0)</f>
        <v>NETHERLANDS</v>
      </c>
      <c r="L48" s="4" t="str">
        <f>INDEX(LOCATION!$A$1:$M$3,MATCH(SPORTSMEN!$L$1,LOCATION!$A$1:$A$3,0),MATCH(SPORTSMEN!$K48,LOCATION!$A$3:$M$3,0))</f>
        <v>Dutch</v>
      </c>
      <c r="M48" s="4" t="str">
        <f t="shared" si="4"/>
        <v>rotteveel.elise@xyz.com</v>
      </c>
      <c r="N48" s="49">
        <v>61.8</v>
      </c>
      <c r="O48" s="2" t="s">
        <v>218</v>
      </c>
      <c r="P48" s="2" t="s">
        <v>212</v>
      </c>
      <c r="Q48" s="2" t="str">
        <f>INDEX(SPORT!$A$1:$B$33,MATCH(SPORTSMEN!$R48,SPORT!$B$1:$B$33,0),MATCH("SPORTS LOCATION",SPORT!$A$1:$B$1,0))</f>
        <v>OUTDOOR</v>
      </c>
      <c r="R48" s="2" t="s">
        <v>195</v>
      </c>
      <c r="S48" s="50">
        <v>90478</v>
      </c>
    </row>
    <row r="49" spans="1:19" x14ac:dyDescent="0.3">
      <c r="A49" s="34">
        <v>48</v>
      </c>
      <c r="B49" s="3" t="str">
        <f t="shared" si="0"/>
        <v>FRU. MIRJAM SODERBERG</v>
      </c>
      <c r="C49" s="2" t="s">
        <v>126</v>
      </c>
      <c r="D49" s="2" t="s">
        <v>127</v>
      </c>
      <c r="E49" s="2"/>
      <c r="F49" s="2" t="s">
        <v>128</v>
      </c>
      <c r="G49" s="35">
        <v>35567</v>
      </c>
      <c r="H49" s="2" t="s">
        <v>20</v>
      </c>
      <c r="I49" s="2" t="s">
        <v>138</v>
      </c>
      <c r="J49" s="4" t="s">
        <v>168</v>
      </c>
      <c r="K49" s="4" t="str">
        <f>HLOOKUP($J49,LOCATION!$A$2:$M$3,2,0)</f>
        <v>SWEDEN</v>
      </c>
      <c r="L49" s="4" t="str">
        <f>INDEX(LOCATION!$A$1:$M$3,MATCH(SPORTSMEN!$L$1,LOCATION!$A$1:$A$3,0),MATCH(SPORTSMEN!$K49,LOCATION!$A$3:$M$3,0))</f>
        <v>Swedish</v>
      </c>
      <c r="M49" s="4" t="str">
        <f t="shared" si="4"/>
        <v>soderberg.mirjam@xyz.com</v>
      </c>
      <c r="N49" s="49">
        <v>50</v>
      </c>
      <c r="O49" s="2" t="s">
        <v>213</v>
      </c>
      <c r="P49" s="2" t="s">
        <v>217</v>
      </c>
      <c r="Q49" s="2" t="str">
        <f>INDEX(SPORT!$A$1:$B$33,MATCH(SPORTSMEN!$R49,SPORT!$B$1:$B$33,0),MATCH("SPORTS LOCATION",SPORT!$A$1:$B$1,0))</f>
        <v>OUTDOOR</v>
      </c>
      <c r="R49" s="2" t="s">
        <v>177</v>
      </c>
      <c r="S49" s="50">
        <v>38965</v>
      </c>
    </row>
    <row r="50" spans="1:19" x14ac:dyDescent="0.3">
      <c r="A50" s="34">
        <v>49</v>
      </c>
      <c r="B50" s="3" t="str">
        <f t="shared" si="0"/>
        <v>H. BERNDT PALSSON</v>
      </c>
      <c r="C50" s="2" t="s">
        <v>129</v>
      </c>
      <c r="D50" s="2" t="s">
        <v>130</v>
      </c>
      <c r="E50" s="2"/>
      <c r="F50" s="2" t="s">
        <v>131</v>
      </c>
      <c r="G50" s="35">
        <v>31832</v>
      </c>
      <c r="H50" s="2" t="s">
        <v>53</v>
      </c>
      <c r="I50" s="2" t="s">
        <v>142</v>
      </c>
      <c r="J50" s="4" t="s">
        <v>168</v>
      </c>
      <c r="K50" s="4" t="str">
        <f>HLOOKUP($J50,LOCATION!$A$2:$M$3,2,0)</f>
        <v>SWEDEN</v>
      </c>
      <c r="L50" s="4" t="str">
        <f>INDEX(LOCATION!$A$1:$M$3,MATCH(SPORTSMEN!$L$1,LOCATION!$A$1:$A$3,0),MATCH(SPORTSMEN!$K50,LOCATION!$A$3:$M$3,0))</f>
        <v>Swedish</v>
      </c>
      <c r="M50" s="4" t="str">
        <f t="shared" si="4"/>
        <v>palsson.berndt@xyz.com</v>
      </c>
      <c r="N50" s="49">
        <v>45.9</v>
      </c>
      <c r="O50" s="2" t="s">
        <v>214</v>
      </c>
      <c r="P50" s="2" t="s">
        <v>210</v>
      </c>
      <c r="Q50" s="2" t="str">
        <f>INDEX(SPORT!$A$1:$B$33,MATCH(SPORTSMEN!$R50,SPORT!$B$1:$B$33,0),MATCH("SPORTS LOCATION",SPORT!$A$1:$B$1,0))</f>
        <v>OUTDOOR</v>
      </c>
      <c r="R50" s="2" t="s">
        <v>205</v>
      </c>
      <c r="S50" s="50">
        <v>35387</v>
      </c>
    </row>
    <row r="51" spans="1:19" x14ac:dyDescent="0.3">
      <c r="A51" s="34">
        <v>50</v>
      </c>
      <c r="B51" s="3" t="str">
        <f t="shared" si="0"/>
        <v>SR. ADRIANO SOBRINHO</v>
      </c>
      <c r="C51" s="2" t="s">
        <v>13</v>
      </c>
      <c r="D51" s="2" t="s">
        <v>132</v>
      </c>
      <c r="E51" s="2" t="s">
        <v>133</v>
      </c>
      <c r="F51" s="2" t="s">
        <v>134</v>
      </c>
      <c r="G51" s="35">
        <v>34178</v>
      </c>
      <c r="H51" s="2" t="s">
        <v>30</v>
      </c>
      <c r="I51" s="2" t="s">
        <v>142</v>
      </c>
      <c r="J51" s="4" t="s">
        <v>169</v>
      </c>
      <c r="K51" s="4" t="str">
        <f>HLOOKUP($J51,LOCATION!$A$2:$M$3,2,0)</f>
        <v>BRAZIL</v>
      </c>
      <c r="L51" s="4" t="str">
        <f>INDEX(LOCATION!$A$1:$M$3,MATCH(SPORTSMEN!$L$1,LOCATION!$A$1:$A$3,0),MATCH(SPORTSMEN!$K51,LOCATION!$A$3:$M$3,0))</f>
        <v>Portuguese</v>
      </c>
      <c r="M51" s="4" t="str">
        <f t="shared" si="4"/>
        <v>sobrinho.adriano@xyz.com</v>
      </c>
      <c r="N51" s="49">
        <v>92.5</v>
      </c>
      <c r="O51" s="2" t="s">
        <v>209</v>
      </c>
      <c r="P51" s="2" t="s">
        <v>216</v>
      </c>
      <c r="Q51" s="2" t="str">
        <f>INDEX(SPORT!$A$1:$B$33,MATCH(SPORTSMEN!$R51,SPORT!$B$1:$B$33,0),MATCH("SPORTS LOCATION",SPORT!$A$1:$B$1,0))</f>
        <v>INDOOR</v>
      </c>
      <c r="R51" s="2" t="s">
        <v>206</v>
      </c>
      <c r="S51" s="50">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F24" sqref="F24"/>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Vipin malik</cp:lastModifiedBy>
  <dcterms:created xsi:type="dcterms:W3CDTF">2019-05-28T07:07:38Z</dcterms:created>
  <dcterms:modified xsi:type="dcterms:W3CDTF">2024-10-06T08:08:30Z</dcterms:modified>
</cp:coreProperties>
</file>