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_projects\Kronos\simulation\"/>
    </mc:Choice>
  </mc:AlternateContent>
  <xr:revisionPtr revIDLastSave="0" documentId="13_ncr:1_{191FD857-EF7A-4315-8E70-E8148A1DC8BF}" xr6:coauthVersionLast="47" xr6:coauthVersionMax="47" xr10:uidLastSave="{00000000-0000-0000-0000-000000000000}"/>
  <bookViews>
    <workbookView xWindow="28680" yWindow="-255" windowWidth="29040" windowHeight="15720" xr2:uid="{86E91B51-E619-4DB4-8196-6FE83C7EC737}"/>
  </bookViews>
  <sheets>
    <sheet name="Sheet1" sheetId="1" r:id="rId1"/>
    <sheet name="not_simul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2" i="2"/>
  <c r="G2" i="2" s="1"/>
  <c r="V17" i="2"/>
  <c r="E17" i="2"/>
  <c r="V16" i="2"/>
  <c r="E16" i="2"/>
  <c r="E15" i="2"/>
  <c r="X14" i="2"/>
  <c r="X15" i="2" s="1"/>
  <c r="V14" i="2"/>
  <c r="V15" i="2" s="1"/>
  <c r="E14" i="2"/>
  <c r="V13" i="2"/>
  <c r="E13" i="2"/>
  <c r="V12" i="2"/>
  <c r="F12" i="2"/>
  <c r="G12" i="2" s="1"/>
  <c r="E12" i="2"/>
  <c r="V11" i="2"/>
  <c r="G11" i="2"/>
  <c r="F11" i="2"/>
  <c r="E11" i="2"/>
  <c r="F10" i="2"/>
  <c r="G10" i="2" s="1"/>
  <c r="E10" i="2"/>
  <c r="X9" i="2"/>
  <c r="X10" i="2" s="1"/>
  <c r="V9" i="2"/>
  <c r="V10" i="2" s="1"/>
  <c r="F9" i="2"/>
  <c r="G9" i="2" s="1"/>
  <c r="E9" i="2"/>
  <c r="V8" i="2"/>
  <c r="F8" i="2"/>
  <c r="G8" i="2" s="1"/>
  <c r="E8" i="2"/>
  <c r="V7" i="2"/>
  <c r="F7" i="2"/>
  <c r="G7" i="2" s="1"/>
  <c r="E7" i="2"/>
  <c r="V6" i="2"/>
  <c r="F6" i="2"/>
  <c r="G6" i="2" s="1"/>
  <c r="E6" i="2"/>
  <c r="V5" i="2"/>
  <c r="F5" i="2"/>
  <c r="G5" i="2" s="1"/>
  <c r="E5" i="2"/>
  <c r="V4" i="2"/>
  <c r="F4" i="2"/>
  <c r="G4" i="2" s="1"/>
  <c r="E4" i="2"/>
  <c r="V3" i="2"/>
  <c r="F3" i="2"/>
  <c r="G3" i="2" s="1"/>
  <c r="E3" i="2"/>
  <c r="V2" i="2"/>
  <c r="E2" i="2"/>
  <c r="E3" i="1"/>
  <c r="X14" i="1"/>
  <c r="X9" i="1"/>
  <c r="X15" i="1" l="1"/>
  <c r="X10" i="1"/>
  <c r="W9" i="1"/>
  <c r="W10" i="1" s="1"/>
  <c r="W14" i="1"/>
  <c r="W15" i="1"/>
  <c r="V16" i="1"/>
  <c r="V11" i="1"/>
  <c r="V12" i="1"/>
  <c r="V17" i="1"/>
  <c r="V13" i="1"/>
  <c r="V8" i="1"/>
  <c r="V7" i="1"/>
  <c r="V6" i="1"/>
  <c r="V5" i="1"/>
  <c r="V4" i="1"/>
  <c r="V3" i="1"/>
  <c r="V2" i="1"/>
  <c r="V9" i="1"/>
  <c r="V10" i="1" s="1"/>
  <c r="V14" i="1"/>
  <c r="V15" i="1" s="1"/>
  <c r="F12" i="1"/>
  <c r="G12" i="1" s="1"/>
  <c r="F11" i="1"/>
  <c r="G11" i="1" s="1"/>
  <c r="F10" i="1"/>
  <c r="G10" i="1" s="1"/>
  <c r="F9" i="1"/>
  <c r="G9" i="1" s="1"/>
  <c r="F8" i="1"/>
  <c r="G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F7" i="1"/>
  <c r="G7" i="1" s="1"/>
  <c r="F6" i="1"/>
  <c r="G6" i="1" s="1"/>
  <c r="F5" i="1"/>
  <c r="G5" i="1" s="1"/>
  <c r="F4" i="1"/>
  <c r="G4" i="1" s="1"/>
  <c r="F3" i="1"/>
  <c r="G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Jens Baetens</author>
  </authors>
  <commentList>
    <comment ref="W1" authorId="0" shapeId="0" xr:uid="{4C5E9B1F-F632-4A94-9C34-7273CB4DC1B6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only the part which is influenced by the peak; so not the "toegangsvermogen" for Fluvius
or the "tarieven voor het beschikbaar gestelde vermogen" for Elia
</t>
        </r>
      </text>
    </comment>
    <comment ref="X1" authorId="0" shapeId="0" xr:uid="{1C2BA4DD-BD6F-4CA9-9B3D-084C80E554B0}">
      <text>
        <r>
          <rPr>
            <sz val="9"/>
            <color indexed="81"/>
            <rFont val="Tahoma"/>
            <family val="2"/>
          </rPr>
          <t xml:space="preserve">this is the part which is fixed, so always to be paid, no matter the dispatch logic
</t>
        </r>
      </text>
    </comment>
    <comment ref="F13" authorId="0" shapeId="0" xr:uid="{9EC48F73-3331-4202-885B-BBC78D252AC4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 so to make sure the CHP is not dispatched</t>
        </r>
      </text>
    </comment>
    <comment ref="G13" authorId="0" shapeId="0" xr:uid="{B019E366-50F9-4806-A69E-E7BAEF5C50AD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workaround; cannot be 0</t>
        </r>
      </text>
    </comment>
    <comment ref="F14" authorId="0" shapeId="0" xr:uid="{C7E28943-DC02-4932-AC32-CE9599AD5175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 so to make sure the CHP is not dispatched</t>
        </r>
      </text>
    </comment>
    <comment ref="G14" authorId="0" shapeId="0" xr:uid="{5CBACD89-CF66-4F93-A3A2-8D30DCD15FB5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workaround; cannot be 0</t>
        </r>
      </text>
    </comment>
    <comment ref="F15" authorId="0" shapeId="0" xr:uid="{FA20CC8F-7D6A-43FD-B850-595EA669DDB8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 so to make sure the CHP is not dispatched</t>
        </r>
      </text>
    </comment>
    <comment ref="G15" authorId="0" shapeId="0" xr:uid="{8476DA8C-7392-43BA-BF7E-2B33CBA47ADD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workaround; cannot be 0</t>
        </r>
      </text>
    </comment>
    <comment ref="F16" authorId="0" shapeId="0" xr:uid="{4A9E44C6-6A62-4B3B-B72D-C8D2C63935A4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 so to make sure the CHP is not dispatched</t>
        </r>
      </text>
    </comment>
    <comment ref="G16" authorId="0" shapeId="0" xr:uid="{0A47AE6E-301B-4563-8872-634657D10EBA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workaround; cannot be 0</t>
        </r>
      </text>
    </comment>
    <comment ref="F17" authorId="0" shapeId="0" xr:uid="{612B4625-5367-4EC8-AC30-D6F09855FE11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 so to make sure the CHP is not dispatched</t>
        </r>
      </text>
    </comment>
    <comment ref="G17" authorId="0" shapeId="0" xr:uid="{25E95A7C-BE59-4FBC-98FA-EED1015A9511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workaround; cannot be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Jens Baetens</author>
  </authors>
  <commentList>
    <comment ref="W1" authorId="0" shapeId="0" xr:uid="{D78F91BD-88F6-4FB0-8F89-8F527C76D830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only the part which is influenced by the peak; so not the "toegangsvermogen" for Fluvius
or the "tarieven voor het beschikbaar gestelde vermogen" for Elia
</t>
        </r>
      </text>
    </comment>
    <comment ref="X1" authorId="0" shapeId="0" xr:uid="{F87D82EF-D37E-48B2-88A3-17D719991000}">
      <text>
        <r>
          <rPr>
            <sz val="9"/>
            <color indexed="81"/>
            <rFont val="Tahoma"/>
            <family val="2"/>
          </rPr>
          <t xml:space="preserve">this is the part which is fixed, so always to be paid, no matter the dispatch logic
</t>
        </r>
      </text>
    </comment>
    <comment ref="F13" authorId="0" shapeId="0" xr:uid="{AECD069C-3302-42AA-8E3F-ACDEA5E82C9F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 so to make sure the CHP is not dispatched</t>
        </r>
      </text>
    </comment>
    <comment ref="G13" authorId="0" shapeId="0" xr:uid="{E114C40B-C4CC-4BAE-B8BA-9ABF64A82E35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workaround; cannot be 0</t>
        </r>
      </text>
    </comment>
    <comment ref="F14" authorId="0" shapeId="0" xr:uid="{1D325952-F4E8-45D9-AC49-A7EE7A1794B5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 so to make sure the CHP is not dispatched</t>
        </r>
      </text>
    </comment>
    <comment ref="G14" authorId="0" shapeId="0" xr:uid="{04EF4559-4E75-4F6D-9741-33FB671A44FE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workaround; cannot be 0</t>
        </r>
      </text>
    </comment>
    <comment ref="F15" authorId="0" shapeId="0" xr:uid="{7623DFBE-FAF3-4B9A-9AEB-A4EB4FACF1A9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 so to make sure the CHP is not dispatched</t>
        </r>
      </text>
    </comment>
    <comment ref="G15" authorId="0" shapeId="0" xr:uid="{8C55A590-B29E-4F7D-B3CF-1E3A8B0D302C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workaround; cannot be 0</t>
        </r>
      </text>
    </comment>
    <comment ref="F16" authorId="0" shapeId="0" xr:uid="{20DEFCDE-9DA2-4F8B-8BB4-853D1FA2543B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 so to make sure the CHP is not dispatched</t>
        </r>
      </text>
    </comment>
    <comment ref="G16" authorId="0" shapeId="0" xr:uid="{ED79EAFF-41AC-4624-9B3B-8ADEB0EAB13B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workaround; cannot be 0</t>
        </r>
      </text>
    </comment>
    <comment ref="F17" authorId="0" shapeId="0" xr:uid="{F1C878F6-1219-40D4-B009-FB737D09628F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 so to make sure the CHP is not dispatched</t>
        </r>
      </text>
    </comment>
    <comment ref="G17" authorId="0" shapeId="0" xr:uid="{2746B6F7-F842-470E-AB54-7FDB8724D7EE}">
      <text>
        <r>
          <rPr>
            <b/>
            <sz val="9"/>
            <color indexed="81"/>
            <rFont val="Tahoma"/>
            <family val="2"/>
          </rPr>
          <t>Jens Baetens:</t>
        </r>
        <r>
          <rPr>
            <sz val="9"/>
            <color indexed="81"/>
            <rFont val="Tahoma"/>
            <family val="2"/>
          </rPr>
          <t xml:space="preserve">
workaround; cannot be 0</t>
        </r>
      </text>
    </comment>
  </commentList>
</comments>
</file>

<file path=xl/sharedStrings.xml><?xml version="1.0" encoding="utf-8"?>
<sst xmlns="http://schemas.openxmlformats.org/spreadsheetml/2006/main" count="186" uniqueCount="95">
  <si>
    <t>Name</t>
  </si>
  <si>
    <t>Flex_0</t>
  </si>
  <si>
    <t>Flex_1.1</t>
  </si>
  <si>
    <t>Flex_1.2</t>
  </si>
  <si>
    <t>Flex_1.3</t>
  </si>
  <si>
    <t>Flex_1.4</t>
  </si>
  <si>
    <t>Flex_1.5</t>
  </si>
  <si>
    <t>description</t>
  </si>
  <si>
    <t>Flex_2.3</t>
  </si>
  <si>
    <t>Flex_3.1</t>
  </si>
  <si>
    <t>Flex_3.2</t>
  </si>
  <si>
    <t>Flex_3.3</t>
  </si>
  <si>
    <t>Flex_3.11</t>
  </si>
  <si>
    <t>Flex_4</t>
  </si>
  <si>
    <t>Flex_5.1</t>
  </si>
  <si>
    <t>Flex_5.2</t>
  </si>
  <si>
    <t>Flex_5.3</t>
  </si>
  <si>
    <t>Flex_5.11</t>
  </si>
  <si>
    <t>price_starttime</t>
  </si>
  <si>
    <t>demand_starttime</t>
  </si>
  <si>
    <t>length</t>
  </si>
  <si>
    <t>gas_turbine_minload_electricity_capacity</t>
  </si>
  <si>
    <t>gas_turbine_maxload_electricity_capacity</t>
  </si>
  <si>
    <t>gas_turbine_minload_electricity_efficiency</t>
  </si>
  <si>
    <t>gas_turbine_maxload_electricity_efficiency</t>
  </si>
  <si>
    <t>gas_turbine_minload_heat_efficiency</t>
  </si>
  <si>
    <t>gas_turbine_maxload_heat_efficiency</t>
  </si>
  <si>
    <t>gas_boiler_efficiency</t>
  </si>
  <si>
    <t>gas_boiler_capacity</t>
  </si>
  <si>
    <t>e_boiler_efficiency</t>
  </si>
  <si>
    <t>e_boiler_capacity</t>
  </si>
  <si>
    <t>hrsg_efficiency</t>
  </si>
  <si>
    <t>hrsg_capacity</t>
  </si>
  <si>
    <t>elec_offtake_contract_param_a</t>
  </si>
  <si>
    <t>elec_offtake_contract_param_b</t>
  </si>
  <si>
    <t>elec_injection_contract_param_a</t>
  </si>
  <si>
    <t>elec_injection_contract_param_b</t>
  </si>
  <si>
    <t>elec_grid_cost_energy</t>
  </si>
  <si>
    <t>elec_offtake_tax_energy</t>
  </si>
  <si>
    <t>gas_offtake_contract_param_a</t>
  </si>
  <si>
    <t>gas_offtake_contract_param_b</t>
  </si>
  <si>
    <t>gas_grid_cost_energy</t>
  </si>
  <si>
    <t>elec_grid_cost_power_peak</t>
  </si>
  <si>
    <t>elec_grid_cost_power_fixed</t>
  </si>
  <si>
    <t>2024-01-01</t>
  </si>
  <si>
    <t>2022-01-01</t>
  </si>
  <si>
    <t>CHP (GT) is always running at nominal capacity, post firing is used for additional steam production. Gas boiler is not economically dispatched. No eboiler.</t>
  </si>
  <si>
    <t>Identical to Flex_0, but with modulation of the GT by 10%.</t>
  </si>
  <si>
    <t>Identical to Flex_0, but with modulation of the GT by 20%.</t>
  </si>
  <si>
    <t>Identical to Flex_0, but with modulation of the GT by 30%.</t>
  </si>
  <si>
    <t>Identical to Flex_0, but with modulation of the GT by 40%.</t>
  </si>
  <si>
    <t>Identical to Flex_0, but with modulation of the GT by 50%.</t>
  </si>
  <si>
    <t>Identical to Flex_2.3, but with economical dispatch of the gas boiler (shutdown of chp possible - stack undoubled)</t>
  </si>
  <si>
    <t>Identical to Flex_2.3, but with large eboiler on Elia, with full grid tariffs</t>
  </si>
  <si>
    <t>Identical to Flex_2.3, but with large eboiler on Elia, with 80% grid tariff reduction</t>
  </si>
  <si>
    <t>Identical to Flex_2.3, but with medium eboiler on Fluvius Post, with full grid tariffs</t>
  </si>
  <si>
    <t>Identical to Flex_2.3, but with small eboiler on Fluvius Ring, with full grid tariffs</t>
  </si>
  <si>
    <t>Full gas boiler (no CHP, no eboiler)</t>
  </si>
  <si>
    <t>Identical to Flex_4, but with large eboiler on Elia, with full grid tariffs</t>
  </si>
  <si>
    <t>Identical to Flex_4, but with large eboiler on Elia, with 80% grid tariff reduction</t>
  </si>
  <si>
    <t>Identical to Flex_4, but with medium eboiler on Fluvius Post, with full grid tariffs</t>
  </si>
  <si>
    <t>Identical to Flex_4, but with small eboiler on Fluvius Ring, with full grid tariffs</t>
  </si>
  <si>
    <t>elec_grid_cost_max_tariff</t>
  </si>
  <si>
    <t>Flex_0_max_tariff</t>
  </si>
  <si>
    <t>Flex_1.1_max_tariff</t>
  </si>
  <si>
    <t>Flex_1.2_max_tariff</t>
  </si>
  <si>
    <t>Flex_1.3_max_tariff</t>
  </si>
  <si>
    <t>Flex_1.4_max_tariff</t>
  </si>
  <si>
    <t>Flex_1.5_max_tariff</t>
  </si>
  <si>
    <t>Flex_2.3_max_tariff</t>
  </si>
  <si>
    <t>Flex_3.1_max_tariff</t>
  </si>
  <si>
    <t>Flex_3.2_max_tariff</t>
  </si>
  <si>
    <t>Flex_3.11_max_tariff</t>
  </si>
  <si>
    <t>Flex_3.3_max_tariff</t>
  </si>
  <si>
    <t>Flex_5.1_max_tariff</t>
  </si>
  <si>
    <t>Flex_4_max_tariff</t>
  </si>
  <si>
    <t>Flex_5.11_max_tariff</t>
  </si>
  <si>
    <t>Flex_5.2_max_tariff</t>
  </si>
  <si>
    <t>Flex_5.3_max_tariff</t>
  </si>
  <si>
    <t>CHP (GT) is always running at nominal capacity, post firing is used for additional steam production. Gas boiler is not economically dispatched. No eboiler. Max tariff (no peak tariff)</t>
  </si>
  <si>
    <t>Identical to Flex_0, but with modulation of the GT by 10%. Max tariff (no peak tariff)</t>
  </si>
  <si>
    <t>Identical to Flex_0, but with modulation of the GT by 20%.  Max tariff (no peak tariff)</t>
  </si>
  <si>
    <t>Identical to Flex_0, but with modulation of the GT by 30%.  Max tariff (no peak tariff)</t>
  </si>
  <si>
    <t>Identical to Flex_0, but with modulation of the GT by 40%.  Max tariff (no peak tariff)</t>
  </si>
  <si>
    <t>Identical to Flex_0, but with modulation of the GT by 50%.  Max tariff (no peak tariff)</t>
  </si>
  <si>
    <t>Identical to Flex_2.3, but with economical dispatch of the gas boiler (shutdown of chp possible - stack undoubled).  Max tariff (no peak tariff)</t>
  </si>
  <si>
    <t>Identical to Flex_2.3, but with large eboiler on Elia, with full grid tariffs.  Max tariff (no peak tariff)</t>
  </si>
  <si>
    <t>Identical to Flex_2.3, but with large eboiler on Elia, with 80% grid tariff reduction.  Max tariff (no peak tariff)</t>
  </si>
  <si>
    <t>Identical to Flex_2.3, but with medium eboiler on Fluvius Post, with full grid tariffs.  Max tariff (no peak tariff)</t>
  </si>
  <si>
    <t>Identical to Flex_2.3, but with small eboiler on Fluvius Ring, with full grid tariffs.  Max tariff (no peak tariff)</t>
  </si>
  <si>
    <t>Full gas boiler (no CHP, no eboiler).  Max tariff (no peak tariff)</t>
  </si>
  <si>
    <t>Identical to Flex_4, but with large eboiler on Elia, with full grid tariffs.  Max tariff (no peak tariff)</t>
  </si>
  <si>
    <t>Identical to Flex_4, but with large eboiler on Elia, with 80% grid tariff reduction.  Max tariff (no peak tariff)</t>
  </si>
  <si>
    <t>Identical to Flex_4, but with medium eboiler on Fluvius Post, with full grid tariffs.  Max tariff (no peak tariff)</t>
  </si>
  <si>
    <t>Identical to Flex_4, but with small eboiler on Fluvius Ring, with full grid tariffs.  Max tariff (no peak tariff)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</si>
</sst>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43" fontId="0" fillId="0" borderId="0" xfId="1" applyFont="1"/>
    <xf numFmtId="49" fontId="2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75EA-1B08-4E3C-9D48-7C1034911B5B}">
  <dimension ref="A1:AC1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6" sqref="G26"/>
    </sheetView>
  </sheetViews>
  <sheetFormatPr defaultRowHeight="15" x14ac:dyDescent="0.25"/>
  <cols>
    <col min="1" max="1" width="41.7109375" customWidth="1"/>
    <col min="2" max="2" width="91.7109375" style="2" bestFit="1" customWidth="1"/>
    <col min="3" max="3" width="18.85546875" style="6" bestFit="1" customWidth="1"/>
    <col min="4" max="4" width="22.42578125" style="6" bestFit="1" customWidth="1"/>
    <col min="5" max="5" width="8.85546875" bestFit="1" customWidth="1"/>
    <col min="6" max="6" width="50.7109375" bestFit="1" customWidth="1"/>
    <col min="7" max="7" width="51.42578125" bestFit="1" customWidth="1"/>
    <col min="8" max="8" width="52.42578125" bestFit="1" customWidth="1"/>
    <col min="9" max="9" width="53" bestFit="1" customWidth="1"/>
    <col min="10" max="10" width="45.85546875" bestFit="1" customWidth="1"/>
    <col min="11" max="11" width="46.42578125" bestFit="1" customWidth="1"/>
    <col min="12" max="12" width="26.85546875" bestFit="1" customWidth="1"/>
    <col min="13" max="13" width="25.28515625" bestFit="1" customWidth="1"/>
    <col min="14" max="14" width="24" bestFit="1" customWidth="1"/>
    <col min="15" max="15" width="22.5703125" bestFit="1" customWidth="1"/>
    <col min="16" max="16" width="19.5703125" bestFit="1" customWidth="1"/>
    <col min="17" max="17" width="18.140625" bestFit="1" customWidth="1"/>
    <col min="18" max="19" width="39.28515625" bestFit="1" customWidth="1"/>
    <col min="20" max="21" width="41.140625" bestFit="1" customWidth="1"/>
    <col min="22" max="22" width="28.5703125" bestFit="1" customWidth="1"/>
    <col min="23" max="23" width="27.42578125" bestFit="1" customWidth="1"/>
    <col min="24" max="25" width="27.42578125" customWidth="1"/>
    <col min="26" max="26" width="30.7109375" bestFit="1" customWidth="1"/>
    <col min="27" max="28" width="38.5703125" bestFit="1" customWidth="1"/>
    <col min="29" max="29" width="27.7109375" bestFit="1" customWidth="1"/>
  </cols>
  <sheetData>
    <row r="1" spans="1:29" x14ac:dyDescent="0.25">
      <c r="A1" s="1" t="s">
        <v>0</v>
      </c>
      <c r="B1" s="3" t="s">
        <v>7</v>
      </c>
      <c r="C1" s="5" t="s">
        <v>18</v>
      </c>
      <c r="D1" s="5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42</v>
      </c>
      <c r="X1" s="3" t="s">
        <v>43</v>
      </c>
      <c r="Y1" s="3" t="s">
        <v>62</v>
      </c>
      <c r="Z1" s="3" t="s">
        <v>38</v>
      </c>
      <c r="AA1" s="3" t="s">
        <v>39</v>
      </c>
      <c r="AB1" s="3" t="s">
        <v>40</v>
      </c>
      <c r="AC1" s="3" t="s">
        <v>41</v>
      </c>
    </row>
    <row r="2" spans="1:29" ht="30" x14ac:dyDescent="0.25">
      <c r="A2" t="s">
        <v>1</v>
      </c>
      <c r="B2" s="2" t="s">
        <v>46</v>
      </c>
      <c r="C2" s="6" t="s">
        <v>44</v>
      </c>
      <c r="D2" s="6" t="s">
        <v>45</v>
      </c>
      <c r="E2">
        <f t="shared" ref="E2:E17" si="0">24*365</f>
        <v>8760</v>
      </c>
      <c r="F2">
        <f>6.55*0.9</f>
        <v>5.8949999999999996</v>
      </c>
      <c r="G2">
        <f t="shared" ref="G2" si="1">6.55-F2</f>
        <v>0.65500000000000025</v>
      </c>
      <c r="H2">
        <v>0.31</v>
      </c>
      <c r="I2">
        <v>0.31</v>
      </c>
      <c r="J2">
        <v>0.46</v>
      </c>
      <c r="K2">
        <v>0.46</v>
      </c>
      <c r="L2">
        <v>0.85</v>
      </c>
      <c r="M2">
        <v>24</v>
      </c>
      <c r="N2">
        <v>0.99</v>
      </c>
      <c r="O2">
        <v>0</v>
      </c>
      <c r="P2">
        <v>1</v>
      </c>
      <c r="Q2">
        <v>12</v>
      </c>
      <c r="R2">
        <v>1.0289999999999999</v>
      </c>
      <c r="S2">
        <v>13.7</v>
      </c>
      <c r="T2">
        <v>1</v>
      </c>
      <c r="U2">
        <v>6.49</v>
      </c>
      <c r="V2" s="4">
        <f t="shared" ref="V2:V8" si="2">(0.0047287+0.0002755)*1000</f>
        <v>5.0041999999999991</v>
      </c>
      <c r="W2" s="4">
        <v>4.88</v>
      </c>
      <c r="X2" s="4">
        <v>3.5127000000000002</v>
      </c>
      <c r="Y2" s="4">
        <v>150</v>
      </c>
      <c r="Z2">
        <v>10.91</v>
      </c>
      <c r="AA2">
        <v>1</v>
      </c>
      <c r="AB2">
        <v>0.55000000000000004</v>
      </c>
      <c r="AC2">
        <v>5</v>
      </c>
    </row>
    <row r="3" spans="1:29" x14ac:dyDescent="0.25">
      <c r="A3" t="s">
        <v>2</v>
      </c>
      <c r="B3" s="2" t="s">
        <v>47</v>
      </c>
      <c r="C3" s="6" t="s">
        <v>44</v>
      </c>
      <c r="D3" s="6" t="s">
        <v>45</v>
      </c>
      <c r="E3">
        <f t="shared" si="0"/>
        <v>8760</v>
      </c>
      <c r="F3">
        <f>6.55*0.9</f>
        <v>5.8949999999999996</v>
      </c>
      <c r="G3">
        <f t="shared" ref="G2:G12" si="3">6.55-F3</f>
        <v>0.65500000000000025</v>
      </c>
      <c r="H3">
        <v>0.31</v>
      </c>
      <c r="I3">
        <v>0.31</v>
      </c>
      <c r="J3">
        <v>0.46</v>
      </c>
      <c r="K3">
        <v>0.46</v>
      </c>
      <c r="L3">
        <v>0.85</v>
      </c>
      <c r="M3">
        <v>24</v>
      </c>
      <c r="N3">
        <v>0.99</v>
      </c>
      <c r="O3">
        <v>0</v>
      </c>
      <c r="P3">
        <v>1</v>
      </c>
      <c r="Q3">
        <v>12</v>
      </c>
      <c r="R3">
        <v>1.0289999999999999</v>
      </c>
      <c r="S3">
        <v>13.7</v>
      </c>
      <c r="T3">
        <v>1</v>
      </c>
      <c r="U3">
        <v>6.49</v>
      </c>
      <c r="V3" s="4">
        <f t="shared" si="2"/>
        <v>5.0041999999999991</v>
      </c>
      <c r="W3" s="4">
        <v>4.88</v>
      </c>
      <c r="X3" s="4">
        <v>3.5127000000000002</v>
      </c>
      <c r="Y3" s="4">
        <v>0</v>
      </c>
      <c r="Z3">
        <v>10.91</v>
      </c>
      <c r="AA3">
        <v>1</v>
      </c>
      <c r="AB3">
        <v>0.55000000000000004</v>
      </c>
      <c r="AC3">
        <v>5</v>
      </c>
    </row>
    <row r="4" spans="1:29" x14ac:dyDescent="0.25">
      <c r="A4" t="s">
        <v>3</v>
      </c>
      <c r="B4" s="2" t="s">
        <v>48</v>
      </c>
      <c r="C4" s="6" t="s">
        <v>44</v>
      </c>
      <c r="D4" s="6" t="s">
        <v>45</v>
      </c>
      <c r="E4">
        <f t="shared" si="0"/>
        <v>8760</v>
      </c>
      <c r="F4">
        <f>6.55*0.8</f>
        <v>5.24</v>
      </c>
      <c r="G4">
        <f t="shared" si="3"/>
        <v>1.3099999999999996</v>
      </c>
      <c r="H4">
        <v>0.31</v>
      </c>
      <c r="I4">
        <v>0.31</v>
      </c>
      <c r="J4">
        <v>0.46</v>
      </c>
      <c r="K4">
        <v>0.46</v>
      </c>
      <c r="L4">
        <v>0.85</v>
      </c>
      <c r="M4">
        <v>24</v>
      </c>
      <c r="N4">
        <v>0.99</v>
      </c>
      <c r="O4">
        <v>0</v>
      </c>
      <c r="P4">
        <v>1</v>
      </c>
      <c r="Q4">
        <v>12</v>
      </c>
      <c r="R4">
        <v>1.0289999999999999</v>
      </c>
      <c r="S4">
        <v>13.7</v>
      </c>
      <c r="T4">
        <v>1</v>
      </c>
      <c r="U4">
        <v>6.49</v>
      </c>
      <c r="V4" s="4">
        <f t="shared" si="2"/>
        <v>5.0041999999999991</v>
      </c>
      <c r="W4" s="4">
        <v>4.88</v>
      </c>
      <c r="X4" s="4">
        <v>3.5127000000000002</v>
      </c>
      <c r="Y4" s="4">
        <v>0</v>
      </c>
      <c r="Z4">
        <v>10.91</v>
      </c>
      <c r="AA4">
        <v>1</v>
      </c>
      <c r="AB4">
        <v>0.55000000000000004</v>
      </c>
      <c r="AC4">
        <v>5</v>
      </c>
    </row>
    <row r="5" spans="1:29" x14ac:dyDescent="0.25">
      <c r="A5" t="s">
        <v>4</v>
      </c>
      <c r="B5" s="2" t="s">
        <v>49</v>
      </c>
      <c r="C5" s="6" t="s">
        <v>44</v>
      </c>
      <c r="D5" s="6" t="s">
        <v>45</v>
      </c>
      <c r="E5">
        <f t="shared" si="0"/>
        <v>8760</v>
      </c>
      <c r="F5">
        <f>6.55*0.7</f>
        <v>4.585</v>
      </c>
      <c r="G5">
        <f t="shared" si="3"/>
        <v>1.9649999999999999</v>
      </c>
      <c r="H5">
        <v>0.31</v>
      </c>
      <c r="I5">
        <v>0.31</v>
      </c>
      <c r="J5">
        <v>0.46</v>
      </c>
      <c r="K5">
        <v>0.46</v>
      </c>
      <c r="L5">
        <v>0.85</v>
      </c>
      <c r="M5">
        <v>24</v>
      </c>
      <c r="N5">
        <v>0.99</v>
      </c>
      <c r="O5">
        <v>0</v>
      </c>
      <c r="P5">
        <v>1</v>
      </c>
      <c r="Q5">
        <v>12</v>
      </c>
      <c r="R5">
        <v>1.0289999999999999</v>
      </c>
      <c r="S5">
        <v>13.7</v>
      </c>
      <c r="T5">
        <v>1</v>
      </c>
      <c r="U5">
        <v>6.49</v>
      </c>
      <c r="V5" s="4">
        <f t="shared" si="2"/>
        <v>5.0041999999999991</v>
      </c>
      <c r="W5" s="4">
        <v>4.88</v>
      </c>
      <c r="X5" s="4">
        <v>3.5127000000000002</v>
      </c>
      <c r="Y5" s="4">
        <v>0</v>
      </c>
      <c r="Z5">
        <v>10.91</v>
      </c>
      <c r="AA5">
        <v>1</v>
      </c>
      <c r="AB5">
        <v>0.55000000000000004</v>
      </c>
      <c r="AC5">
        <v>5</v>
      </c>
    </row>
    <row r="6" spans="1:29" x14ac:dyDescent="0.25">
      <c r="A6" t="s">
        <v>5</v>
      </c>
      <c r="B6" s="2" t="s">
        <v>50</v>
      </c>
      <c r="C6" s="6" t="s">
        <v>44</v>
      </c>
      <c r="D6" s="6" t="s">
        <v>45</v>
      </c>
      <c r="E6">
        <f t="shared" si="0"/>
        <v>8760</v>
      </c>
      <c r="F6">
        <f>6.55*0.6</f>
        <v>3.9299999999999997</v>
      </c>
      <c r="G6">
        <f t="shared" si="3"/>
        <v>2.62</v>
      </c>
      <c r="H6">
        <v>0.31</v>
      </c>
      <c r="I6">
        <v>0.31</v>
      </c>
      <c r="J6">
        <v>0.46</v>
      </c>
      <c r="K6">
        <v>0.46</v>
      </c>
      <c r="L6">
        <v>0.85</v>
      </c>
      <c r="M6">
        <v>24</v>
      </c>
      <c r="N6">
        <v>0.99</v>
      </c>
      <c r="O6">
        <v>0</v>
      </c>
      <c r="P6">
        <v>1</v>
      </c>
      <c r="Q6">
        <v>12</v>
      </c>
      <c r="R6">
        <v>1.0289999999999999</v>
      </c>
      <c r="S6">
        <v>13.7</v>
      </c>
      <c r="T6">
        <v>1</v>
      </c>
      <c r="U6">
        <v>6.49</v>
      </c>
      <c r="V6" s="4">
        <f t="shared" si="2"/>
        <v>5.0041999999999991</v>
      </c>
      <c r="W6" s="4">
        <v>4.88</v>
      </c>
      <c r="X6" s="4">
        <v>3.5127000000000002</v>
      </c>
      <c r="Y6" s="4">
        <v>0</v>
      </c>
      <c r="Z6">
        <v>10.91</v>
      </c>
      <c r="AA6">
        <v>1</v>
      </c>
      <c r="AB6">
        <v>0.55000000000000004</v>
      </c>
      <c r="AC6">
        <v>5</v>
      </c>
    </row>
    <row r="7" spans="1:29" x14ac:dyDescent="0.25">
      <c r="A7" t="s">
        <v>6</v>
      </c>
      <c r="B7" s="2" t="s">
        <v>51</v>
      </c>
      <c r="C7" s="6" t="s">
        <v>44</v>
      </c>
      <c r="D7" s="6" t="s">
        <v>45</v>
      </c>
      <c r="E7">
        <f t="shared" si="0"/>
        <v>8760</v>
      </c>
      <c r="F7">
        <f>6.55*0.5</f>
        <v>3.2749999999999999</v>
      </c>
      <c r="G7">
        <f t="shared" si="3"/>
        <v>3.2749999999999999</v>
      </c>
      <c r="H7">
        <v>0.31</v>
      </c>
      <c r="I7">
        <v>0.31</v>
      </c>
      <c r="J7">
        <v>0.46</v>
      </c>
      <c r="K7">
        <v>0.46</v>
      </c>
      <c r="L7">
        <v>0.85</v>
      </c>
      <c r="M7">
        <v>24</v>
      </c>
      <c r="N7">
        <v>0.99</v>
      </c>
      <c r="O7">
        <v>0</v>
      </c>
      <c r="P7">
        <v>1</v>
      </c>
      <c r="Q7">
        <v>12</v>
      </c>
      <c r="R7">
        <v>1.0289999999999999</v>
      </c>
      <c r="S7">
        <v>13.7</v>
      </c>
      <c r="T7">
        <v>1</v>
      </c>
      <c r="U7">
        <v>6.49</v>
      </c>
      <c r="V7" s="4">
        <f t="shared" si="2"/>
        <v>5.0041999999999991</v>
      </c>
      <c r="W7" s="4">
        <v>4.88</v>
      </c>
      <c r="X7" s="4">
        <v>3.5127000000000002</v>
      </c>
      <c r="Y7" s="4">
        <v>0</v>
      </c>
      <c r="Z7">
        <v>10.91</v>
      </c>
      <c r="AA7">
        <v>1</v>
      </c>
      <c r="AB7">
        <v>0.55000000000000004</v>
      </c>
      <c r="AC7">
        <v>5</v>
      </c>
    </row>
    <row r="8" spans="1:29" ht="30" x14ac:dyDescent="0.25">
      <c r="A8" t="s">
        <v>8</v>
      </c>
      <c r="B8" s="2" t="s">
        <v>52</v>
      </c>
      <c r="C8" s="6" t="s">
        <v>44</v>
      </c>
      <c r="D8" s="6" t="s">
        <v>45</v>
      </c>
      <c r="E8">
        <f t="shared" si="0"/>
        <v>8760</v>
      </c>
      <c r="F8">
        <f>6.55*0.7</f>
        <v>4.585</v>
      </c>
      <c r="G8">
        <f t="shared" si="3"/>
        <v>1.9649999999999999</v>
      </c>
      <c r="H8">
        <v>0.31</v>
      </c>
      <c r="I8">
        <v>0.31</v>
      </c>
      <c r="J8">
        <v>0.46</v>
      </c>
      <c r="K8">
        <v>0.46</v>
      </c>
      <c r="L8">
        <v>0.85</v>
      </c>
      <c r="M8">
        <v>24</v>
      </c>
      <c r="N8">
        <v>0.99</v>
      </c>
      <c r="O8">
        <v>0</v>
      </c>
      <c r="P8">
        <v>1</v>
      </c>
      <c r="Q8">
        <v>12</v>
      </c>
      <c r="R8">
        <v>1.0289999999999999</v>
      </c>
      <c r="S8">
        <v>13.7</v>
      </c>
      <c r="T8">
        <v>1</v>
      </c>
      <c r="U8">
        <v>6.49</v>
      </c>
      <c r="V8" s="4">
        <f t="shared" si="2"/>
        <v>5.0041999999999991</v>
      </c>
      <c r="W8" s="4">
        <v>4.88</v>
      </c>
      <c r="X8" s="4">
        <v>3.5127000000000002</v>
      </c>
      <c r="Y8" s="4">
        <v>0</v>
      </c>
      <c r="Z8">
        <v>10.91</v>
      </c>
      <c r="AA8">
        <v>1</v>
      </c>
      <c r="AB8">
        <v>0.55000000000000004</v>
      </c>
      <c r="AC8">
        <v>5</v>
      </c>
    </row>
    <row r="9" spans="1:29" x14ac:dyDescent="0.25">
      <c r="A9" t="s">
        <v>9</v>
      </c>
      <c r="B9" s="2" t="s">
        <v>53</v>
      </c>
      <c r="C9" s="6" t="s">
        <v>44</v>
      </c>
      <c r="D9" s="6" t="s">
        <v>45</v>
      </c>
      <c r="E9">
        <f t="shared" si="0"/>
        <v>8760</v>
      </c>
      <c r="F9">
        <f>6.55*0.7</f>
        <v>4.585</v>
      </c>
      <c r="G9">
        <f t="shared" si="3"/>
        <v>1.9649999999999999</v>
      </c>
      <c r="H9">
        <v>0.31</v>
      </c>
      <c r="I9">
        <v>0.31</v>
      </c>
      <c r="J9">
        <v>0.46</v>
      </c>
      <c r="K9">
        <v>0.46</v>
      </c>
      <c r="L9">
        <v>0.85</v>
      </c>
      <c r="M9">
        <v>24</v>
      </c>
      <c r="N9">
        <v>0.99</v>
      </c>
      <c r="O9">
        <v>25</v>
      </c>
      <c r="P9">
        <v>1</v>
      </c>
      <c r="Q9">
        <v>12</v>
      </c>
      <c r="R9">
        <v>1.0289999999999999</v>
      </c>
      <c r="S9">
        <v>13.7</v>
      </c>
      <c r="T9">
        <v>1</v>
      </c>
      <c r="U9">
        <v>6.49</v>
      </c>
      <c r="V9" s="4">
        <f>6.58+0.96</f>
        <v>7.54</v>
      </c>
      <c r="W9" s="4">
        <f>0.6072+(14.88/12)</f>
        <v>1.8472</v>
      </c>
      <c r="X9" s="4">
        <f>13.606/12</f>
        <v>1.1338333333333332</v>
      </c>
      <c r="Y9" s="4">
        <v>0</v>
      </c>
      <c r="Z9">
        <v>10.91</v>
      </c>
      <c r="AA9">
        <v>1</v>
      </c>
      <c r="AB9">
        <v>0.55000000000000004</v>
      </c>
      <c r="AC9">
        <v>5</v>
      </c>
    </row>
    <row r="10" spans="1:29" x14ac:dyDescent="0.25">
      <c r="A10" t="s">
        <v>12</v>
      </c>
      <c r="B10" s="2" t="s">
        <v>54</v>
      </c>
      <c r="C10" s="6" t="s">
        <v>44</v>
      </c>
      <c r="D10" s="6" t="s">
        <v>45</v>
      </c>
      <c r="E10">
        <f t="shared" si="0"/>
        <v>8760</v>
      </c>
      <c r="F10">
        <f>6.55*0.7</f>
        <v>4.585</v>
      </c>
      <c r="G10">
        <f t="shared" si="3"/>
        <v>1.9649999999999999</v>
      </c>
      <c r="H10">
        <v>0.31</v>
      </c>
      <c r="I10">
        <v>0.31</v>
      </c>
      <c r="J10">
        <v>0.46</v>
      </c>
      <c r="K10">
        <v>0.46</v>
      </c>
      <c r="L10">
        <v>0.85</v>
      </c>
      <c r="M10">
        <v>24</v>
      </c>
      <c r="N10">
        <v>0.99</v>
      </c>
      <c r="O10">
        <v>25</v>
      </c>
      <c r="P10">
        <v>1</v>
      </c>
      <c r="Q10">
        <v>12</v>
      </c>
      <c r="R10">
        <v>1.0289999999999999</v>
      </c>
      <c r="S10">
        <v>13.7</v>
      </c>
      <c r="T10">
        <v>1</v>
      </c>
      <c r="U10">
        <v>6.49</v>
      </c>
      <c r="V10" s="4">
        <f>0.2*V9</f>
        <v>1.508</v>
      </c>
      <c r="W10" s="4">
        <f>0.2*W9</f>
        <v>0.36943999999999999</v>
      </c>
      <c r="X10" s="4">
        <f>0.2*X9</f>
        <v>0.22676666666666667</v>
      </c>
      <c r="Y10" s="4">
        <v>0</v>
      </c>
      <c r="Z10">
        <v>10.91</v>
      </c>
      <c r="AA10">
        <v>1</v>
      </c>
      <c r="AB10">
        <v>0.55000000000000004</v>
      </c>
      <c r="AC10">
        <v>5</v>
      </c>
    </row>
    <row r="11" spans="1:29" x14ac:dyDescent="0.25">
      <c r="A11" t="s">
        <v>10</v>
      </c>
      <c r="B11" s="2" t="s">
        <v>55</v>
      </c>
      <c r="C11" s="6" t="s">
        <v>44</v>
      </c>
      <c r="D11" s="6" t="s">
        <v>45</v>
      </c>
      <c r="E11">
        <f t="shared" si="0"/>
        <v>8760</v>
      </c>
      <c r="F11">
        <f>6.55*0.7</f>
        <v>4.585</v>
      </c>
      <c r="G11">
        <f t="shared" si="3"/>
        <v>1.9649999999999999</v>
      </c>
      <c r="H11">
        <v>0.31</v>
      </c>
      <c r="I11">
        <v>0.31</v>
      </c>
      <c r="J11">
        <v>0.46</v>
      </c>
      <c r="K11">
        <v>0.46</v>
      </c>
      <c r="L11">
        <v>0.85</v>
      </c>
      <c r="M11">
        <v>24</v>
      </c>
      <c r="N11">
        <v>0.99</v>
      </c>
      <c r="O11">
        <v>15</v>
      </c>
      <c r="P11">
        <v>1</v>
      </c>
      <c r="Q11">
        <v>12</v>
      </c>
      <c r="R11">
        <v>1.0289999999999999</v>
      </c>
      <c r="S11">
        <v>13.7</v>
      </c>
      <c r="T11">
        <v>1</v>
      </c>
      <c r="U11">
        <v>6.49</v>
      </c>
      <c r="V11" s="4">
        <f>(0.0003443+0.000016)*1000</f>
        <v>0.36030000000000001</v>
      </c>
      <c r="W11" s="4">
        <v>4.0199999999999996</v>
      </c>
      <c r="X11" s="4">
        <v>3.3509000000000002</v>
      </c>
      <c r="Y11" s="4">
        <v>0</v>
      </c>
      <c r="Z11">
        <v>10.91</v>
      </c>
      <c r="AA11">
        <v>1</v>
      </c>
      <c r="AB11">
        <v>0.55000000000000004</v>
      </c>
      <c r="AC11">
        <v>5</v>
      </c>
    </row>
    <row r="12" spans="1:29" x14ac:dyDescent="0.25">
      <c r="A12" t="s">
        <v>11</v>
      </c>
      <c r="B12" s="2" t="s">
        <v>56</v>
      </c>
      <c r="C12" s="6" t="s">
        <v>44</v>
      </c>
      <c r="D12" s="6" t="s">
        <v>45</v>
      </c>
      <c r="E12">
        <f t="shared" si="0"/>
        <v>8760</v>
      </c>
      <c r="F12">
        <f>6.55*0.7</f>
        <v>4.585</v>
      </c>
      <c r="G12">
        <f t="shared" si="3"/>
        <v>1.9649999999999999</v>
      </c>
      <c r="H12">
        <v>0.31</v>
      </c>
      <c r="I12">
        <v>0.31</v>
      </c>
      <c r="J12">
        <v>0.46</v>
      </c>
      <c r="K12">
        <v>0.46</v>
      </c>
      <c r="L12">
        <v>0.85</v>
      </c>
      <c r="M12">
        <v>24</v>
      </c>
      <c r="N12">
        <v>0.99</v>
      </c>
      <c r="O12">
        <v>8</v>
      </c>
      <c r="P12">
        <v>1</v>
      </c>
      <c r="Q12">
        <v>12</v>
      </c>
      <c r="R12">
        <v>1.0289999999999999</v>
      </c>
      <c r="S12">
        <v>13.7</v>
      </c>
      <c r="T12">
        <v>1</v>
      </c>
      <c r="U12">
        <v>6.49</v>
      </c>
      <c r="V12" s="4">
        <f>(0.0047287+0.0002755)*1000</f>
        <v>5.0041999999999991</v>
      </c>
      <c r="W12" s="4">
        <v>4.88</v>
      </c>
      <c r="X12" s="4">
        <v>3.5127000000000002</v>
      </c>
      <c r="Y12" s="4">
        <v>0</v>
      </c>
      <c r="Z12">
        <v>10.91</v>
      </c>
      <c r="AA12">
        <v>1</v>
      </c>
      <c r="AB12">
        <v>0.55000000000000004</v>
      </c>
      <c r="AC12">
        <v>5</v>
      </c>
    </row>
    <row r="13" spans="1:29" x14ac:dyDescent="0.25">
      <c r="A13" t="s">
        <v>13</v>
      </c>
      <c r="B13" s="2" t="s">
        <v>57</v>
      </c>
      <c r="C13" s="6" t="s">
        <v>44</v>
      </c>
      <c r="D13" s="6" t="s">
        <v>45</v>
      </c>
      <c r="E13">
        <f t="shared" si="0"/>
        <v>8760</v>
      </c>
      <c r="F13">
        <v>200</v>
      </c>
      <c r="G13">
        <v>1</v>
      </c>
      <c r="H13">
        <v>0.31</v>
      </c>
      <c r="I13">
        <v>0.31</v>
      </c>
      <c r="J13">
        <v>0.46</v>
      </c>
      <c r="K13">
        <v>0.46</v>
      </c>
      <c r="L13">
        <v>0.85</v>
      </c>
      <c r="M13">
        <v>40</v>
      </c>
      <c r="N13">
        <v>0.99</v>
      </c>
      <c r="O13">
        <v>0</v>
      </c>
      <c r="P13">
        <v>1</v>
      </c>
      <c r="Q13">
        <v>0</v>
      </c>
      <c r="R13">
        <v>1.0289999999999999</v>
      </c>
      <c r="S13">
        <v>13.7</v>
      </c>
      <c r="T13">
        <v>1</v>
      </c>
      <c r="U13">
        <v>6.49</v>
      </c>
      <c r="V13" s="4">
        <f>(0.0047287+0.0002755)*1000</f>
        <v>5.0041999999999991</v>
      </c>
      <c r="W13" s="4">
        <v>4.88</v>
      </c>
      <c r="X13" s="4">
        <v>3.5127000000000002</v>
      </c>
      <c r="Y13" s="4">
        <v>0</v>
      </c>
      <c r="Z13">
        <v>10.91</v>
      </c>
      <c r="AA13">
        <v>1</v>
      </c>
      <c r="AB13">
        <v>0.55000000000000004</v>
      </c>
      <c r="AC13">
        <v>5</v>
      </c>
    </row>
    <row r="14" spans="1:29" x14ac:dyDescent="0.25">
      <c r="A14" t="s">
        <v>14</v>
      </c>
      <c r="B14" s="2" t="s">
        <v>58</v>
      </c>
      <c r="C14" s="6" t="s">
        <v>44</v>
      </c>
      <c r="D14" s="6" t="s">
        <v>45</v>
      </c>
      <c r="E14">
        <f t="shared" si="0"/>
        <v>8760</v>
      </c>
      <c r="F14">
        <v>200</v>
      </c>
      <c r="G14">
        <v>1</v>
      </c>
      <c r="H14">
        <v>0.31</v>
      </c>
      <c r="I14">
        <v>0.31</v>
      </c>
      <c r="J14">
        <v>0.46</v>
      </c>
      <c r="K14">
        <v>0.46</v>
      </c>
      <c r="L14">
        <v>0.85</v>
      </c>
      <c r="M14">
        <v>40</v>
      </c>
      <c r="N14">
        <v>0.99</v>
      </c>
      <c r="O14">
        <v>25</v>
      </c>
      <c r="P14">
        <v>1</v>
      </c>
      <c r="Q14">
        <v>0</v>
      </c>
      <c r="R14">
        <v>1.0289999999999999</v>
      </c>
      <c r="S14">
        <v>13.7</v>
      </c>
      <c r="T14">
        <v>1</v>
      </c>
      <c r="U14">
        <v>6.49</v>
      </c>
      <c r="V14" s="4">
        <f>6.58+0.96</f>
        <v>7.54</v>
      </c>
      <c r="W14" s="4">
        <f>0.6072+(14.88/12)</f>
        <v>1.8472</v>
      </c>
      <c r="X14" s="4">
        <f>13.606/12</f>
        <v>1.1338333333333332</v>
      </c>
      <c r="Y14" s="4">
        <v>0</v>
      </c>
      <c r="Z14">
        <v>10.91</v>
      </c>
      <c r="AA14">
        <v>1</v>
      </c>
      <c r="AB14">
        <v>0.55000000000000004</v>
      </c>
      <c r="AC14">
        <v>5</v>
      </c>
    </row>
    <row r="15" spans="1:29" x14ac:dyDescent="0.25">
      <c r="A15" t="s">
        <v>17</v>
      </c>
      <c r="B15" s="2" t="s">
        <v>59</v>
      </c>
      <c r="C15" s="6" t="s">
        <v>44</v>
      </c>
      <c r="D15" s="6" t="s">
        <v>45</v>
      </c>
      <c r="E15">
        <f t="shared" si="0"/>
        <v>8760</v>
      </c>
      <c r="F15">
        <v>200</v>
      </c>
      <c r="G15">
        <v>1</v>
      </c>
      <c r="H15">
        <v>0.31</v>
      </c>
      <c r="I15">
        <v>0.31</v>
      </c>
      <c r="J15">
        <v>0.46</v>
      </c>
      <c r="K15">
        <v>0.46</v>
      </c>
      <c r="L15">
        <v>0.85</v>
      </c>
      <c r="M15">
        <v>40</v>
      </c>
      <c r="N15">
        <v>0.99</v>
      </c>
      <c r="O15">
        <v>25</v>
      </c>
      <c r="P15">
        <v>1</v>
      </c>
      <c r="Q15">
        <v>0</v>
      </c>
      <c r="R15">
        <v>1.0289999999999999</v>
      </c>
      <c r="S15">
        <v>13.7</v>
      </c>
      <c r="T15">
        <v>1</v>
      </c>
      <c r="U15">
        <v>6.49</v>
      </c>
      <c r="V15" s="4">
        <f>0.2*V14</f>
        <v>1.508</v>
      </c>
      <c r="W15" s="4">
        <f>0.2*W14</f>
        <v>0.36943999999999999</v>
      </c>
      <c r="X15" s="4">
        <f>0.2*X14</f>
        <v>0.22676666666666667</v>
      </c>
      <c r="Y15" s="4">
        <v>0</v>
      </c>
      <c r="Z15">
        <v>10.91</v>
      </c>
      <c r="AA15">
        <v>1</v>
      </c>
      <c r="AB15">
        <v>0.55000000000000004</v>
      </c>
      <c r="AC15">
        <v>5</v>
      </c>
    </row>
    <row r="16" spans="1:29" x14ac:dyDescent="0.25">
      <c r="A16" t="s">
        <v>15</v>
      </c>
      <c r="B16" s="2" t="s">
        <v>60</v>
      </c>
      <c r="C16" s="6" t="s">
        <v>44</v>
      </c>
      <c r="D16" s="6" t="s">
        <v>45</v>
      </c>
      <c r="E16">
        <f t="shared" si="0"/>
        <v>8760</v>
      </c>
      <c r="F16">
        <v>200</v>
      </c>
      <c r="G16">
        <v>1</v>
      </c>
      <c r="H16">
        <v>0.31</v>
      </c>
      <c r="I16">
        <v>0.31</v>
      </c>
      <c r="J16">
        <v>0.46</v>
      </c>
      <c r="K16">
        <v>0.46</v>
      </c>
      <c r="L16">
        <v>0.85</v>
      </c>
      <c r="M16">
        <v>40</v>
      </c>
      <c r="N16">
        <v>0.99</v>
      </c>
      <c r="O16">
        <v>15</v>
      </c>
      <c r="P16">
        <v>1</v>
      </c>
      <c r="Q16">
        <v>0</v>
      </c>
      <c r="R16">
        <v>1.0289999999999999</v>
      </c>
      <c r="S16">
        <v>13.7</v>
      </c>
      <c r="T16">
        <v>1</v>
      </c>
      <c r="U16">
        <v>6.49</v>
      </c>
      <c r="V16" s="4">
        <f>(0.0003443+0.000016)*1000</f>
        <v>0.36030000000000001</v>
      </c>
      <c r="W16" s="4">
        <v>4.0199999999999996</v>
      </c>
      <c r="X16" s="4">
        <v>3.3509000000000002</v>
      </c>
      <c r="Y16" s="4">
        <v>0</v>
      </c>
      <c r="Z16">
        <v>10.91</v>
      </c>
      <c r="AA16">
        <v>1</v>
      </c>
      <c r="AB16">
        <v>0.55000000000000004</v>
      </c>
      <c r="AC16">
        <v>5</v>
      </c>
    </row>
    <row r="17" spans="1:29" x14ac:dyDescent="0.25">
      <c r="A17" t="s">
        <v>16</v>
      </c>
      <c r="B17" s="2" t="s">
        <v>61</v>
      </c>
      <c r="C17" s="6" t="s">
        <v>44</v>
      </c>
      <c r="D17" s="6" t="s">
        <v>45</v>
      </c>
      <c r="E17">
        <f t="shared" si="0"/>
        <v>8760</v>
      </c>
      <c r="F17">
        <v>200</v>
      </c>
      <c r="G17">
        <v>1</v>
      </c>
      <c r="H17">
        <v>0.31</v>
      </c>
      <c r="I17">
        <v>0.31</v>
      </c>
      <c r="J17">
        <v>0.46</v>
      </c>
      <c r="K17">
        <v>0.46</v>
      </c>
      <c r="L17">
        <v>0.85</v>
      </c>
      <c r="M17">
        <v>40</v>
      </c>
      <c r="N17">
        <v>0.99</v>
      </c>
      <c r="O17">
        <v>8</v>
      </c>
      <c r="P17">
        <v>1</v>
      </c>
      <c r="Q17">
        <v>0</v>
      </c>
      <c r="R17">
        <v>1.0289999999999999</v>
      </c>
      <c r="S17">
        <v>13.7</v>
      </c>
      <c r="T17">
        <v>1</v>
      </c>
      <c r="U17">
        <v>6.49</v>
      </c>
      <c r="V17" s="4">
        <f>(0.0047287+0.0002755)*1000</f>
        <v>5.0041999999999991</v>
      </c>
      <c r="W17" s="4">
        <v>4.88</v>
      </c>
      <c r="X17" s="4">
        <v>3.5127000000000002</v>
      </c>
      <c r="Y17" s="4">
        <v>0</v>
      </c>
      <c r="Z17">
        <v>10.91</v>
      </c>
      <c r="AA17">
        <v>1</v>
      </c>
      <c r="AB17">
        <v>0.55000000000000004</v>
      </c>
      <c r="AC17">
        <v>5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AF2A-DAA8-4A11-BFBC-8CC347857E07}">
  <dimension ref="A1:AC17"/>
  <sheetViews>
    <sheetView topLeftCell="B1" workbookViewId="0">
      <selection activeCell="H3" sqref="H3"/>
    </sheetView>
  </sheetViews>
  <sheetFormatPr defaultRowHeight="15" x14ac:dyDescent="0.25"/>
  <cols>
    <col min="1" max="1" width="41.7109375" customWidth="1"/>
    <col min="2" max="2" width="91.7109375" style="2" bestFit="1" customWidth="1"/>
    <col min="3" max="3" width="18.85546875" style="6" bestFit="1" customWidth="1"/>
    <col min="4" max="4" width="22.42578125" style="6" bestFit="1" customWidth="1"/>
    <col min="5" max="5" width="8.85546875" bestFit="1" customWidth="1"/>
    <col min="6" max="6" width="50.7109375" bestFit="1" customWidth="1"/>
    <col min="7" max="7" width="51.42578125" bestFit="1" customWidth="1"/>
    <col min="8" max="8" width="52.42578125" bestFit="1" customWidth="1"/>
    <col min="9" max="9" width="53" bestFit="1" customWidth="1"/>
    <col min="10" max="10" width="45.85546875" bestFit="1" customWidth="1"/>
    <col min="11" max="11" width="46.42578125" bestFit="1" customWidth="1"/>
    <col min="12" max="12" width="26.85546875" bestFit="1" customWidth="1"/>
    <col min="13" max="13" width="25.28515625" bestFit="1" customWidth="1"/>
    <col min="14" max="14" width="24" bestFit="1" customWidth="1"/>
    <col min="15" max="15" width="22.5703125" bestFit="1" customWidth="1"/>
    <col min="16" max="16" width="19.5703125" bestFit="1" customWidth="1"/>
    <col min="17" max="17" width="18.140625" bestFit="1" customWidth="1"/>
    <col min="18" max="19" width="39.28515625" bestFit="1" customWidth="1"/>
    <col min="20" max="21" width="41.140625" bestFit="1" customWidth="1"/>
    <col min="22" max="22" width="28.5703125" bestFit="1" customWidth="1"/>
    <col min="23" max="23" width="27.42578125" bestFit="1" customWidth="1"/>
    <col min="24" max="25" width="27.42578125" customWidth="1"/>
    <col min="26" max="26" width="30.7109375" bestFit="1" customWidth="1"/>
    <col min="27" max="28" width="38.5703125" bestFit="1" customWidth="1"/>
    <col min="29" max="29" width="27.7109375" bestFit="1" customWidth="1"/>
  </cols>
  <sheetData>
    <row r="1" spans="1:29" x14ac:dyDescent="0.25">
      <c r="A1" s="1" t="s">
        <v>0</v>
      </c>
      <c r="B1" s="3" t="s">
        <v>7</v>
      </c>
      <c r="C1" s="5" t="s">
        <v>18</v>
      </c>
      <c r="D1" s="5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42</v>
      </c>
      <c r="X1" s="3" t="s">
        <v>43</v>
      </c>
      <c r="Y1" s="3" t="s">
        <v>62</v>
      </c>
      <c r="Z1" s="3" t="s">
        <v>38</v>
      </c>
      <c r="AA1" s="3" t="s">
        <v>39</v>
      </c>
      <c r="AB1" s="3" t="s">
        <v>40</v>
      </c>
      <c r="AC1" s="3" t="s">
        <v>41</v>
      </c>
    </row>
    <row r="2" spans="1:29" ht="30" x14ac:dyDescent="0.25">
      <c r="A2" t="s">
        <v>63</v>
      </c>
      <c r="B2" s="2" t="s">
        <v>79</v>
      </c>
      <c r="C2" s="6" t="s">
        <v>44</v>
      </c>
      <c r="D2" s="6" t="s">
        <v>45</v>
      </c>
      <c r="E2">
        <f t="shared" ref="E2:E17" si="0">24*365</f>
        <v>8760</v>
      </c>
      <c r="F2">
        <f>6.55*0.9</f>
        <v>5.8949999999999996</v>
      </c>
      <c r="G2">
        <f t="shared" ref="G2" si="1">6.55-F2</f>
        <v>0.65500000000000025</v>
      </c>
      <c r="H2">
        <v>0.31</v>
      </c>
      <c r="I2">
        <v>0.31</v>
      </c>
      <c r="J2">
        <v>0.46</v>
      </c>
      <c r="K2">
        <v>0.46</v>
      </c>
      <c r="L2">
        <v>0.85</v>
      </c>
      <c r="M2">
        <v>24</v>
      </c>
      <c r="N2">
        <v>0.99</v>
      </c>
      <c r="O2">
        <v>0</v>
      </c>
      <c r="P2">
        <v>1</v>
      </c>
      <c r="Q2">
        <v>12</v>
      </c>
      <c r="R2">
        <v>1.0289999999999999</v>
      </c>
      <c r="S2">
        <v>13.7</v>
      </c>
      <c r="T2">
        <v>1</v>
      </c>
      <c r="U2">
        <v>6.49</v>
      </c>
      <c r="V2" s="4">
        <f t="shared" ref="V2:V8" si="2">(0.0047287+0.0002755)*1000</f>
        <v>5.0041999999999991</v>
      </c>
      <c r="W2" s="4">
        <v>0</v>
      </c>
      <c r="X2" s="4">
        <v>3.5127000000000002</v>
      </c>
      <c r="Y2" s="4">
        <v>150</v>
      </c>
      <c r="Z2">
        <v>10.91</v>
      </c>
      <c r="AA2">
        <v>1</v>
      </c>
      <c r="AB2">
        <v>0.55000000000000004</v>
      </c>
      <c r="AC2">
        <v>5</v>
      </c>
    </row>
    <row r="3" spans="1:29" x14ac:dyDescent="0.25">
      <c r="A3" t="s">
        <v>64</v>
      </c>
      <c r="B3" s="2" t="s">
        <v>80</v>
      </c>
      <c r="C3" s="6" t="s">
        <v>44</v>
      </c>
      <c r="D3" s="6" t="s">
        <v>45</v>
      </c>
      <c r="E3">
        <f t="shared" si="0"/>
        <v>8760</v>
      </c>
      <c r="F3">
        <f>6.55*0.9</f>
        <v>5.8949999999999996</v>
      </c>
      <c r="G3">
        <f t="shared" ref="G3:G12" si="3">6.55-F3</f>
        <v>0.65500000000000025</v>
      </c>
      <c r="H3">
        <v>0.31</v>
      </c>
      <c r="I3">
        <v>0.31</v>
      </c>
      <c r="J3">
        <v>0.46</v>
      </c>
      <c r="K3">
        <v>0.46</v>
      </c>
      <c r="L3">
        <v>0.85</v>
      </c>
      <c r="M3">
        <v>24</v>
      </c>
      <c r="N3">
        <v>0.99</v>
      </c>
      <c r="O3">
        <v>0</v>
      </c>
      <c r="P3">
        <v>1</v>
      </c>
      <c r="Q3">
        <v>12</v>
      </c>
      <c r="R3">
        <v>1.0289999999999999</v>
      </c>
      <c r="S3">
        <v>13.7</v>
      </c>
      <c r="T3">
        <v>1</v>
      </c>
      <c r="U3">
        <v>6.49</v>
      </c>
      <c r="V3" s="4">
        <f t="shared" si="2"/>
        <v>5.0041999999999991</v>
      </c>
      <c r="W3" s="4">
        <v>0</v>
      </c>
      <c r="X3" s="4">
        <v>3.5127000000000002</v>
      </c>
      <c r="Y3" s="4">
        <v>150</v>
      </c>
      <c r="Z3">
        <v>10.91</v>
      </c>
      <c r="AA3">
        <v>1</v>
      </c>
      <c r="AB3">
        <v>0.55000000000000004</v>
      </c>
      <c r="AC3">
        <v>5</v>
      </c>
    </row>
    <row r="4" spans="1:29" x14ac:dyDescent="0.25">
      <c r="A4" t="s">
        <v>65</v>
      </c>
      <c r="B4" s="2" t="s">
        <v>81</v>
      </c>
      <c r="C4" s="6" t="s">
        <v>44</v>
      </c>
      <c r="D4" s="6" t="s">
        <v>45</v>
      </c>
      <c r="E4">
        <f t="shared" si="0"/>
        <v>8760</v>
      </c>
      <c r="F4">
        <f>6.55*0.8</f>
        <v>5.24</v>
      </c>
      <c r="G4">
        <f t="shared" si="3"/>
        <v>1.3099999999999996</v>
      </c>
      <c r="H4">
        <v>0.31</v>
      </c>
      <c r="I4">
        <v>0.31</v>
      </c>
      <c r="J4">
        <v>0.46</v>
      </c>
      <c r="K4">
        <v>0.46</v>
      </c>
      <c r="L4">
        <v>0.85</v>
      </c>
      <c r="M4">
        <v>24</v>
      </c>
      <c r="N4">
        <v>0.99</v>
      </c>
      <c r="O4">
        <v>0</v>
      </c>
      <c r="P4">
        <v>1</v>
      </c>
      <c r="Q4">
        <v>12</v>
      </c>
      <c r="R4">
        <v>1.0289999999999999</v>
      </c>
      <c r="S4">
        <v>13.7</v>
      </c>
      <c r="T4">
        <v>1</v>
      </c>
      <c r="U4">
        <v>6.49</v>
      </c>
      <c r="V4" s="4">
        <f t="shared" si="2"/>
        <v>5.0041999999999991</v>
      </c>
      <c r="W4" s="4">
        <v>0</v>
      </c>
      <c r="X4" s="4">
        <v>3.5127000000000002</v>
      </c>
      <c r="Y4" s="4">
        <v>150</v>
      </c>
      <c r="Z4">
        <v>10.91</v>
      </c>
      <c r="AA4">
        <v>1</v>
      </c>
      <c r="AB4">
        <v>0.55000000000000004</v>
      </c>
      <c r="AC4">
        <v>5</v>
      </c>
    </row>
    <row r="5" spans="1:29" x14ac:dyDescent="0.25">
      <c r="A5" t="s">
        <v>66</v>
      </c>
      <c r="B5" s="2" t="s">
        <v>82</v>
      </c>
      <c r="C5" s="6" t="s">
        <v>44</v>
      </c>
      <c r="D5" s="6" t="s">
        <v>45</v>
      </c>
      <c r="E5">
        <f t="shared" si="0"/>
        <v>8760</v>
      </c>
      <c r="F5">
        <f>6.55*0.7</f>
        <v>4.585</v>
      </c>
      <c r="G5">
        <f t="shared" si="3"/>
        <v>1.9649999999999999</v>
      </c>
      <c r="H5">
        <v>0.31</v>
      </c>
      <c r="I5">
        <v>0.31</v>
      </c>
      <c r="J5">
        <v>0.46</v>
      </c>
      <c r="K5">
        <v>0.46</v>
      </c>
      <c r="L5">
        <v>0.85</v>
      </c>
      <c r="M5">
        <v>24</v>
      </c>
      <c r="N5">
        <v>0.99</v>
      </c>
      <c r="O5">
        <v>0</v>
      </c>
      <c r="P5">
        <v>1</v>
      </c>
      <c r="Q5">
        <v>12</v>
      </c>
      <c r="R5">
        <v>1.0289999999999999</v>
      </c>
      <c r="S5">
        <v>13.7</v>
      </c>
      <c r="T5">
        <v>1</v>
      </c>
      <c r="U5">
        <v>6.49</v>
      </c>
      <c r="V5" s="4">
        <f t="shared" si="2"/>
        <v>5.0041999999999991</v>
      </c>
      <c r="W5" s="4">
        <v>0</v>
      </c>
      <c r="X5" s="4">
        <v>3.5127000000000002</v>
      </c>
      <c r="Y5" s="4">
        <v>150</v>
      </c>
      <c r="Z5">
        <v>10.91</v>
      </c>
      <c r="AA5">
        <v>1</v>
      </c>
      <c r="AB5">
        <v>0.55000000000000004</v>
      </c>
      <c r="AC5">
        <v>5</v>
      </c>
    </row>
    <row r="6" spans="1:29" x14ac:dyDescent="0.25">
      <c r="A6" t="s">
        <v>67</v>
      </c>
      <c r="B6" s="2" t="s">
        <v>83</v>
      </c>
      <c r="C6" s="6" t="s">
        <v>44</v>
      </c>
      <c r="D6" s="6" t="s">
        <v>45</v>
      </c>
      <c r="E6">
        <f t="shared" si="0"/>
        <v>8760</v>
      </c>
      <c r="F6">
        <f>6.55*0.6</f>
        <v>3.9299999999999997</v>
      </c>
      <c r="G6">
        <f t="shared" si="3"/>
        <v>2.62</v>
      </c>
      <c r="H6">
        <v>0.31</v>
      </c>
      <c r="I6">
        <v>0.31</v>
      </c>
      <c r="J6">
        <v>0.46</v>
      </c>
      <c r="K6">
        <v>0.46</v>
      </c>
      <c r="L6">
        <v>0.85</v>
      </c>
      <c r="M6">
        <v>24</v>
      </c>
      <c r="N6">
        <v>0.99</v>
      </c>
      <c r="O6">
        <v>0</v>
      </c>
      <c r="P6">
        <v>1</v>
      </c>
      <c r="Q6">
        <v>12</v>
      </c>
      <c r="R6">
        <v>1.0289999999999999</v>
      </c>
      <c r="S6">
        <v>13.7</v>
      </c>
      <c r="T6">
        <v>1</v>
      </c>
      <c r="U6">
        <v>6.49</v>
      </c>
      <c r="V6" s="4">
        <f t="shared" si="2"/>
        <v>5.0041999999999991</v>
      </c>
      <c r="W6" s="4">
        <v>0</v>
      </c>
      <c r="X6" s="4">
        <v>3.5127000000000002</v>
      </c>
      <c r="Y6" s="4">
        <v>150</v>
      </c>
      <c r="Z6">
        <v>10.91</v>
      </c>
      <c r="AA6">
        <v>1</v>
      </c>
      <c r="AB6">
        <v>0.55000000000000004</v>
      </c>
      <c r="AC6">
        <v>5</v>
      </c>
    </row>
    <row r="7" spans="1:29" x14ac:dyDescent="0.25">
      <c r="A7" t="s">
        <v>68</v>
      </c>
      <c r="B7" s="2" t="s">
        <v>84</v>
      </c>
      <c r="C7" s="6" t="s">
        <v>44</v>
      </c>
      <c r="D7" s="6" t="s">
        <v>45</v>
      </c>
      <c r="E7">
        <f t="shared" si="0"/>
        <v>8760</v>
      </c>
      <c r="F7">
        <f>6.55*0.5</f>
        <v>3.2749999999999999</v>
      </c>
      <c r="G7">
        <f t="shared" si="3"/>
        <v>3.2749999999999999</v>
      </c>
      <c r="H7">
        <v>0.31</v>
      </c>
      <c r="I7">
        <v>0.31</v>
      </c>
      <c r="J7">
        <v>0.46</v>
      </c>
      <c r="K7">
        <v>0.46</v>
      </c>
      <c r="L7">
        <v>0.85</v>
      </c>
      <c r="M7">
        <v>24</v>
      </c>
      <c r="N7">
        <v>0.99</v>
      </c>
      <c r="O7">
        <v>0</v>
      </c>
      <c r="P7">
        <v>1</v>
      </c>
      <c r="Q7">
        <v>12</v>
      </c>
      <c r="R7">
        <v>1.0289999999999999</v>
      </c>
      <c r="S7">
        <v>13.7</v>
      </c>
      <c r="T7">
        <v>1</v>
      </c>
      <c r="U7">
        <v>6.49</v>
      </c>
      <c r="V7" s="4">
        <f t="shared" si="2"/>
        <v>5.0041999999999991</v>
      </c>
      <c r="W7" s="4">
        <v>0</v>
      </c>
      <c r="X7" s="4">
        <v>3.5127000000000002</v>
      </c>
      <c r="Y7" s="4">
        <v>150</v>
      </c>
      <c r="Z7">
        <v>10.91</v>
      </c>
      <c r="AA7">
        <v>1</v>
      </c>
      <c r="AB7">
        <v>0.55000000000000004</v>
      </c>
      <c r="AC7">
        <v>5</v>
      </c>
    </row>
    <row r="8" spans="1:29" ht="30" x14ac:dyDescent="0.25">
      <c r="A8" t="s">
        <v>69</v>
      </c>
      <c r="B8" s="2" t="s">
        <v>85</v>
      </c>
      <c r="C8" s="6" t="s">
        <v>44</v>
      </c>
      <c r="D8" s="6" t="s">
        <v>45</v>
      </c>
      <c r="E8">
        <f t="shared" si="0"/>
        <v>8760</v>
      </c>
      <c r="F8">
        <f>6.55*0.7</f>
        <v>4.585</v>
      </c>
      <c r="G8">
        <f t="shared" si="3"/>
        <v>1.9649999999999999</v>
      </c>
      <c r="H8">
        <v>0.31</v>
      </c>
      <c r="I8">
        <v>0.31</v>
      </c>
      <c r="J8">
        <v>0.46</v>
      </c>
      <c r="K8">
        <v>0.46</v>
      </c>
      <c r="L8">
        <v>0.85</v>
      </c>
      <c r="M8">
        <v>24</v>
      </c>
      <c r="N8">
        <v>0.99</v>
      </c>
      <c r="O8">
        <v>0</v>
      </c>
      <c r="P8">
        <v>1</v>
      </c>
      <c r="Q8">
        <v>12</v>
      </c>
      <c r="R8">
        <v>1.0289999999999999</v>
      </c>
      <c r="S8">
        <v>13.7</v>
      </c>
      <c r="T8">
        <v>1</v>
      </c>
      <c r="U8">
        <v>6.49</v>
      </c>
      <c r="V8" s="4">
        <f t="shared" si="2"/>
        <v>5.0041999999999991</v>
      </c>
      <c r="W8" s="4">
        <v>0</v>
      </c>
      <c r="X8" s="4">
        <v>3.5127000000000002</v>
      </c>
      <c r="Y8" s="4">
        <v>150</v>
      </c>
      <c r="Z8">
        <v>10.91</v>
      </c>
      <c r="AA8">
        <v>1</v>
      </c>
      <c r="AB8">
        <v>0.55000000000000004</v>
      </c>
      <c r="AC8">
        <v>5</v>
      </c>
    </row>
    <row r="9" spans="1:29" x14ac:dyDescent="0.25">
      <c r="A9" t="s">
        <v>70</v>
      </c>
      <c r="B9" s="2" t="s">
        <v>86</v>
      </c>
      <c r="C9" s="6" t="s">
        <v>44</v>
      </c>
      <c r="D9" s="6" t="s">
        <v>45</v>
      </c>
      <c r="E9">
        <f t="shared" si="0"/>
        <v>8760</v>
      </c>
      <c r="F9">
        <f>6.55*0.7</f>
        <v>4.585</v>
      </c>
      <c r="G9">
        <f t="shared" si="3"/>
        <v>1.9649999999999999</v>
      </c>
      <c r="H9">
        <v>0.31</v>
      </c>
      <c r="I9">
        <v>0.31</v>
      </c>
      <c r="J9">
        <v>0.46</v>
      </c>
      <c r="K9">
        <v>0.46</v>
      </c>
      <c r="L9">
        <v>0.85</v>
      </c>
      <c r="M9">
        <v>24</v>
      </c>
      <c r="N9">
        <v>0.99</v>
      </c>
      <c r="O9">
        <v>25</v>
      </c>
      <c r="P9">
        <v>1</v>
      </c>
      <c r="Q9">
        <v>12</v>
      </c>
      <c r="R9">
        <v>1.0289999999999999</v>
      </c>
      <c r="S9">
        <v>13.7</v>
      </c>
      <c r="T9">
        <v>1</v>
      </c>
      <c r="U9">
        <v>6.49</v>
      </c>
      <c r="V9" s="4">
        <f>6.58+0.96</f>
        <v>7.54</v>
      </c>
      <c r="W9" s="4">
        <v>0</v>
      </c>
      <c r="X9" s="4">
        <f>13.606/12</f>
        <v>1.1338333333333332</v>
      </c>
      <c r="Y9" s="4">
        <v>0</v>
      </c>
      <c r="Z9">
        <v>10.91</v>
      </c>
      <c r="AA9">
        <v>1</v>
      </c>
      <c r="AB9">
        <v>0.55000000000000004</v>
      </c>
      <c r="AC9">
        <v>5</v>
      </c>
    </row>
    <row r="10" spans="1:29" ht="30" x14ac:dyDescent="0.25">
      <c r="A10" t="s">
        <v>72</v>
      </c>
      <c r="B10" s="2" t="s">
        <v>87</v>
      </c>
      <c r="C10" s="6" t="s">
        <v>44</v>
      </c>
      <c r="D10" s="6" t="s">
        <v>45</v>
      </c>
      <c r="E10">
        <f t="shared" si="0"/>
        <v>8760</v>
      </c>
      <c r="F10">
        <f>6.55*0.7</f>
        <v>4.585</v>
      </c>
      <c r="G10">
        <f t="shared" si="3"/>
        <v>1.9649999999999999</v>
      </c>
      <c r="H10">
        <v>0.31</v>
      </c>
      <c r="I10">
        <v>0.31</v>
      </c>
      <c r="J10">
        <v>0.46</v>
      </c>
      <c r="K10">
        <v>0.46</v>
      </c>
      <c r="L10">
        <v>0.85</v>
      </c>
      <c r="M10">
        <v>24</v>
      </c>
      <c r="N10">
        <v>0.99</v>
      </c>
      <c r="O10">
        <v>25</v>
      </c>
      <c r="P10">
        <v>1</v>
      </c>
      <c r="Q10">
        <v>12</v>
      </c>
      <c r="R10">
        <v>1.0289999999999999</v>
      </c>
      <c r="S10">
        <v>13.7</v>
      </c>
      <c r="T10">
        <v>1</v>
      </c>
      <c r="U10">
        <v>6.49</v>
      </c>
      <c r="V10" s="4">
        <f>0.2*V9</f>
        <v>1.508</v>
      </c>
      <c r="W10" s="4">
        <v>0</v>
      </c>
      <c r="X10" s="4">
        <f>0.2*X9</f>
        <v>0.22676666666666667</v>
      </c>
      <c r="Y10" s="4">
        <v>0</v>
      </c>
      <c r="Z10">
        <v>10.91</v>
      </c>
      <c r="AA10">
        <v>1</v>
      </c>
      <c r="AB10">
        <v>0.55000000000000004</v>
      </c>
      <c r="AC10">
        <v>5</v>
      </c>
    </row>
    <row r="11" spans="1:29" ht="30" x14ac:dyDescent="0.25">
      <c r="A11" t="s">
        <v>71</v>
      </c>
      <c r="B11" s="2" t="s">
        <v>88</v>
      </c>
      <c r="C11" s="6" t="s">
        <v>44</v>
      </c>
      <c r="D11" s="6" t="s">
        <v>45</v>
      </c>
      <c r="E11">
        <f t="shared" si="0"/>
        <v>8760</v>
      </c>
      <c r="F11">
        <f>6.55*0.7</f>
        <v>4.585</v>
      </c>
      <c r="G11">
        <f t="shared" si="3"/>
        <v>1.9649999999999999</v>
      </c>
      <c r="H11">
        <v>0.31</v>
      </c>
      <c r="I11">
        <v>0.31</v>
      </c>
      <c r="J11">
        <v>0.46</v>
      </c>
      <c r="K11">
        <v>0.46</v>
      </c>
      <c r="L11">
        <v>0.85</v>
      </c>
      <c r="M11">
        <v>24</v>
      </c>
      <c r="N11">
        <v>0.99</v>
      </c>
      <c r="O11">
        <v>15</v>
      </c>
      <c r="P11">
        <v>1</v>
      </c>
      <c r="Q11">
        <v>12</v>
      </c>
      <c r="R11">
        <v>1.0289999999999999</v>
      </c>
      <c r="S11">
        <v>13.7</v>
      </c>
      <c r="T11">
        <v>1</v>
      </c>
      <c r="U11">
        <v>6.49</v>
      </c>
      <c r="V11" s="4">
        <f>(0.0003443+0.000016)*1000</f>
        <v>0.36030000000000001</v>
      </c>
      <c r="W11" s="4">
        <v>0</v>
      </c>
      <c r="X11" s="4">
        <v>3.3509000000000002</v>
      </c>
      <c r="Y11" s="4">
        <v>59</v>
      </c>
      <c r="Z11">
        <v>10.91</v>
      </c>
      <c r="AA11">
        <v>1</v>
      </c>
      <c r="AB11">
        <v>0.55000000000000004</v>
      </c>
      <c r="AC11">
        <v>5</v>
      </c>
    </row>
    <row r="12" spans="1:29" ht="30" x14ac:dyDescent="0.25">
      <c r="A12" t="s">
        <v>73</v>
      </c>
      <c r="B12" s="2" t="s">
        <v>89</v>
      </c>
      <c r="C12" s="6" t="s">
        <v>44</v>
      </c>
      <c r="D12" s="6" t="s">
        <v>45</v>
      </c>
      <c r="E12">
        <f t="shared" si="0"/>
        <v>8760</v>
      </c>
      <c r="F12">
        <f>6.55*0.7</f>
        <v>4.585</v>
      </c>
      <c r="G12">
        <f t="shared" si="3"/>
        <v>1.9649999999999999</v>
      </c>
      <c r="H12">
        <v>0.31</v>
      </c>
      <c r="I12">
        <v>0.31</v>
      </c>
      <c r="J12">
        <v>0.46</v>
      </c>
      <c r="K12">
        <v>0.46</v>
      </c>
      <c r="L12">
        <v>0.85</v>
      </c>
      <c r="M12">
        <v>24</v>
      </c>
      <c r="N12">
        <v>0.99</v>
      </c>
      <c r="O12">
        <v>8</v>
      </c>
      <c r="P12">
        <v>1</v>
      </c>
      <c r="Q12">
        <v>12</v>
      </c>
      <c r="R12">
        <v>1.0289999999999999</v>
      </c>
      <c r="S12">
        <v>13.7</v>
      </c>
      <c r="T12">
        <v>1</v>
      </c>
      <c r="U12">
        <v>6.49</v>
      </c>
      <c r="V12" s="4">
        <f>(0.0047287+0.0002755)*1000</f>
        <v>5.0041999999999991</v>
      </c>
      <c r="W12" s="4">
        <v>0</v>
      </c>
      <c r="X12" s="4">
        <v>3.5127000000000002</v>
      </c>
      <c r="Y12" s="4">
        <v>150</v>
      </c>
      <c r="Z12">
        <v>10.91</v>
      </c>
      <c r="AA12">
        <v>1</v>
      </c>
      <c r="AB12">
        <v>0.55000000000000004</v>
      </c>
      <c r="AC12">
        <v>5</v>
      </c>
    </row>
    <row r="13" spans="1:29" x14ac:dyDescent="0.25">
      <c r="A13" t="s">
        <v>75</v>
      </c>
      <c r="B13" s="2" t="s">
        <v>90</v>
      </c>
      <c r="C13" s="6" t="s">
        <v>44</v>
      </c>
      <c r="D13" s="6" t="s">
        <v>45</v>
      </c>
      <c r="E13">
        <f t="shared" si="0"/>
        <v>8760</v>
      </c>
      <c r="F13">
        <v>200</v>
      </c>
      <c r="G13">
        <v>1</v>
      </c>
      <c r="H13">
        <v>0.31</v>
      </c>
      <c r="I13">
        <v>0.31</v>
      </c>
      <c r="J13">
        <v>0.46</v>
      </c>
      <c r="K13">
        <v>0.46</v>
      </c>
      <c r="L13">
        <v>0.85</v>
      </c>
      <c r="M13">
        <v>40</v>
      </c>
      <c r="N13">
        <v>0.99</v>
      </c>
      <c r="O13">
        <v>0</v>
      </c>
      <c r="P13">
        <v>1</v>
      </c>
      <c r="Q13">
        <v>0</v>
      </c>
      <c r="R13">
        <v>1.0289999999999999</v>
      </c>
      <c r="S13">
        <v>13.7</v>
      </c>
      <c r="T13">
        <v>1</v>
      </c>
      <c r="U13">
        <v>6.49</v>
      </c>
      <c r="V13" s="4">
        <f>(0.0047287+0.0002755)*1000</f>
        <v>5.0041999999999991</v>
      </c>
      <c r="W13" s="4">
        <v>0</v>
      </c>
      <c r="X13" s="4">
        <v>3.5127000000000002</v>
      </c>
      <c r="Y13" s="4">
        <v>150</v>
      </c>
      <c r="Z13">
        <v>10.91</v>
      </c>
      <c r="AA13">
        <v>1</v>
      </c>
      <c r="AB13">
        <v>0.55000000000000004</v>
      </c>
      <c r="AC13">
        <v>5</v>
      </c>
    </row>
    <row r="14" spans="1:29" x14ac:dyDescent="0.25">
      <c r="A14" t="s">
        <v>74</v>
      </c>
      <c r="B14" s="2" t="s">
        <v>91</v>
      </c>
      <c r="C14" s="6" t="s">
        <v>44</v>
      </c>
      <c r="D14" s="6" t="s">
        <v>45</v>
      </c>
      <c r="E14">
        <f t="shared" si="0"/>
        <v>8760</v>
      </c>
      <c r="F14">
        <v>200</v>
      </c>
      <c r="G14">
        <v>1</v>
      </c>
      <c r="H14">
        <v>0.31</v>
      </c>
      <c r="I14">
        <v>0.31</v>
      </c>
      <c r="J14">
        <v>0.46</v>
      </c>
      <c r="K14">
        <v>0.46</v>
      </c>
      <c r="L14">
        <v>0.85</v>
      </c>
      <c r="M14">
        <v>40</v>
      </c>
      <c r="N14">
        <v>0.99</v>
      </c>
      <c r="O14">
        <v>25</v>
      </c>
      <c r="P14">
        <v>1</v>
      </c>
      <c r="Q14">
        <v>0</v>
      </c>
      <c r="R14">
        <v>1.0289999999999999</v>
      </c>
      <c r="S14">
        <v>13.7</v>
      </c>
      <c r="T14">
        <v>1</v>
      </c>
      <c r="U14">
        <v>6.49</v>
      </c>
      <c r="V14" s="4">
        <f>6.58+0.96</f>
        <v>7.54</v>
      </c>
      <c r="W14" s="4">
        <v>0</v>
      </c>
      <c r="X14" s="4">
        <f>13.606/12</f>
        <v>1.1338333333333332</v>
      </c>
      <c r="Y14" s="4">
        <v>0</v>
      </c>
      <c r="Z14">
        <v>10.91</v>
      </c>
      <c r="AA14">
        <v>1</v>
      </c>
      <c r="AB14">
        <v>0.55000000000000004</v>
      </c>
      <c r="AC14">
        <v>5</v>
      </c>
    </row>
    <row r="15" spans="1:29" ht="30" x14ac:dyDescent="0.25">
      <c r="A15" t="s">
        <v>76</v>
      </c>
      <c r="B15" s="2" t="s">
        <v>92</v>
      </c>
      <c r="C15" s="6" t="s">
        <v>44</v>
      </c>
      <c r="D15" s="6" t="s">
        <v>45</v>
      </c>
      <c r="E15">
        <f t="shared" si="0"/>
        <v>8760</v>
      </c>
      <c r="F15">
        <v>200</v>
      </c>
      <c r="G15">
        <v>1</v>
      </c>
      <c r="H15">
        <v>0.31</v>
      </c>
      <c r="I15">
        <v>0.31</v>
      </c>
      <c r="J15">
        <v>0.46</v>
      </c>
      <c r="K15">
        <v>0.46</v>
      </c>
      <c r="L15">
        <v>0.85</v>
      </c>
      <c r="M15">
        <v>40</v>
      </c>
      <c r="N15">
        <v>0.99</v>
      </c>
      <c r="O15">
        <v>25</v>
      </c>
      <c r="P15">
        <v>1</v>
      </c>
      <c r="Q15">
        <v>0</v>
      </c>
      <c r="R15">
        <v>1.0289999999999999</v>
      </c>
      <c r="S15">
        <v>13.7</v>
      </c>
      <c r="T15">
        <v>1</v>
      </c>
      <c r="U15">
        <v>6.49</v>
      </c>
      <c r="V15" s="4">
        <f>0.2*V14</f>
        <v>1.508</v>
      </c>
      <c r="W15" s="4">
        <v>0</v>
      </c>
      <c r="X15" s="4">
        <f>0.2*X14</f>
        <v>0.22676666666666667</v>
      </c>
      <c r="Y15" s="4">
        <v>0</v>
      </c>
      <c r="Z15">
        <v>10.91</v>
      </c>
      <c r="AA15">
        <v>1</v>
      </c>
      <c r="AB15">
        <v>0.55000000000000004</v>
      </c>
      <c r="AC15">
        <v>5</v>
      </c>
    </row>
    <row r="16" spans="1:29" ht="30" x14ac:dyDescent="0.25">
      <c r="A16" t="s">
        <v>77</v>
      </c>
      <c r="B16" s="2" t="s">
        <v>93</v>
      </c>
      <c r="C16" s="6" t="s">
        <v>44</v>
      </c>
      <c r="D16" s="6" t="s">
        <v>45</v>
      </c>
      <c r="E16">
        <f t="shared" si="0"/>
        <v>8760</v>
      </c>
      <c r="F16">
        <v>200</v>
      </c>
      <c r="G16">
        <v>1</v>
      </c>
      <c r="H16">
        <v>0.31</v>
      </c>
      <c r="I16">
        <v>0.31</v>
      </c>
      <c r="J16">
        <v>0.46</v>
      </c>
      <c r="K16">
        <v>0.46</v>
      </c>
      <c r="L16">
        <v>0.85</v>
      </c>
      <c r="M16">
        <v>40</v>
      </c>
      <c r="N16">
        <v>0.99</v>
      </c>
      <c r="O16">
        <v>15</v>
      </c>
      <c r="P16">
        <v>1</v>
      </c>
      <c r="Q16">
        <v>0</v>
      </c>
      <c r="R16">
        <v>1.0289999999999999</v>
      </c>
      <c r="S16">
        <v>13.7</v>
      </c>
      <c r="T16">
        <v>1</v>
      </c>
      <c r="U16">
        <v>6.49</v>
      </c>
      <c r="V16" s="4">
        <f>(0.0003443+0.000016)*1000</f>
        <v>0.36030000000000001</v>
      </c>
      <c r="W16" s="4">
        <v>0</v>
      </c>
      <c r="X16" s="4">
        <v>3.3509000000000002</v>
      </c>
      <c r="Y16" s="4">
        <v>59</v>
      </c>
      <c r="Z16">
        <v>10.91</v>
      </c>
      <c r="AA16">
        <v>1</v>
      </c>
      <c r="AB16">
        <v>0.55000000000000004</v>
      </c>
      <c r="AC16">
        <v>5</v>
      </c>
    </row>
    <row r="17" spans="1:29" ht="30" x14ac:dyDescent="0.25">
      <c r="A17" t="s">
        <v>78</v>
      </c>
      <c r="B17" s="2" t="s">
        <v>94</v>
      </c>
      <c r="C17" s="6" t="s">
        <v>44</v>
      </c>
      <c r="D17" s="6" t="s">
        <v>45</v>
      </c>
      <c r="E17">
        <f t="shared" si="0"/>
        <v>8760</v>
      </c>
      <c r="F17">
        <v>200</v>
      </c>
      <c r="G17">
        <v>1</v>
      </c>
      <c r="H17">
        <v>0.31</v>
      </c>
      <c r="I17">
        <v>0.31</v>
      </c>
      <c r="J17">
        <v>0.46</v>
      </c>
      <c r="K17">
        <v>0.46</v>
      </c>
      <c r="L17">
        <v>0.85</v>
      </c>
      <c r="M17">
        <v>40</v>
      </c>
      <c r="N17">
        <v>0.99</v>
      </c>
      <c r="O17">
        <v>8</v>
      </c>
      <c r="P17">
        <v>1</v>
      </c>
      <c r="Q17">
        <v>0</v>
      </c>
      <c r="R17">
        <v>1.0289999999999999</v>
      </c>
      <c r="S17">
        <v>13.7</v>
      </c>
      <c r="T17">
        <v>1</v>
      </c>
      <c r="U17">
        <v>6.49</v>
      </c>
      <c r="V17" s="4">
        <f>(0.0047287+0.0002755)*1000</f>
        <v>5.0041999999999991</v>
      </c>
      <c r="W17" s="4">
        <v>0</v>
      </c>
      <c r="X17" s="4">
        <v>3.5127000000000002</v>
      </c>
      <c r="Y17" s="4">
        <v>150</v>
      </c>
      <c r="Z17">
        <v>10.91</v>
      </c>
      <c r="AA17">
        <v>1</v>
      </c>
      <c r="AB17">
        <v>0.55000000000000004</v>
      </c>
      <c r="AC17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not_simulated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Baetens</dc:creator>
  <cp:lastModifiedBy>Jens Baetens</cp:lastModifiedBy>
  <dcterms:created xsi:type="dcterms:W3CDTF">2025-06-24T11:58:10Z</dcterms:created>
  <dcterms:modified xsi:type="dcterms:W3CDTF">2025-07-03T13:58:58Z</dcterms:modified>
</cp:coreProperties>
</file>