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ycmal\Downloads\"/>
    </mc:Choice>
  </mc:AlternateContent>
  <xr:revisionPtr revIDLastSave="0" documentId="13_ncr:1_{E81600BE-B2B0-4240-B8BE-06E26D5CE8B1}" xr6:coauthVersionLast="47" xr6:coauthVersionMax="47" xr10:uidLastSave="{00000000-0000-0000-0000-000000000000}"/>
  <bookViews>
    <workbookView xWindow="-108" yWindow="-108" windowWidth="23256" windowHeight="12456" xr2:uid="{35F29758-C51A-4D75-A6CF-4B8E0CA6E8BA}"/>
  </bookViews>
  <sheets>
    <sheet name="Dashboard" sheetId="1" r:id="rId1"/>
    <sheet name="Dabur" sheetId="6" r:id="rId2"/>
    <sheet name="LT" sheetId="5" r:id="rId3"/>
    <sheet name="Watch List" sheetId="4" r:id="rId4"/>
    <sheet name="Sheet2" sheetId="2" r:id="rId5"/>
    <sheet name="Ledger" sheetId="3" r:id="rId6"/>
  </sheet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4" l="1" a="1"/>
  <c r="H2" i="4" s="1"/>
  <c r="H3" i="4" a="1"/>
  <c r="H3" i="4" s="1"/>
  <c r="G2" i="4" a="1"/>
  <c r="G2" i="4" s="1"/>
  <c r="G3" i="4" a="1"/>
  <c r="G3" i="4" s="1"/>
  <c r="F2" i="4" a="1"/>
  <c r="F2" i="4" s="1"/>
  <c r="F3" i="4" a="1"/>
  <c r="F3" i="4" s="1"/>
  <c r="E2" i="4" a="1"/>
  <c r="E2" i="4" s="1"/>
  <c r="E3" i="4" a="1"/>
  <c r="E3" i="4" s="1"/>
  <c r="D2" i="4" a="1"/>
  <c r="D2" i="4" s="1"/>
  <c r="D3" i="4" a="1"/>
  <c r="D3" i="4" s="1"/>
  <c r="C2" i="4" a="1"/>
  <c r="C2" i="4" s="1"/>
  <c r="C3" i="4" a="1"/>
  <c r="C3" i="4" s="1"/>
  <c r="B2" i="4" a="1"/>
  <c r="B2" i="4" s="1"/>
  <c r="B3" i="4" a="1"/>
  <c r="B3" i="4" s="1"/>
  <c r="H2" i="1" a="1"/>
  <c r="H2" i="1" s="1"/>
  <c r="B6" i="6" a="1"/>
  <c r="C4" i="5" a="1"/>
  <c r="A6" i="5" a="1"/>
  <c r="C4" i="6" a="1"/>
  <c r="B6" i="6" l="1"/>
  <c r="C4" i="6"/>
  <c r="A6" i="5"/>
  <c r="C4" i="5"/>
  <c r="E2" i="3" a="1"/>
  <c r="E2" i="3" s="1"/>
  <c r="E3" i="3" a="1"/>
  <c r="E3" i="3" s="1"/>
  <c r="E4" i="3" a="1"/>
  <c r="E4" i="3" s="1"/>
  <c r="E5" i="3" a="1"/>
  <c r="E5" i="3" s="1"/>
  <c r="E6" i="3" a="1"/>
  <c r="E6" i="3" s="1"/>
  <c r="E7" i="3" a="1"/>
  <c r="E7" i="3" s="1"/>
  <c r="E8" i="3" a="1"/>
  <c r="E8" i="3" s="1"/>
  <c r="A5" i="1" l="1" a="1"/>
  <c r="L6" i="1" a="1"/>
  <c r="L10" i="1" a="1"/>
  <c r="L11" i="1" a="1"/>
  <c r="L7" i="1" a="1"/>
  <c r="L8" i="1" a="1"/>
  <c r="L9" i="1" a="1"/>
  <c r="L8" i="1" l="1"/>
  <c r="L9" i="1"/>
  <c r="L10" i="1"/>
  <c r="L7" i="1"/>
  <c r="L11" i="1"/>
  <c r="L6" i="1"/>
  <c r="A5" i="1"/>
  <c r="D5" i="1" s="1" a="1"/>
  <c r="D5" i="1" s="1"/>
  <c r="L4" i="1" a="1"/>
  <c r="F5" i="1" l="1" a="1"/>
  <c r="F5" i="1" s="1"/>
  <c r="B5" i="1" a="1"/>
  <c r="B5" i="1" s="1"/>
  <c r="C5" i="1" a="1"/>
  <c r="G11" i="1" s="1"/>
  <c r="L4" i="1"/>
  <c r="A15" i="1" l="1" a="1"/>
  <c r="A15" i="1" s="1"/>
  <c r="C5" i="1"/>
  <c r="G5" i="1" s="1"/>
  <c r="G10" i="1"/>
  <c r="G9" i="1"/>
  <c r="G8" i="1"/>
  <c r="G7" i="1"/>
  <c r="G6" i="1"/>
  <c r="B15" i="1" l="1" a="1"/>
  <c r="B15" i="1" s="1"/>
  <c r="D2" i="1"/>
  <c r="E5" i="1" a="1"/>
  <c r="E5" i="1" s="1"/>
  <c r="H5" i="1" s="1"/>
  <c r="I5" i="1" s="1" a="1"/>
  <c r="I5" i="1" s="1"/>
  <c r="H8" i="1" l="1"/>
  <c r="H6" i="1"/>
  <c r="H9" i="1"/>
  <c r="H7" i="1"/>
  <c r="H10" i="1"/>
  <c r="H11" i="1"/>
  <c r="F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1"/>
        </ext>
      </extLst>
    </bk>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7"/>
        </ext>
      </extLst>
    </bk>
    <bk>
      <extLst>
        <ext uri="{3e2802c4-a4d2-4d8b-9148-e3be6c30e623}">
          <xlrd:rvb i="30"/>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<sst xmlns="http://schemas.openxmlformats.org/spreadsheetml/2006/main" count="83" uniqueCount="58">
  <si>
    <t>Personal Stock Dashboard</t>
  </si>
  <si>
    <t>Current Holdings</t>
  </si>
  <si>
    <t>Stock Exchange Ticker</t>
  </si>
  <si>
    <t>Qty.</t>
  </si>
  <si>
    <t>Avg. cost</t>
  </si>
  <si>
    <t>LTP</t>
  </si>
  <si>
    <t>Cur. val</t>
  </si>
  <si>
    <t>P&amp;L</t>
  </si>
  <si>
    <t>Net chg.</t>
  </si>
  <si>
    <t>Day chg.</t>
  </si>
  <si>
    <t>ABB</t>
  </si>
  <si>
    <t>BAJAJ-AUTO</t>
  </si>
  <si>
    <t>CONCOR</t>
  </si>
  <si>
    <t>CUMMINSIND</t>
  </si>
  <si>
    <t>DABUR</t>
  </si>
  <si>
    <t>GNFC</t>
  </si>
  <si>
    <t>HINDUNILVR</t>
  </si>
  <si>
    <t>JUBLFOOD</t>
  </si>
  <si>
    <t>LT</t>
  </si>
  <si>
    <t>PIDILITIND</t>
  </si>
  <si>
    <t>POLYPLEX</t>
  </si>
  <si>
    <t>RELIANCE</t>
  </si>
  <si>
    <t>SBILIFE</t>
  </si>
  <si>
    <t>SBIN</t>
  </si>
  <si>
    <t>SIEMENS</t>
  </si>
  <si>
    <t>WHIRLPOOL</t>
  </si>
  <si>
    <t>YESBANK</t>
  </si>
  <si>
    <t>Stock Name</t>
  </si>
  <si>
    <t>buy</t>
  </si>
  <si>
    <t>Price</t>
  </si>
  <si>
    <t>Quantity</t>
  </si>
  <si>
    <t>Type</t>
  </si>
  <si>
    <t>StockTicker</t>
  </si>
  <si>
    <t>Column1</t>
  </si>
  <si>
    <t>Industry</t>
  </si>
  <si>
    <t>Bought Price</t>
  </si>
  <si>
    <t>Bought value</t>
  </si>
  <si>
    <t>Value of investment as on yesterday</t>
  </si>
  <si>
    <t>Gain or Loss</t>
  </si>
  <si>
    <t>Price Yesterday</t>
  </si>
  <si>
    <t>Gain or Loss in %</t>
  </si>
  <si>
    <t>last 12 months chart</t>
  </si>
  <si>
    <t>Total market value of holding</t>
  </si>
  <si>
    <t>unrealised gain/loss</t>
  </si>
  <si>
    <t>Portfolio by Industry</t>
  </si>
  <si>
    <t>Market value of holding</t>
  </si>
  <si>
    <t>Watch List</t>
  </si>
  <si>
    <t>Stock</t>
  </si>
  <si>
    <t>Ticker symbol</t>
  </si>
  <si>
    <t>52 week high</t>
  </si>
  <si>
    <t>52 week low</t>
  </si>
  <si>
    <t>P/E</t>
  </si>
  <si>
    <t>Change</t>
  </si>
  <si>
    <t>(All)</t>
  </si>
  <si>
    <t>XNSE</t>
  </si>
  <si>
    <t>Stock Exchange</t>
  </si>
  <si>
    <t>LARSEN AND TOUBRO LIMITED (XNSE:LT)</t>
  </si>
  <si>
    <t>DABUR INDIA LIMITED (XNSE:DABUR)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</si>
</sst>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 #,##0.00_ ;_ &quot;₹&quot;\ * \-#,##0.00_ ;_ &quot;₹&quot;\ * &quot;-&quot;??_ ;_ @_ "/>
    <numFmt numFmtId="164" formatCode="_ [$₹-4009]\ * #,##0.00_ ;_ [$₹-4009]\ * \-#,##0.00_ ;_ [$₹-4009]\ * &quot;-&quot;??_ ;_ @_ "/>
    <numFmt numFmtId="165" formatCode="0.00;[Red]0.00"/>
    <numFmt numFmtId="166" formatCode="&quot;₹&quot;\ #,##0.00;[Red]&quot;₹&quot;\ #,##0.00"/>
    <numFmt numFmtId="167" formatCode="&quot;₹&quot;\ #,##0.00"/>
  </numFmts>
  <fonts count="6" x14ac:knownFonts="1">
    <font>
      <sz val="11"/>
      <color theme="1"/>
      <name val="Calibri"/>
      <family val="2"/>
      <scheme val="minor"/>
    </font>
    <font>
      <sz val="11"/>
      <color theme="0"/>
      <name val="Calibri"/>
      <family val="2"/>
      <scheme val="minor"/>
    </font>
    <font>
      <sz val="20"/>
      <color theme="0"/>
      <name val="Calibri"/>
      <family val="2"/>
      <scheme val="minor"/>
    </font>
    <font>
      <sz val="11"/>
      <name val="Calibri"/>
      <family val="2"/>
      <scheme val="minor"/>
    </font>
    <font>
      <sz val="11"/>
      <color theme="1"/>
      <name val="Assistant Light"/>
      <charset val="177"/>
    </font>
    <font>
      <sz val="14"/>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2060"/>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0" fontId="0" fillId="2" borderId="2" xfId="0" applyFill="1" applyBorder="1"/>
    <xf numFmtId="0" fontId="0" fillId="2" borderId="3" xfId="0" applyFill="1" applyBorder="1"/>
    <xf numFmtId="164" fontId="0" fillId="0" borderId="0" xfId="0" applyNumberFormat="1"/>
    <xf numFmtId="1" fontId="0" fillId="0" borderId="0" xfId="0" applyNumberFormat="1"/>
    <xf numFmtId="0" fontId="0" fillId="0" borderId="0" xfId="0" applyAlignment="1">
      <alignment wrapText="1"/>
    </xf>
    <xf numFmtId="44" fontId="0" fillId="0" borderId="0" xfId="0" applyNumberFormat="1"/>
    <xf numFmtId="0" fontId="2" fillId="3" borderId="0" xfId="0" applyFont="1" applyFill="1"/>
    <xf numFmtId="0" fontId="1" fillId="3" borderId="0" xfId="0" applyFont="1" applyFill="1"/>
    <xf numFmtId="44" fontId="1" fillId="3" borderId="0" xfId="0" applyNumberFormat="1" applyFont="1" applyFill="1"/>
    <xf numFmtId="165" fontId="1" fillId="3" borderId="0" xfId="0" applyNumberFormat="1" applyFont="1" applyFill="1"/>
    <xf numFmtId="166" fontId="0" fillId="0" borderId="0" xfId="0" applyNumberFormat="1"/>
    <xf numFmtId="9" fontId="0" fillId="0" borderId="0" xfId="0" applyNumberFormat="1"/>
    <xf numFmtId="44" fontId="3" fillId="0" borderId="0" xfId="0" applyNumberFormat="1" applyFont="1"/>
    <xf numFmtId="167" fontId="1" fillId="3" borderId="0" xfId="0" applyNumberFormat="1" applyFont="1" applyFill="1"/>
    <xf numFmtId="164" fontId="1" fillId="3" borderId="0" xfId="0" applyNumberFormat="1" applyFont="1" applyFill="1"/>
    <xf numFmtId="0" fontId="3" fillId="0" borderId="0" xfId="0" applyFont="1"/>
    <xf numFmtId="0" fontId="4" fillId="0" borderId="0" xfId="0" applyFont="1"/>
    <xf numFmtId="0" fontId="5" fillId="3" borderId="0" xfId="0" applyFont="1" applyFill="1"/>
    <xf numFmtId="0" fontId="0" fillId="0" borderId="0" xfId="0" pivotButton="1"/>
  </cellXfs>
  <cellStyles count="1">
    <cellStyle name="Normal" xfId="0" builtinId="0"/>
  </cellStyles>
  <dxfs count="12">
    <dxf>
      <numFmt numFmtId="164" formatCode="_ [$₹-4009]\ * #,##0.00_ ;_ [$₹-4009]\ * \-#,##0.00_ ;_ [$₹-4009]\ * &quot;-&quot;??_ ;_ @_ "/>
    </dxf>
    <dxf>
      <numFmt numFmtId="1" formatCode="0"/>
      <alignment horizontal="left"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1" formatCode="0"/>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border diagonalUp="0" diagonalDown="0">
        <left/>
        <right/>
        <top style="thin">
          <color theme="4" tint="0.39997558519241921"/>
        </top>
        <bottom style="thin">
          <color theme="4" tint="0.39997558519241921"/>
        </bottom>
        <vertical/>
        <horizontal/>
      </border>
    </dxf>
    <dxf>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Investment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9415-4198-B6B1-2FE075FCF6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85-42E0-9427-9C06F696AE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D85-42E0-9427-9C06F696AEE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D85-42E0-9427-9C06F696AEE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9415-4198-B6B1-2FE075FCF63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2-9415-4198-B6B1-2FE075FCF63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1-9415-4198-B6B1-2FE075FCF632}"/>
              </c:ext>
            </c:extLst>
          </c:dPt>
          <c:dLbls>
            <c:dLbl>
              <c:idx val="0"/>
              <c:layout>
                <c:manualLayout>
                  <c:x val="6.4890821574132507E-2"/>
                  <c:y val="-8.344120767351546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415-4198-B6B1-2FE075FCF632}"/>
                </c:ext>
              </c:extLst>
            </c:dLbl>
            <c:dLbl>
              <c:idx val="4"/>
              <c:layout>
                <c:manualLayout>
                  <c:x val="-7.0760971951676771E-2"/>
                  <c:y val="-6.831803626524435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9415-4198-B6B1-2FE075FCF632}"/>
                </c:ext>
              </c:extLst>
            </c:dLbl>
            <c:dLbl>
              <c:idx val="5"/>
              <c:layout>
                <c:manualLayout>
                  <c:x val="-5.7790463692038496E-2"/>
                  <c:y val="-1.85917906095071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415-4198-B6B1-2FE075FCF632}"/>
                </c:ext>
              </c:extLst>
            </c:dLbl>
            <c:dLbl>
              <c:idx val="6"/>
              <c:layout>
                <c:manualLayout>
                  <c:x val="-3.8075459317585304E-2"/>
                  <c:y val="1.859324876057159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415-4198-B6B1-2FE075FCF63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Dashboard!$A$15:$A$21</c:f>
              <c:strCache>
                <c:ptCount val="7"/>
                <c:pt idx="0">
                  <c:v>Machinery, Equipment &amp; Components</c:v>
                </c:pt>
                <c:pt idx="1">
                  <c:v>Freight &amp; Logistics Services</c:v>
                </c:pt>
                <c:pt idx="2">
                  <c:v>Personal &amp; Household Products &amp; Services</c:v>
                </c:pt>
                <c:pt idx="3">
                  <c:v>Hotels &amp; Entertainment Services</c:v>
                </c:pt>
                <c:pt idx="4">
                  <c:v>Chemicals</c:v>
                </c:pt>
                <c:pt idx="5">
                  <c:v>Insurance</c:v>
                </c:pt>
                <c:pt idx="6">
                  <c:v>Household Goods</c:v>
                </c:pt>
              </c:strCache>
            </c:strRef>
          </c:cat>
          <c:val>
            <c:numRef>
              <c:f>Dashboard!$B$15:$B$21</c:f>
              <c:numCache>
                <c:formatCode>General</c:formatCode>
                <c:ptCount val="7"/>
                <c:pt idx="0">
                  <c:v>46975.5</c:v>
                </c:pt>
                <c:pt idx="1">
                  <c:v>22485.75</c:v>
                </c:pt>
                <c:pt idx="2">
                  <c:v>31852.199999999997</c:v>
                </c:pt>
                <c:pt idx="3">
                  <c:v>10401.300000000001</c:v>
                </c:pt>
                <c:pt idx="4">
                  <c:v>50089.700000000004</c:v>
                </c:pt>
                <c:pt idx="5">
                  <c:v>20424</c:v>
                </c:pt>
                <c:pt idx="6">
                  <c:v>52691.4</c:v>
                </c:pt>
              </c:numCache>
            </c:numRef>
          </c:val>
          <c:extLst>
            <c:ext xmlns:c16="http://schemas.microsoft.com/office/drawing/2014/chart" uri="{C3380CC4-5D6E-409C-BE32-E72D297353CC}">
              <c16:uniqueId val="{00000000-9415-4198-B6B1-2FE075FCF632}"/>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LT!$B$4</c:f>
          <c:strCache>
            <c:ptCount val="1"/>
            <c:pt idx="0">
              <c:v>LT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LT!$B$6</c:f>
              <c:strCache>
                <c:ptCount val="1"/>
              </c:strCache>
            </c:strRef>
          </c:tx>
          <c:spPr>
            <a:solidFill>
              <a:schemeClr val="accent1"/>
            </a:solidFill>
            <a:ln w="19050">
              <a:noFill/>
            </a:ln>
            <a:effectLst/>
          </c:spPr>
          <c:invertIfNegative val="0"/>
          <c:cat>
            <c:numRef>
              <c:f>LT!$A$7:$A$25</c:f>
              <c:numCache>
                <c:formatCode>General</c:formatCode>
                <c:ptCount val="19"/>
              </c:numCache>
            </c:numRef>
          </c:cat>
          <c:val>
            <c:numRef>
              <c:f>LT!$B$7:$B$25</c:f>
              <c:numCache>
                <c:formatCode>General</c:formatCode>
                <c:ptCount val="19"/>
              </c:numCache>
            </c:numRef>
          </c:val>
          <c:extLst>
            <c:ext xmlns:c16="http://schemas.microsoft.com/office/drawing/2014/chart" uri="{C3380CC4-5D6E-409C-BE32-E72D297353CC}">
              <c16:uniqueId val="{00000000-4AA3-4231-A774-429C7AB2B36D}"/>
            </c:ext>
          </c:extLst>
        </c:ser>
        <c:dLbls>
          <c:showLegendKey val="0"/>
          <c:showVal val="0"/>
          <c:showCatName val="0"/>
          <c:showSerName val="0"/>
          <c:showPercent val="0"/>
          <c:showBubbleSize val="0"/>
        </c:dLbls>
        <c:gapWidth val="150"/>
        <c:axId val="423954432"/>
        <c:axId val="965797104"/>
      </c:barChart>
      <c:stockChart>
        <c:ser>
          <c:idx val="1"/>
          <c:order val="1"/>
          <c:tx>
            <c:strRef>
              <c:f>LT!$C$6</c:f>
              <c:strCache>
                <c:ptCount val="1"/>
              </c:strCache>
            </c:strRef>
          </c:tx>
          <c:spPr>
            <a:ln w="19050" cap="rnd">
              <a:noFill/>
              <a:round/>
            </a:ln>
            <a:effectLst/>
          </c:spPr>
          <c:marker>
            <c:symbol val="none"/>
          </c:marker>
          <c:cat>
            <c:numRef>
              <c:f>LT!$A$7:$A$25</c:f>
              <c:numCache>
                <c:formatCode>General</c:formatCode>
                <c:ptCount val="19"/>
              </c:numCache>
            </c:numRef>
          </c:cat>
          <c:val>
            <c:numRef>
              <c:f>LT!$C$7:$C$25</c:f>
              <c:numCache>
                <c:formatCode>General</c:formatCode>
                <c:ptCount val="19"/>
              </c:numCache>
            </c:numRef>
          </c:val>
          <c:smooth val="0"/>
          <c:extLst>
            <c:ext xmlns:c16="http://schemas.microsoft.com/office/drawing/2014/chart" uri="{C3380CC4-5D6E-409C-BE32-E72D297353CC}">
              <c16:uniqueId val="{00000001-4AA3-4231-A774-429C7AB2B36D}"/>
            </c:ext>
          </c:extLst>
        </c:ser>
        <c:ser>
          <c:idx val="2"/>
          <c:order val="2"/>
          <c:tx>
            <c:strRef>
              <c:f>LT!$D$6</c:f>
              <c:strCache>
                <c:ptCount val="1"/>
              </c:strCache>
            </c:strRef>
          </c:tx>
          <c:spPr>
            <a:ln w="19050" cap="rnd">
              <a:noFill/>
              <a:round/>
            </a:ln>
            <a:effectLst/>
          </c:spPr>
          <c:marker>
            <c:symbol val="none"/>
          </c:marker>
          <c:cat>
            <c:numRef>
              <c:f>LT!$A$7:$A$25</c:f>
              <c:numCache>
                <c:formatCode>General</c:formatCode>
                <c:ptCount val="19"/>
              </c:numCache>
            </c:numRef>
          </c:cat>
          <c:val>
            <c:numRef>
              <c:f>LT!$D$7:$D$25</c:f>
              <c:numCache>
                <c:formatCode>General</c:formatCode>
                <c:ptCount val="19"/>
              </c:numCache>
            </c:numRef>
          </c:val>
          <c:smooth val="0"/>
          <c:extLst>
            <c:ext xmlns:c16="http://schemas.microsoft.com/office/drawing/2014/chart" uri="{C3380CC4-5D6E-409C-BE32-E72D297353CC}">
              <c16:uniqueId val="{00000002-4AA3-4231-A774-429C7AB2B36D}"/>
            </c:ext>
          </c:extLst>
        </c:ser>
        <c:ser>
          <c:idx val="3"/>
          <c:order val="3"/>
          <c:tx>
            <c:strRef>
              <c:f>LT!$E$6</c:f>
              <c:strCache>
                <c:ptCount val="1"/>
              </c:strCache>
            </c:strRef>
          </c:tx>
          <c:spPr>
            <a:ln w="19050" cap="rnd">
              <a:noFill/>
              <a:round/>
            </a:ln>
            <a:effectLst/>
          </c:spPr>
          <c:marker>
            <c:symbol val="none"/>
          </c:marker>
          <c:cat>
            <c:numRef>
              <c:f>LT!$A$7:$A$25</c:f>
              <c:numCache>
                <c:formatCode>General</c:formatCode>
                <c:ptCount val="19"/>
              </c:numCache>
            </c:numRef>
          </c:cat>
          <c:val>
            <c:numRef>
              <c:f>LT!$E$7:$E$25</c:f>
              <c:numCache>
                <c:formatCode>General</c:formatCode>
                <c:ptCount val="19"/>
              </c:numCache>
            </c:numRef>
          </c:val>
          <c:smooth val="0"/>
          <c:extLst>
            <c:ext xmlns:c16="http://schemas.microsoft.com/office/drawing/2014/chart" uri="{C3380CC4-5D6E-409C-BE32-E72D297353CC}">
              <c16:uniqueId val="{00000003-4AA3-4231-A774-429C7AB2B36D}"/>
            </c:ext>
          </c:extLst>
        </c:ser>
        <c:ser>
          <c:idx val="4"/>
          <c:order val="4"/>
          <c:tx>
            <c:strRef>
              <c:f>LT!$F$6</c:f>
              <c:strCache>
                <c:ptCount val="1"/>
              </c:strCache>
            </c:strRef>
          </c:tx>
          <c:spPr>
            <a:ln w="19050" cap="rnd">
              <a:noFill/>
              <a:round/>
            </a:ln>
            <a:effectLst/>
          </c:spPr>
          <c:marker>
            <c:symbol val="none"/>
          </c:marker>
          <c:cat>
            <c:numRef>
              <c:f>LT!$A$7:$A$25</c:f>
              <c:numCache>
                <c:formatCode>General</c:formatCode>
                <c:ptCount val="19"/>
              </c:numCache>
            </c:numRef>
          </c:cat>
          <c:val>
            <c:numRef>
              <c:f>LT!$F$7:$F$25</c:f>
              <c:numCache>
                <c:formatCode>General</c:formatCode>
                <c:ptCount val="19"/>
              </c:numCache>
            </c:numRef>
          </c:val>
          <c:smooth val="0"/>
          <c:extLst>
            <c:ext xmlns:c16="http://schemas.microsoft.com/office/drawing/2014/chart" uri="{C3380CC4-5D6E-409C-BE32-E72D297353CC}">
              <c16:uniqueId val="{00000004-4AA3-4231-A774-429C7AB2B36D}"/>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423951184"/>
        <c:axId val="1129253712"/>
      </c:stockChart>
      <c:catAx>
        <c:axId val="42395443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797104"/>
        <c:crosses val="autoZero"/>
        <c:auto val="1"/>
        <c:lblAlgn val="ctr"/>
        <c:lblOffset val="100"/>
        <c:noMultiLvlLbl val="1"/>
      </c:catAx>
      <c:valAx>
        <c:axId val="965797104"/>
        <c:scaling>
          <c:orientation val="minMax"/>
        </c:scaling>
        <c:delete val="0"/>
        <c:axPos val="l"/>
        <c:majorGridlines>
          <c:spPr>
            <a:ln w="9525" cap="flat" cmpd="sng" algn="ctr">
              <a:solidFill>
                <a:schemeClr val="tx1">
                  <a:lumMod val="15000"/>
                  <a:lumOff val="85000"/>
                </a:schemeClr>
              </a:solidFill>
              <a:round/>
            </a:ln>
            <a:effectLst/>
          </c:spPr>
        </c:majorGridlines>
        <c:numFmt formatCode="#\ ##0\ 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54432"/>
        <c:crosses val="autoZero"/>
        <c:crossBetween val="between"/>
      </c:valAx>
      <c:valAx>
        <c:axId val="1129253712"/>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51184"/>
        <c:crosses val="max"/>
        <c:crossBetween val="between"/>
      </c:valAx>
      <c:catAx>
        <c:axId val="423951184"/>
        <c:scaling>
          <c:orientation val="minMax"/>
        </c:scaling>
        <c:delete val="1"/>
        <c:axPos val="b"/>
        <c:numFmt formatCode="General" sourceLinked="1"/>
        <c:majorTickMark val="out"/>
        <c:minorTickMark val="none"/>
        <c:tickLblPos val="nextTo"/>
        <c:crossAx val="112925371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Price</a:t>
            </a:r>
            <a:r>
              <a:rPr lang="en-IN" baseline="0"/>
              <a:t> variation - last year</a:t>
            </a:r>
            <a:endParaRPr lang="en-IN"/>
          </a:p>
        </c:rich>
      </c:tx>
      <c:layout>
        <c:manualLayout>
          <c:xMode val="edge"/>
          <c:yMode val="edge"/>
          <c:x val="0.1805788092277938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2061311719295"/>
          <c:y val="0.17171296296296296"/>
          <c:w val="0.75101749395862971"/>
          <c:h val="0.70841097987751533"/>
        </c:manualLayout>
      </c:layout>
      <c:lineChart>
        <c:grouping val="stacked"/>
        <c:varyColors val="0"/>
        <c:ser>
          <c:idx val="0"/>
          <c:order val="0"/>
          <c:spPr>
            <a:ln w="28575" cap="rnd">
              <a:solidFill>
                <a:schemeClr val="accent1"/>
              </a:solidFill>
              <a:round/>
            </a:ln>
            <a:effectLst/>
          </c:spPr>
          <c:marker>
            <c:symbol val="none"/>
          </c:marker>
          <c:val>
            <c:numRef>
              <c:f>LT!$C$4:$IQ$4</c:f>
              <c:numCache>
                <c:formatCode>General</c:formatCode>
                <c:ptCount val="249"/>
                <c:pt idx="0">
                  <c:v>0</c:v>
                </c:pt>
              </c:numCache>
            </c:numRef>
          </c:val>
          <c:smooth val="0"/>
          <c:extLst>
            <c:ext xmlns:c16="http://schemas.microsoft.com/office/drawing/2014/chart" uri="{C3380CC4-5D6E-409C-BE32-E72D297353CC}">
              <c16:uniqueId val="{00000000-80BE-4AC1-8274-1F0F01B8B00E}"/>
            </c:ext>
          </c:extLst>
        </c:ser>
        <c:dLbls>
          <c:showLegendKey val="0"/>
          <c:showVal val="0"/>
          <c:showCatName val="0"/>
          <c:showSerName val="0"/>
          <c:showPercent val="0"/>
          <c:showBubbleSize val="0"/>
        </c:dLbls>
        <c:smooth val="0"/>
        <c:axId val="1351345536"/>
        <c:axId val="428283808"/>
      </c:lineChart>
      <c:catAx>
        <c:axId val="1351345536"/>
        <c:scaling>
          <c:orientation val="minMax"/>
        </c:scaling>
        <c:delete val="1"/>
        <c:axPos val="b"/>
        <c:majorTickMark val="none"/>
        <c:minorTickMark val="none"/>
        <c:tickLblPos val="nextTo"/>
        <c:crossAx val="428283808"/>
        <c:crosses val="autoZero"/>
        <c:auto val="1"/>
        <c:lblAlgn val="ctr"/>
        <c:lblOffset val="100"/>
        <c:noMultiLvlLbl val="0"/>
      </c:catAx>
      <c:valAx>
        <c:axId val="4282838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34553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Dabur!$B$4</c:f>
          <c:strCache>
            <c:ptCount val="1"/>
            <c:pt idx="0">
              <c:v>DABUR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627559055118109"/>
          <c:y val="0.14393518518518519"/>
          <c:w val="0.7170879265091864"/>
          <c:h val="0.47144247594050742"/>
        </c:manualLayout>
      </c:layout>
      <c:barChart>
        <c:barDir val="col"/>
        <c:grouping val="clustered"/>
        <c:varyColors val="0"/>
        <c:ser>
          <c:idx val="0"/>
          <c:order val="0"/>
          <c:tx>
            <c:strRef>
              <c:f>Dabur!$C$6</c:f>
              <c:strCache>
                <c:ptCount val="1"/>
              </c:strCache>
            </c:strRef>
          </c:tx>
          <c:spPr>
            <a:solidFill>
              <a:schemeClr val="accent1"/>
            </a:solidFill>
            <a:ln w="19050">
              <a:noFill/>
            </a:ln>
            <a:effectLst/>
          </c:spPr>
          <c:invertIfNegative val="0"/>
          <c:cat>
            <c:numRef>
              <c:f>Dabur!$B$7:$B$25</c:f>
              <c:numCache>
                <c:formatCode>General</c:formatCode>
                <c:ptCount val="19"/>
              </c:numCache>
            </c:numRef>
          </c:cat>
          <c:val>
            <c:numRef>
              <c:f>Dabur!$C$7:$C$25</c:f>
              <c:numCache>
                <c:formatCode>General</c:formatCode>
                <c:ptCount val="19"/>
              </c:numCache>
            </c:numRef>
          </c:val>
          <c:extLst>
            <c:ext xmlns:c16="http://schemas.microsoft.com/office/drawing/2014/chart" uri="{C3380CC4-5D6E-409C-BE32-E72D297353CC}">
              <c16:uniqueId val="{00000000-D306-43B2-AA99-E9EA7E9B4E4E}"/>
            </c:ext>
          </c:extLst>
        </c:ser>
        <c:dLbls>
          <c:showLegendKey val="0"/>
          <c:showVal val="0"/>
          <c:showCatName val="0"/>
          <c:showSerName val="0"/>
          <c:showPercent val="0"/>
          <c:showBubbleSize val="0"/>
        </c:dLbls>
        <c:gapWidth val="150"/>
        <c:axId val="514429552"/>
        <c:axId val="1567969600"/>
      </c:barChart>
      <c:stockChart>
        <c:ser>
          <c:idx val="1"/>
          <c:order val="1"/>
          <c:tx>
            <c:strRef>
              <c:f>Dabur!$D$6</c:f>
              <c:strCache>
                <c:ptCount val="1"/>
              </c:strCache>
            </c:strRef>
          </c:tx>
          <c:spPr>
            <a:ln w="19050" cap="rnd">
              <a:noFill/>
              <a:round/>
            </a:ln>
            <a:effectLst/>
          </c:spPr>
          <c:marker>
            <c:symbol val="none"/>
          </c:marker>
          <c:cat>
            <c:numRef>
              <c:f>Dabur!$B$7:$B$25</c:f>
              <c:numCache>
                <c:formatCode>General</c:formatCode>
                <c:ptCount val="19"/>
              </c:numCache>
            </c:numRef>
          </c:cat>
          <c:val>
            <c:numRef>
              <c:f>Dabur!$D$7:$D$25</c:f>
              <c:numCache>
                <c:formatCode>General</c:formatCode>
                <c:ptCount val="19"/>
              </c:numCache>
            </c:numRef>
          </c:val>
          <c:smooth val="0"/>
          <c:extLst>
            <c:ext xmlns:c16="http://schemas.microsoft.com/office/drawing/2014/chart" uri="{C3380CC4-5D6E-409C-BE32-E72D297353CC}">
              <c16:uniqueId val="{00000001-D306-43B2-AA99-E9EA7E9B4E4E}"/>
            </c:ext>
          </c:extLst>
        </c:ser>
        <c:ser>
          <c:idx val="2"/>
          <c:order val="2"/>
          <c:tx>
            <c:strRef>
              <c:f>Dabur!$E$6</c:f>
              <c:strCache>
                <c:ptCount val="1"/>
              </c:strCache>
            </c:strRef>
          </c:tx>
          <c:spPr>
            <a:ln w="19050" cap="rnd">
              <a:noFill/>
              <a:round/>
            </a:ln>
            <a:effectLst/>
          </c:spPr>
          <c:marker>
            <c:symbol val="none"/>
          </c:marker>
          <c:cat>
            <c:numRef>
              <c:f>Dabur!$B$7:$B$25</c:f>
              <c:numCache>
                <c:formatCode>General</c:formatCode>
                <c:ptCount val="19"/>
              </c:numCache>
            </c:numRef>
          </c:cat>
          <c:val>
            <c:numRef>
              <c:f>Dabur!$E$7:$E$25</c:f>
              <c:numCache>
                <c:formatCode>General</c:formatCode>
                <c:ptCount val="19"/>
              </c:numCache>
            </c:numRef>
          </c:val>
          <c:smooth val="0"/>
          <c:extLst>
            <c:ext xmlns:c16="http://schemas.microsoft.com/office/drawing/2014/chart" uri="{C3380CC4-5D6E-409C-BE32-E72D297353CC}">
              <c16:uniqueId val="{00000002-D306-43B2-AA99-E9EA7E9B4E4E}"/>
            </c:ext>
          </c:extLst>
        </c:ser>
        <c:ser>
          <c:idx val="3"/>
          <c:order val="3"/>
          <c:tx>
            <c:strRef>
              <c:f>Dabur!$F$6</c:f>
              <c:strCache>
                <c:ptCount val="1"/>
              </c:strCache>
            </c:strRef>
          </c:tx>
          <c:spPr>
            <a:ln w="19050" cap="rnd">
              <a:noFill/>
              <a:round/>
            </a:ln>
            <a:effectLst/>
          </c:spPr>
          <c:marker>
            <c:symbol val="none"/>
          </c:marker>
          <c:cat>
            <c:numRef>
              <c:f>Dabur!$B$7:$B$25</c:f>
              <c:numCache>
                <c:formatCode>General</c:formatCode>
                <c:ptCount val="19"/>
              </c:numCache>
            </c:numRef>
          </c:cat>
          <c:val>
            <c:numRef>
              <c:f>Dabur!$F$7:$F$25</c:f>
              <c:numCache>
                <c:formatCode>General</c:formatCode>
                <c:ptCount val="19"/>
              </c:numCache>
            </c:numRef>
          </c:val>
          <c:smooth val="0"/>
          <c:extLst>
            <c:ext xmlns:c16="http://schemas.microsoft.com/office/drawing/2014/chart" uri="{C3380CC4-5D6E-409C-BE32-E72D297353CC}">
              <c16:uniqueId val="{00000003-D306-43B2-AA99-E9EA7E9B4E4E}"/>
            </c:ext>
          </c:extLst>
        </c:ser>
        <c:ser>
          <c:idx val="4"/>
          <c:order val="4"/>
          <c:tx>
            <c:strRef>
              <c:f>Dabur!$G$6</c:f>
              <c:strCache>
                <c:ptCount val="1"/>
              </c:strCache>
            </c:strRef>
          </c:tx>
          <c:spPr>
            <a:ln w="19050" cap="rnd">
              <a:noFill/>
              <a:round/>
            </a:ln>
            <a:effectLst/>
          </c:spPr>
          <c:marker>
            <c:symbol val="none"/>
          </c:marker>
          <c:cat>
            <c:numRef>
              <c:f>Dabur!$B$7:$B$25</c:f>
              <c:numCache>
                <c:formatCode>General</c:formatCode>
                <c:ptCount val="19"/>
              </c:numCache>
            </c:numRef>
          </c:cat>
          <c:val>
            <c:numRef>
              <c:f>Dabur!$G$7:$G$25</c:f>
              <c:numCache>
                <c:formatCode>General</c:formatCode>
                <c:ptCount val="19"/>
              </c:numCache>
            </c:numRef>
          </c:val>
          <c:smooth val="0"/>
          <c:extLst>
            <c:ext xmlns:c16="http://schemas.microsoft.com/office/drawing/2014/chart" uri="{C3380CC4-5D6E-409C-BE32-E72D297353CC}">
              <c16:uniqueId val="{00000004-D306-43B2-AA99-E9EA7E9B4E4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514455536"/>
        <c:axId val="1124445632"/>
      </c:stockChart>
      <c:catAx>
        <c:axId val="51442955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969600"/>
        <c:crosses val="autoZero"/>
        <c:auto val="1"/>
        <c:lblAlgn val="ctr"/>
        <c:lblOffset val="100"/>
        <c:noMultiLvlLbl val="1"/>
      </c:catAx>
      <c:valAx>
        <c:axId val="1567969600"/>
        <c:scaling>
          <c:orientation val="minMax"/>
        </c:scaling>
        <c:delete val="0"/>
        <c:axPos val="l"/>
        <c:majorGridlines>
          <c:spPr>
            <a:ln w="9525" cap="flat" cmpd="sng" algn="ctr">
              <a:solidFill>
                <a:schemeClr val="tx1">
                  <a:lumMod val="15000"/>
                  <a:lumOff val="85000"/>
                </a:schemeClr>
              </a:solidFill>
              <a:round/>
            </a:ln>
            <a:effectLst/>
          </c:spPr>
        </c:majorGridlines>
        <c:numFmt formatCode="#\ ##0\ 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429552"/>
        <c:crosses val="autoZero"/>
        <c:crossBetween val="between"/>
      </c:valAx>
      <c:valAx>
        <c:axId val="1124445632"/>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455536"/>
        <c:crosses val="max"/>
        <c:crossBetween val="between"/>
      </c:valAx>
      <c:catAx>
        <c:axId val="514455536"/>
        <c:scaling>
          <c:orientation val="minMax"/>
        </c:scaling>
        <c:delete val="1"/>
        <c:axPos val="b"/>
        <c:numFmt formatCode="General" sourceLinked="1"/>
        <c:majorTickMark val="out"/>
        <c:minorTickMark val="none"/>
        <c:tickLblPos val="nextTo"/>
        <c:crossAx val="112444563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0" i="0" baseline="0">
                <a:effectLst/>
              </a:rPr>
              <a:t>Price variation - last year</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none"/>
          </c:marker>
          <c:val>
            <c:numRef>
              <c:f>Dabur!$C$4:$IQ$4</c:f>
              <c:numCache>
                <c:formatCode>General</c:formatCode>
                <c:ptCount val="249"/>
                <c:pt idx="0">
                  <c:v>0</c:v>
                </c:pt>
              </c:numCache>
            </c:numRef>
          </c:val>
          <c:smooth val="0"/>
          <c:extLst>
            <c:ext xmlns:c16="http://schemas.microsoft.com/office/drawing/2014/chart" uri="{C3380CC4-5D6E-409C-BE32-E72D297353CC}">
              <c16:uniqueId val="{00000000-41AF-492C-916D-4ACBCBBCD594}"/>
            </c:ext>
          </c:extLst>
        </c:ser>
        <c:dLbls>
          <c:showLegendKey val="0"/>
          <c:showVal val="0"/>
          <c:showCatName val="0"/>
          <c:showSerName val="0"/>
          <c:showPercent val="0"/>
          <c:showBubbleSize val="0"/>
        </c:dLbls>
        <c:smooth val="0"/>
        <c:axId val="423984128"/>
        <c:axId val="1567989280"/>
      </c:lineChart>
      <c:catAx>
        <c:axId val="423984128"/>
        <c:scaling>
          <c:orientation val="minMax"/>
        </c:scaling>
        <c:delete val="1"/>
        <c:axPos val="b"/>
        <c:majorTickMark val="none"/>
        <c:minorTickMark val="none"/>
        <c:tickLblPos val="nextTo"/>
        <c:crossAx val="1567989280"/>
        <c:crosses val="autoZero"/>
        <c:auto val="1"/>
        <c:lblAlgn val="ctr"/>
        <c:lblOffset val="100"/>
        <c:noMultiLvlLbl val="0"/>
      </c:catAx>
      <c:valAx>
        <c:axId val="156798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841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30480</xdr:colOff>
      <xdr:row>21</xdr:row>
      <xdr:rowOff>3810</xdr:rowOff>
    </xdr:from>
    <xdr:to>
      <xdr:col>2</xdr:col>
      <xdr:colOff>15240</xdr:colOff>
      <xdr:row>37</xdr:row>
      <xdr:rowOff>160020</xdr:rowOff>
    </xdr:to>
    <xdr:graphicFrame macro="">
      <xdr:nvGraphicFramePr>
        <xdr:cNvPr id="2" name="Chart 1">
          <a:extLst>
            <a:ext uri="{FF2B5EF4-FFF2-40B4-BE49-F238E27FC236}">
              <a16:creationId xmlns:a16="http://schemas.microsoft.com/office/drawing/2014/main" id="{36282D54-A87D-A724-B4CF-6345C852CF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160020</xdr:colOff>
      <xdr:row>14</xdr:row>
      <xdr:rowOff>152400</xdr:rowOff>
    </xdr:from>
    <xdr:to>
      <xdr:col>6</xdr:col>
      <xdr:colOff>297180</xdr:colOff>
      <xdr:row>28</xdr:row>
      <xdr:rowOff>114300</xdr:rowOff>
    </xdr:to>
    <xdr:graphicFrame macro="">
      <xdr:nvGraphicFramePr>
        <xdr:cNvPr id="3" name="Chart 2">
          <a:extLst>
            <a:ext uri="{FF2B5EF4-FFF2-40B4-BE49-F238E27FC236}">
              <a16:creationId xmlns:a16="http://schemas.microsoft.com/office/drawing/2014/main" id="{B510993D-2836-433D-B2A2-A3ADC1F77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144780</xdr:colOff>
      <xdr:row>29</xdr:row>
      <xdr:rowOff>22860</xdr:rowOff>
    </xdr:from>
    <xdr:to>
      <xdr:col>6</xdr:col>
      <xdr:colOff>304800</xdr:colOff>
      <xdr:row>42</xdr:row>
      <xdr:rowOff>152400</xdr:rowOff>
    </xdr:to>
    <xdr:graphicFrame macro="">
      <xdr:nvGraphicFramePr>
        <xdr:cNvPr id="4" name="Chart 3">
          <a:extLst>
            <a:ext uri="{FF2B5EF4-FFF2-40B4-BE49-F238E27FC236}">
              <a16:creationId xmlns:a16="http://schemas.microsoft.com/office/drawing/2014/main" id="{990E64D9-CA01-4F25-9489-7B42D163D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365760</xdr:colOff>
      <xdr:row>14</xdr:row>
      <xdr:rowOff>160020</xdr:rowOff>
    </xdr:from>
    <xdr:to>
      <xdr:col>9</xdr:col>
      <xdr:colOff>579120</xdr:colOff>
      <xdr:row>28</xdr:row>
      <xdr:rowOff>121920</xdr:rowOff>
    </xdr:to>
    <xdr:graphicFrame macro="">
      <xdr:nvGraphicFramePr>
        <xdr:cNvPr id="5" name="Chart 4">
          <a:extLst>
            <a:ext uri="{FF2B5EF4-FFF2-40B4-BE49-F238E27FC236}">
              <a16:creationId xmlns:a16="http://schemas.microsoft.com/office/drawing/2014/main" id="{9B591092-EFD8-41C5-B230-A7ED94D3C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365760</xdr:colOff>
      <xdr:row>29</xdr:row>
      <xdr:rowOff>15240</xdr:rowOff>
    </xdr:from>
    <xdr:to>
      <xdr:col>9</xdr:col>
      <xdr:colOff>586740</xdr:colOff>
      <xdr:row>42</xdr:row>
      <xdr:rowOff>152400</xdr:rowOff>
    </xdr:to>
    <xdr:graphicFrame macro="">
      <xdr:nvGraphicFramePr>
        <xdr:cNvPr id="6" name="Chart 5">
          <a:extLst>
            <a:ext uri="{FF2B5EF4-FFF2-40B4-BE49-F238E27FC236}">
              <a16:creationId xmlns:a16="http://schemas.microsoft.com/office/drawing/2014/main" id="{FE5B18C0-B6BE-4FC1-996D-CF37046B8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cmal" refreshedDate="45014.724624305556" createdVersion="8" refreshedVersion="8" minRefreshableVersion="3" recordCount="2" xr:uid="{F0CE91F9-5E51-4F0A-9C8B-B69AF1D7F0AB}">
  <cacheSource type="worksheet">
    <worksheetSource name="Table2"/>
  </cacheSource>
  <cacheFields count="8">
    <cacheField name="Stock" numFmtId="0">
      <sharedItems count="2">
        <s v="LARSEN AND TOUBRO LIMITED (XNSE:LT)"/>
        <s v="DABUR INDIA LIMITED (XNSE:DABUR)"/>
      </sharedItems>
    </cacheField>
    <cacheField name="Stock Exchange" numFmtId="0">
      <sharedItems count="1">
        <s v="XNSE"/>
      </sharedItems>
    </cacheField>
    <cacheField name="Ticker symbol" numFmtId="0">
      <sharedItems count="2">
        <s v="LT"/>
        <s v="DABUR"/>
      </sharedItems>
    </cacheField>
    <cacheField name="52 week high" numFmtId="164">
      <sharedItems containsSemiMixedTypes="0" containsString="0" containsNumber="1" minValue="610.75" maxValue="2297.65"/>
    </cacheField>
    <cacheField name="52 week low" numFmtId="164">
      <sharedItems containsSemiMixedTypes="0" containsString="0" containsNumber="1" minValue="482.25" maxValue="1456.35"/>
    </cacheField>
    <cacheField name="Price" numFmtId="164">
      <sharedItems containsSemiMixedTypes="0" containsString="0" containsNumber="1" minValue="535.65" maxValue="2147.4499999999998"/>
    </cacheField>
    <cacheField name="P/E" numFmtId="164">
      <sharedItems containsSemiMixedTypes="0" containsString="0" containsNumber="1" minValue="29.67" maxValue="55.51"/>
    </cacheField>
    <cacheField name="Change" numFmtId="164">
      <sharedItems containsSemiMixedTypes="0" containsString="0" containsNumber="1" minValue="1.85" maxValue="13.8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2297.65"/>
    <n v="1456.35"/>
    <n v="2147.4499999999998"/>
    <n v="29.67"/>
    <n v="13.85"/>
  </r>
  <r>
    <x v="1"/>
    <x v="0"/>
    <x v="1"/>
    <n v="610.75"/>
    <n v="482.25"/>
    <n v="535.65"/>
    <n v="55.51"/>
    <n v="1.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93307F-41F2-4D61-AEDA-C4450A790192}" name="PivotTable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93307F-41F2-4D61-AEDA-C4450A790192}"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93307F-41F2-4D61-AEDA-C4450A790192}"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6:B8"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
  <rv s="0">
    <v>en-IN</v>
    <v>avyo8m</v>
    <v>268435456</v>
    <v>1</v>
    <v>Powered by Refinitiv</v>
    <v>0</v>
    <v>USD/INR</v>
    <v>2</v>
    <v>3</v>
    <v>Finance</v>
    <v>4</v>
    <v>83.262500000000003</v>
    <v>77.850999999999999</v>
    <v>8.2500000000000004E-2</v>
    <v>1.0070000000000001E-3</v>
    <v>INR</v>
    <v>USD</v>
    <v>82.078000000000003</v>
    <v>Currency Pair</v>
    <v>45100.204409722224</v>
    <v>81.945999999999998</v>
    <v>US Dollar/Indian Rupee FX Spot Rate</v>
    <v>81.906999999999996</v>
    <v>81.95</v>
    <v>82.032499999999999</v>
    <v>USDINR</v>
    <v>USD/INR</v>
  </rv>
  <rv s="1">
    <v>0</v>
  </rv>
  <rv s="2">
    <v>11</v>
    <v>1</v>
  </rv>
  <rv s="3">
    <v>https://www.bing.com/financeapi/forcetrigger?t=ahgqcw&amp;q=XNSE%3aABB&amp;form=skydnc</v>
    <v>Learn more on Bing</v>
  </rv>
  <rv s="4">
    <v>en-IN</v>
    <v>ahgqcw</v>
    <v>268435456</v>
    <v>1</v>
    <v>Powered by Refinitiv</v>
    <v>5</v>
    <v>ABB India Limited (XNSE:ABB)</v>
    <v>6</v>
    <v>7</v>
    <v>Finance</v>
    <v>8</v>
    <v>4443.8999999999996</v>
    <v>2120</v>
    <v>1.0125999999999999</v>
    <v>-28.45</v>
    <v>-6.6620000000000004E-3</v>
    <v>INR</v>
    <v>ABB India Limited is an India-based global technology company. The Company’s segments include Robotics and Discrete Automation, Motion, Electrification Products and Process Automation. Its Robotics and Discrete Automation segment provides value-added solutions in robotics, machine and factory automation. Its Motion segment provides products, solutions and related services that increase industrial productivity and energy efficiency. Its Electrification Products segment provides technology across the full electrical value chain from substation to the point of consumption. Its Process Automation segment provides products, systems and services designed to optimize the productivity of industrial processes. Its solutions include engineering, control systems, measurement products, life cycle services, outsourced maintenance and industry specific products. It serves various industries, such as oil and gas, chemicals and pharmaceuticals, metals and minerals, marine and turbocharging.</v>
    <v>3139</v>
    <v>National Stock Exchange of India</v>
    <v>XNSE</v>
    <v>XNSE</v>
    <v>Plot No. 5 &amp; 6, 2nd Stage, Peenya Industrial Area IV,, BANGALORE, KARNATAKA, 560058 IN</v>
    <v>4303.8</v>
    <v>Machinery, Equipment &amp; Components</v>
    <v>Stock</v>
    <v>45100.194097222222</v>
    <v>3</v>
    <v>4230.1000000000004</v>
    <v>925287300000</v>
    <v>ABB India Limited</v>
    <v>ABB India Limited</v>
    <v>4279.8999999999996</v>
    <v>99.87</v>
    <v>4270.5</v>
    <v>4242.05</v>
    <v>211908400</v>
    <v>ABB</v>
    <v>ABB India Limited (XNSE:ABB)</v>
    <v>55670</v>
    <v>228760</v>
    <v>1949</v>
  </rv>
  <rv s="1">
    <v>4</v>
  </rv>
  <rv s="3">
    <v>https://www.bing.com/financeapi/forcetrigger?t=ahhfa2&amp;q=XNSE%3aCONCOR&amp;form=skydnc</v>
    <v>Learn more on Bing</v>
  </rv>
  <rv s="4">
    <v>en-IN</v>
    <v>ahhfa2</v>
    <v>268435456</v>
    <v>1</v>
    <v>Powered by Refinitiv</v>
    <v>5</v>
    <v>CONTAINER CORPORATION OF INDIA LIMITED (XNSE:CONCOR)</v>
    <v>6</v>
    <v>7</v>
    <v>Finance</v>
    <v>8</v>
    <v>828.75</v>
    <v>555</v>
    <v>1.2388999999999999</v>
    <v>-1.45</v>
    <v>-2.2570000000000003E-3</v>
    <v>INR</v>
    <v>Container Corporation of India Limited (CONCOR) is a holding company. The Company is engaged in transportation of containers (rail and road), and handling of containers. The Company is also engaged in the operation of logistics facilities, including dry ports, container freight stations and private freight terminals. It operates through two divisions: EXIM and Domestic. Both EXIM and Domestic divisions of the Company are engaged in handling, transportation and warehousing activities. Its international services include air cargo movements, bonded warehousing, reefer and cold chain services, and factory stuffing/destuffing. Its domestic services include volume discount scheme, door delivery and pickups, and terminal handling charges. Its E-Filing software is a Web-based application for EXIM locations being operational at Terminal/Inland Container Depot of CONCOR. Through its software, any importer/exporter/shipping agent can file his documents, including billing and take printouts.</v>
    <v>1359</v>
    <v>National Stock Exchange of India</v>
    <v>XNSE</v>
    <v>XNSE</v>
    <v>NSIC New MDBP Building, 3rd Floor,, Okhla Industrial Estate,, NEW DELHI, DELHI, 110020 IN</v>
    <v>643.95000000000005</v>
    <v>Freight &amp; Logistics Services</v>
    <v>Stock</v>
    <v>45100.194097222222</v>
    <v>6</v>
    <v>633.04999999999995</v>
    <v>397960600000</v>
    <v>CONTAINER CORPORATION OF INDIA LIMITED</v>
    <v>CONTAINER CORPORATION OF INDIA LIMITED</v>
    <v>642.45000000000005</v>
    <v>33.340000000000003</v>
    <v>642.45000000000005</v>
    <v>641</v>
    <v>609294400</v>
    <v>CONCOR</v>
    <v>CONTAINER CORPORATION OF INDIA LIMITED (XNSE:CONCOR)</v>
    <v>122378</v>
    <v>1710300</v>
    <v>1988</v>
  </rv>
  <rv s="1">
    <v>7</v>
  </rv>
  <rv s="3">
    <v>https://www.bing.com/financeapi/forcetrigger?t=ahi62w&amp;q=XNSE%3aHINDUNILVR&amp;form=skydnc</v>
    <v>Learn more on Bing</v>
  </rv>
  <rv s="4">
    <v>en-IN</v>
    <v>ahi62w</v>
    <v>268435456</v>
    <v>1</v>
    <v>Powered by Refinitiv</v>
    <v>5</v>
    <v>HINDUSTAN UNILEVER LIMITED (XNSE:HINDUNILVR)</v>
    <v>6</v>
    <v>7</v>
    <v>Finance</v>
    <v>8</v>
    <v>2741.6</v>
    <v>2108.15</v>
    <v>0.22550000000000001</v>
    <v>-6.35</v>
    <v>-2.392E-3</v>
    <v>INR</v>
    <v>Hindustan Unilever Limited is an India-based consumer goods company. The Company's segments are Home care, which includes detergent bars, detergent powders, detergent liquids, scourers, water business and purifiers business; Beauty &amp; Personal Care, which includes products in the categories of oral care, skin care, soaps, hair care, deodorants, talcum powder, color cosmetics and salon services; Foods &amp; Refreshment, which includes staples, culinary products, tea, coffee, health food drinks, ice-cream and frozen desserts, and Others, which includes exports and infant care products. The Company's portfolio includes household brands, such as Lux, Lifebuoy, Surf excel, Rin, Wheel, Glow &amp; Lovely, Pond’s, Vaseline, Lakme, Dove, Clinic Plus, Sunsilk, Pepsodent, Closeup, Axe, Brooke Bond, Bru, Knorr, Kissan, Kwality Wall’s, Horlicks and Pureit.</v>
    <v>16000</v>
    <v>National Stock Exchange of India</v>
    <v>XNSE</v>
    <v>XNSE</v>
    <v>Unilever House,, Secretarial Dept, Building 1, Level 3 (B1L3),, B D Sawant Marg, Chakala,, MUMBAI, MAHARASHTRA, 400099 IN</v>
    <v>2654.35</v>
    <v>Personal &amp; Household Products &amp; Services</v>
    <v>Stock</v>
    <v>45100.194085648145</v>
    <v>9</v>
    <v>2632.2</v>
    <v>6288916000000</v>
    <v>HINDUSTAN UNILEVER LIMITED</v>
    <v>HINDUSTAN UNILEVER LIMITED</v>
    <v>2651.3</v>
    <v>61.62</v>
    <v>2654.35</v>
    <v>2648</v>
    <v>2349591000</v>
    <v>HINDUNILVR</v>
    <v>HINDUSTAN UNILEVER LIMITED (XNSE:HINDUNILVR)</v>
    <v>127314</v>
    <v>1341470</v>
    <v>1933</v>
  </rv>
  <rv s="1">
    <v>10</v>
  </rv>
  <rv s="3">
    <v>https://www.bing.com/financeapi/forcetrigger?t=ahiiyc&amp;q=XNSE%3aJUBLFOOD&amp;form=skydnc</v>
    <v>Learn more on Bing</v>
  </rv>
  <rv s="4">
    <v>en-IN</v>
    <v>ahiiyc</v>
    <v>268435456</v>
    <v>1</v>
    <v>Powered by Refinitiv</v>
    <v>5</v>
    <v>Jubilant FoodWorks Limited (XNSE:JUBLFOOD)</v>
    <v>6</v>
    <v>7</v>
    <v>Finance</v>
    <v>8</v>
    <v>652.35</v>
    <v>412.1</v>
    <v>0.93359999999999999</v>
    <v>-5.35</v>
    <v>-1.0802000000000001E-2</v>
    <v>INR</v>
    <v>Jubilant FoodWorks Limited is an India-based food service company. The Company operates through its food and beverages segment. The Company is engaged in retail sales of food through international and home-grown brands addressing different food market segments. Its international brands include Domino’s Pizza, Dunkin’ Donuts and Popeyes. The Company has rights to open and operate Domino’s Pizza Restaurants in India, Sri Lanka, Bangladesh and Nepal. The Company directly operates Domino’s Pizza in India and through its subsidiaries in Sri Lanka and Bangladesh. Its home grown brands include Hong’s Kitchen, ChefBoss and Ekdum. Its Hong’s Kitchen is engaged in Chinese cuisine segment. Ekdum offers a range of biryanis curated from various parts of India using authentic ingredients along with a range of kebabs, curries, breads, desserts and beverages. The Company operates approximately 1,500 outlets for Domino's Pizza, Dunkin' Donuts and Hong's Kitchen.</v>
    <v>29346</v>
    <v>National Stock Exchange of India</v>
    <v>XNSE</v>
    <v>XNSE</v>
    <v>5th Floor, Tower D, Logix Techno Park, Plot No 5, NOIDA, UTTAR PRADESH, 201304 IN</v>
    <v>496.9</v>
    <v>Hotels &amp; Entertainment Services</v>
    <v>Stock</v>
    <v>45100.194097222222</v>
    <v>12</v>
    <v>484.4</v>
    <v>326129100000</v>
    <v>Jubilant FoodWorks Limited</v>
    <v>Jubilant FoodWorks Limited</v>
    <v>496.9</v>
    <v>92.58</v>
    <v>495.3</v>
    <v>489.95</v>
    <v>658647000</v>
    <v>JUBLFOOD</v>
    <v>Jubilant FoodWorks Limited (XNSE:JUBLFOOD)</v>
    <v>618221</v>
    <v>1600400</v>
    <v>1995</v>
  </rv>
  <rv s="1">
    <v>13</v>
  </rv>
  <rv s="3">
    <v>https://www.bing.com/financeapi/forcetrigger?t=ahjfbh&amp;q=XNSE%3aPIDILITIND&amp;form=skydnc</v>
    <v>Learn more on Bing</v>
  </rv>
  <rv s="4">
    <v>en-IN</v>
    <v>ahjfbh</v>
    <v>268435456</v>
    <v>1</v>
    <v>Powered by Refinitiv</v>
    <v>5</v>
    <v>PIDILITE INDUSTRIES LIMITED (XNSE:PIDILITIND)</v>
    <v>6</v>
    <v>7</v>
    <v>Finance</v>
    <v>8</v>
    <v>2918.95</v>
    <v>2010.65</v>
    <v>0.69969999999999999</v>
    <v>7.8</v>
    <v>2.9589999999999998E-3</v>
    <v>INR</v>
    <v>Pidilite Industries Limited is an India-based company, which is engaged in consumer and industrial specialty chemicals. The Company operates through two segments: Consumer &amp; Bazaar (C&amp;B) and Business to Business (B2B). C&amp;B segment is engaged in the sale of products mainly to end consumers, which are retail users, such as carpenters, painters, plumbers, mechanics, households, students, offices and other. Its sales consist of mainly adhesives, sealants, art and craft materials and construction and paint chemicals. B2B segment is engaged in the sale of products to end customers, which are mainly large business users. This includes Industrial Products (IP), such as adhesives, synthetic resins, organic pigments, pigment preparations, construction chemicals (projects) and surfactants, and caters to various industries, such as packaging, textiles, paints, joineries, printing inks, paper, leather and other. Its subsidiaries include Tenax Pidilite India Pvt Ltd and Pidilite Adhesives Pvt Ltd.</v>
    <v>7622</v>
    <v>National Stock Exchange of India</v>
    <v>XNSE</v>
    <v>XNSE</v>
    <v>Ramkrishna Mandir Road, Off Mathuradas Vasanji Road, Andheri (E), MUMBAI, MAHARASHTRA, 400059 IN</v>
    <v>2670</v>
    <v>Chemicals</v>
    <v>Stock</v>
    <v>45100.194085648145</v>
    <v>15</v>
    <v>2636</v>
    <v>1357917000000</v>
    <v>PIDILITE INDUSTRIES LIMITED</v>
    <v>PIDILITE INDUSTRIES LIMITED</v>
    <v>2650.4</v>
    <v>105.24</v>
    <v>2636.3</v>
    <v>2644.1</v>
    <v>508345300</v>
    <v>PIDILITIND</v>
    <v>PIDILITE INDUSTRIES LIMITED (XNSE:PIDILITIND)</v>
    <v>125719</v>
    <v>381900</v>
    <v>1969</v>
  </rv>
  <rv s="1">
    <v>16</v>
  </rv>
  <rv s="3">
    <v>https://www.bing.com/financeapi/forcetrigger?t=ahju3m&amp;q=XNSE%3aSBILIFE&amp;form=skydnc</v>
    <v>Learn more on Bing</v>
  </rv>
  <rv s="4">
    <v>en-IN</v>
    <v>ahju3m</v>
    <v>268435456</v>
    <v>1</v>
    <v>Powered by Refinitiv</v>
    <v>5</v>
    <v>SBI LIFE INSURANCE COMPANY LIMITED (XNSE:SBILIFE)</v>
    <v>6</v>
    <v>7</v>
    <v>Finance</v>
    <v>8</v>
    <v>1340.35</v>
    <v>1051.55</v>
    <v>0.95909999999999995</v>
    <v>-6.55</v>
    <v>-5.1310000000000001E-3</v>
    <v>INR</v>
    <v>SBI Life Insurance Company Limited is an India-based company, which offers life insurance. The Company offers a suite of unit-linked products and solutions. The Company offers a range of individual plans, including online plans, savings plans, protection plans, wealth creation plans, retirement plans, child plans, money back/ income plans, and combo plans. Its group plans include Corporate Solutions Plans, Group Loan Protection Plans and Group Micro Insurance Plans. Its corporate solutions include retirement solutions, such as SBI Life- Kalyan ULIP Plus, SBI Life- Pradhan Mantri Jeevan Jyoti Bima Yojana, SBI Life- CapAssure Gold, SBI Life- Sampoorn Suraksha and SBI Life-Swarna Jeevan Plus. Its Group Loan Protection Plans include SBI Life-RiNn Raksha. Its Group Micro Insurance Plans include SBI Life- Grameen Super Suraksha. Its savings plans include SBI Life- Smart Future Choices, SBI Life- New Smart Samriddhi, SBI Life-Smart Bachat and SBI Life - Smart Platina Assure.</v>
    <v>18515</v>
    <v>National Stock Exchange of India</v>
    <v>XNSE</v>
    <v>XNSE</v>
    <v>'NATRAJ', M. V. Road and Western Express Highway Junction, Andheri (East), MUMBAI, MAHARASHTRA, 400069 IN</v>
    <v>1274.9000000000001</v>
    <v>Insurance</v>
    <v>Stock</v>
    <v>45100.194085648145</v>
    <v>18</v>
    <v>1263.8</v>
    <v>1296201000000</v>
    <v>SBI LIFE INSURANCE COMPANY LIMITED</v>
    <v>SBI LIFE INSURANCE COMPANY LIMITED</v>
    <v>1271.2</v>
    <v>74.22</v>
    <v>1276.5</v>
    <v>1269.95</v>
    <v>1000966000</v>
    <v>SBILIFE</v>
    <v>SBI LIFE INSURANCE COMPANY LIMITED (XNSE:SBILIFE)</v>
    <v>156638</v>
    <v>1189420</v>
    <v>2000</v>
  </rv>
  <rv s="1">
    <v>19</v>
  </rv>
  <rv s="3">
    <v>https://www.bing.com/financeapi/forcetrigger?t=ahko5r&amp;q=XNSE%3aWHIRLPOOL&amp;form=skydnc</v>
    <v>Learn more on Bing</v>
  </rv>
  <rv s="4">
    <v>en-IN</v>
    <v>ahko5r</v>
    <v>268435456</v>
    <v>1</v>
    <v>Powered by Refinitiv</v>
    <v>5</v>
    <v>WHIRLPOOL OF INDIA LIMITED (XNSE:WHIRLPOOL)</v>
    <v>6</v>
    <v>7</v>
    <v>Finance</v>
    <v>8</v>
    <v>1905</v>
    <v>1217.25</v>
    <v>0.8427</v>
    <v>-15.7</v>
    <v>-1.0727E-2</v>
    <v>INR</v>
    <v>Whirlpool of India Limited is an India-based manufacturers and marketers of various home appliances. The Company is primarily engaged in manufacturing and trading of refrigerators, washing machines, air conditioners, dishwashers, purifiers, accessories, microwave ovens, built-in and small appliances and caters to both domestic and international markets. It also provides services in the area of product development and procurement services to Whirlpool Corporation, United States and other group companies. Its refrigerators include single door refrigerators, double door refrigerators, three door refrigerators, bottom mount refrigerators, side by side refrigerators and four door refrigerators. Its washing machines include semi automatic washing machines, top load washing machines and front load washing machines. In the air conditioners category, it offers split air-conditioners. It offers microwave ovens, such as convection microwave ovens, grill microwave ovens and solo microwave ovens.</v>
    <v>2668</v>
    <v>National Stock Exchange of India</v>
    <v>XNSE</v>
    <v>XNSE</v>
    <v>Whirpool House, Plot No. 40, Sector 44, GURGAON, HARYANA, 122002 IN</v>
    <v>1461.6</v>
    <v>Household Goods</v>
    <v>Stock</v>
    <v>45100.194027777776</v>
    <v>21</v>
    <v>1435</v>
    <v>186590400000</v>
    <v>WHIRLPOOL OF INDIA LIMITED</v>
    <v>WHIRLPOOL OF INDIA LIMITED</v>
    <v>1460</v>
    <v>83.97</v>
    <v>1463.65</v>
    <v>1447.95</v>
    <v>126871800</v>
    <v>WHIRLPOOL</v>
    <v>WHIRLPOOL OF INDIA LIMITED (XNSE:WHIRLPOOL)</v>
    <v>10899</v>
    <v>48290</v>
    <v>1960</v>
  </rv>
  <rv s="1">
    <v>22</v>
  </rv>
  <rv s="5">
    <v>10</v>
    <v>9</v>
  </rv>
  <rv s="3">
    <v>https://www.bing.com/financeapi/forcetrigger?t=ahirxm&amp;q=XNSE%3aLT&amp;form=skydnc</v>
    <v>Learn more on Bing</v>
  </rv>
  <rv s="4">
    <v>en-IN</v>
    <v>ahirxm</v>
    <v>268435456</v>
    <v>1</v>
    <v>Powered by Refinitiv</v>
    <v>5</v>
    <v>LARSEN AND TOUBRO LIMITED (XNSE:LT)</v>
    <v>6</v>
    <v>7</v>
    <v>Finance</v>
    <v>8</v>
    <v>2427</v>
    <v>1456.35</v>
    <v>1.1305000000000001</v>
    <v>-15.2</v>
    <v>-6.2909999999999997E-3</v>
    <v>INR</v>
    <v>Larsen and Toubro Limited is an India-based company that is engaged in technology, engineering, construction, manufacturing and financial services conglomerate with global operations. The Company’s segments include Infrastructure, Power, Heavy Engineering and Defense Engineering. The Infrastructure segment is engaged in engineering and construction of buildings and factories, transportation infrastructure and heavy civil infrastructure. The Power segment offers solutions for coal-based and gas-based thermal power plants. The Heavy Engineering segment manufactures and supplies custom-designed, engineered critical equipment and systems. The Defense Engineering segment is engaged in designing, development, serial production and supporting of equipment, systems and platforms for defense and aerospace sectors. It also includes communication projects, hydrocarbon, marketing and servicing of construction and mining machinery and parts, and manufacture and sale of rubber processing machinery.</v>
    <v>49921</v>
    <v>National Stock Exchange of India</v>
    <v>XNSE</v>
    <v>XNSE</v>
    <v>L&amp;T House, Ballard Estate, P. O. Box: 278,, MUMBAI, MAHARASHTRA, 400001 IN</v>
    <v>2427</v>
    <v>Construction &amp; Engineering</v>
    <v>Stock</v>
    <v>45100.194085648145</v>
    <v>25</v>
    <v>2392</v>
    <v>3365574000000</v>
    <v>LARSEN AND TOUBRO LIMITED</v>
    <v>LARSEN AND TOUBRO LIMITED</v>
    <v>2418.9499999999998</v>
    <v>32.43</v>
    <v>2416.25</v>
    <v>2401.0500000000002</v>
    <v>1405573000</v>
    <v>LT</v>
    <v>LARSEN AND TOUBRO LIMITED (XNSE:LT)</v>
    <v>414944</v>
    <v>1977940</v>
    <v>1946</v>
  </rv>
  <rv s="1">
    <v>26</v>
  </rv>
  <rv s="3">
    <v>https://www.bing.com/financeapi/forcetrigger?t=ahhhk2&amp;q=XNSE%3aDABUR&amp;form=skydnc</v>
    <v>Learn more on Bing</v>
  </rv>
  <rv s="4">
    <v>en-IN</v>
    <v>ahhhk2</v>
    <v>268435456</v>
    <v>1</v>
    <v>Powered by Refinitiv</v>
    <v>5</v>
    <v>DABUR INDIA LIMITED (XNSE:DABUR)</v>
    <v>6</v>
    <v>7</v>
    <v>Finance</v>
    <v>8</v>
    <v>610.75</v>
    <v>484.6</v>
    <v>0.4254</v>
    <v>-5.7</v>
    <v>-1.0130999999999999E-2</v>
    <v>INR</v>
    <v>Dabur India Limited is a fast moving consumer goods (FMCG) company. Its segments include Consumer care business, Food business, Retail business and Other segments. Its Consumer care business segment includes home care, personal care, and health care. Its Food business segment includes juices, beverages, and culinary. Its Retail business segment includes retail stores. Its Other segments include Guar gum, pharma and others. Its product categories include hair care, oral care, health care, skin care, home care and foods. Its FMCG portfolio includes eight brands, including Dabur Chyawanprash, Dabur Honey, Dabur PudinHara, Dabur Lal Tail and Dabur Honitus in the healthcare space; Dabur Amla and Dabur Red Paste in the personal care category; and Real in the food and Beverage’s category. In addition, Vatika is an international brand. Its products include Real Juices, Dabur Red Paste, Odonil, Odomos, Dabur Hommade Tasty Masala, Rheumatil Oil, Dabur Badam Oil, Odopic, Oxy bleach and Hajmola.</v>
    <v>8562</v>
    <v>National Stock Exchange of India</v>
    <v>XNSE</v>
    <v>XNSE</v>
    <v>Dabur Towers, Kaushambi,, Sahibabad,, GHAZIABAD, UTTAR PRADESH, 201010 IN</v>
    <v>561.95000000000005</v>
    <v>Personal &amp; Household Products &amp; Services</v>
    <v>Stock</v>
    <v>45100.194074074076</v>
    <v>28</v>
    <v>556</v>
    <v>1004921000000</v>
    <v>DABUR INDIA LIMITED</v>
    <v>DABUR INDIA LIMITED</v>
    <v>560</v>
    <v>58.31</v>
    <v>562.65</v>
    <v>556.95000000000005</v>
    <v>1772035000</v>
    <v>DABUR</v>
    <v>DABUR INDIA LIMITED (XNSE:DABUR)</v>
    <v>249117</v>
    <v>1711030</v>
    <v>1975</v>
  </rv>
  <rv s="1">
    <v>29</v>
  </rv>
</rvData>
</file>

<file path=xl/richData/rdrichvaluestructure.xml><?xml version="1.0" encoding="utf-8"?>
<rvStructures xmlns="http://schemas.microsoft.com/office/spreadsheetml/2017/richdata" count="6">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subType" t="i"/>
  </s>
</rvStructures>
</file>

<file path=xl/richData/rdsupportingpropertybag.xml><?xml version="1.0" encoding="utf-8"?>
<supportingPropertyBags xmlns="http://schemas.microsoft.com/office/spreadsheetml/2017/richdata2">
  <spbArrays count="2">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5 minutes</v>
      <v>from previous close</v>
      <v>from previous close</v>
      <v>GMT</v>
    </spb>
  </spbData>
</supportingPropertyBags>
</file>

<file path=xl/richData/rdsupportingpropertybagstructure.xml><?xml version="1.0" encoding="utf-8"?>
<spbStructures xmlns="http://schemas.microsoft.com/office/spreadsheetml/2017/richdata2" count="9">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rpv i="1">1</rpv>
    </rSty>
    <rSty dxfid="3"/>
    <rSty dxfid="2"/>
    <rSty dxfid="0">
      <rpv i="0">0.00</rpv>
    </rSty>
    <rSty dxfid="5">
      <rpv i="0">#,##0.00</rpv>
    </rSty>
    <rSty dxfid="4">
      <rpv i="0">#,##0</rpv>
    </rSty>
    <rSty dxfid="1">
      <rpv i="0" xml:space="preserve">_ [$₹-en-IN] * #,##0_ ;_ [$₹-en-IN] * -#,##0_ ;_ [$₹-en-IN] * "-"_ ;_ @_ </rpv>
    </rSty>
    <rSty dxfid="6">
      <rpv i="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9298CA-1EA4-4E89-9E11-500666114F2D}" name="Table2" displayName="Table2" ref="A1:H3" totalsRowShown="0">
  <autoFilter ref="A1:H3" xr:uid="{759298CA-1EA4-4E89-9E11-500666114F2D}"/>
  <tableColumns count="8">
    <tableColumn id="1" xr3:uid="{B216142F-685F-43E1-83B5-38A1E9B42DFD}" name="Stock"/>
    <tableColumn id="2" xr3:uid="{B11BEC26-1447-4232-9669-7E69A1B78C5B}" name="Stock Exchange" dataDxfId="11">
      <calculatedColumnFormula array="1">_FV(Table2[[#This Row],[Stock]],"Exchange abbreviation",TRUE)</calculatedColumnFormula>
    </tableColumn>
    <tableColumn id="3" xr3:uid="{14B427D7-49AC-4E7C-995E-26FB47A9D546}" name="Ticker symbol">
      <calculatedColumnFormula array="1">_FV(Table2[[#This Row],[Stock]],"Ticker symbol",TRUE)</calculatedColumnFormula>
    </tableColumn>
    <tableColumn id="4" xr3:uid="{47913703-06BE-4A0E-A4E2-ED3FE4ABEF57}" name="52 week high" dataDxfId="10">
      <calculatedColumnFormula array="1">_FV(Table2[[#This Row],[Stock]],"52 week high",TRUE)</calculatedColumnFormula>
    </tableColumn>
    <tableColumn id="5" xr3:uid="{70EE3DBC-62A3-4BD0-B2CB-086BDF51F8B6}" name="52 week low" dataDxfId="9">
      <calculatedColumnFormula array="1">_FV(Table2[[#This Row],[Stock]],"52 week low",TRUE)</calculatedColumnFormula>
    </tableColumn>
    <tableColumn id="6" xr3:uid="{B88F9E95-0567-43C0-A1F5-CD760E2D1D58}" name="Price" dataDxfId="8">
      <calculatedColumnFormula array="1">_FV(Table2[[#This Row],[Stock]],"Price")</calculatedColumnFormula>
    </tableColumn>
    <tableColumn id="7" xr3:uid="{12742BE2-AED2-4D10-807C-CDA8CF754CA8}" name="P/E" dataDxfId="7">
      <calculatedColumnFormula array="1">_FV(Table2[[#This Row],[Stock]],"P/E",TRUE)</calculatedColumnFormula>
    </tableColumn>
    <tableColumn id="8" xr3:uid="{B022849A-574B-40F8-940C-3EED31F40109}" name="Change" dataDxfId="6">
      <calculatedColumnFormula array="1">_FV(Table2[[#This Row],[Stock]],"Change")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58E102-23A5-4366-B3AD-7AB172AB053A}" name="Ledger" displayName="Ledger" ref="A1:E8" totalsRowShown="0" tableBorderDxfId="5">
  <autoFilter ref="A1:E8" xr:uid="{AB58E102-23A5-4366-B3AD-7AB172AB053A}"/>
  <tableColumns count="5">
    <tableColumn id="1" xr3:uid="{95B01397-A1AA-416F-AC51-29F50B6EC279}" name="StockTicker" dataDxfId="4"/>
    <tableColumn id="3" xr3:uid="{AF350BAC-0C47-44A1-B6EA-91C73B43E1AC}" name="Type" dataDxfId="3"/>
    <tableColumn id="4" xr3:uid="{CE52E69D-B96F-4535-8483-1F4175908116}" name="Quantity" dataDxfId="2"/>
    <tableColumn id="5" xr3:uid="{68D41630-ABD6-4685-BDBA-032158ADD5F6}" name="Price" dataDxfId="1"/>
    <tableColumn id="6" xr3:uid="{E52B0BF5-F161-46B0-9C07-21C567991B0F}" name="Column1" dataDxfId="0">
      <calculatedColumnFormula array="1">_FV(Ledger[[#This Row],[StockTicker]],"52 week high",TRUE)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BBE62-ABBA-4836-9EA5-7D183A50097D}">
  <dimension ref="A1:L21"/>
  <sheetViews>
    <sheetView showGridLines="0" tabSelected="1" topLeftCell="A13" workbookViewId="0">
      <selection activeCell="A5" sqref="A5"/>
    </sheetView>
  </sheetViews>
  <sheetFormatPr defaultRowHeight="14.4" x14ac:dyDescent="0.3"/>
  <cols>
    <col min="1" max="1" width="59" customWidth="1"/>
    <col min="2" max="2" width="36.88671875" customWidth="1"/>
    <col min="3" max="3" width="8.88671875" customWidth="1"/>
    <col min="4" max="4" width="15.5546875" customWidth="1"/>
    <col min="5" max="6" width="13" customWidth="1"/>
    <col min="7" max="7" width="29.44140625" customWidth="1"/>
    <col min="8" max="8" width="12" bestFit="1" customWidth="1"/>
    <col min="12" max="12" width="11.21875" customWidth="1"/>
  </cols>
  <sheetData>
    <row r="1" spans="1:12" s="18" customFormat="1" x14ac:dyDescent="0.3">
      <c r="A1" s="10"/>
      <c r="B1" s="10"/>
      <c r="C1" s="10"/>
      <c r="D1" s="10" t="s">
        <v>42</v>
      </c>
      <c r="E1" s="10"/>
      <c r="F1" s="10" t="s">
        <v>43</v>
      </c>
      <c r="G1" s="10"/>
      <c r="H1" s="10" t="e" vm="1">
        <v>#VALUE!</v>
      </c>
      <c r="I1" s="10"/>
      <c r="J1" s="10"/>
    </row>
    <row r="2" spans="1:12" s="18" customFormat="1" ht="25.8" x14ac:dyDescent="0.5">
      <c r="A2" s="9" t="s">
        <v>0</v>
      </c>
      <c r="B2" s="9"/>
      <c r="C2" s="10"/>
      <c r="D2" s="11">
        <f>SUM(G5:G11)</f>
        <v>234919.85</v>
      </c>
      <c r="E2" s="12"/>
      <c r="F2" s="16">
        <f>SUM(H5:H11)</f>
        <v>1074.0499999999956</v>
      </c>
      <c r="G2" s="10"/>
      <c r="H2" s="17" t="str" cm="1">
        <f t="array" ref="H2">TEXT(_FV(H1,"Price"), IF(_FV(H1,"Price")-_FV(H1,"Previous close",TRUE)&gt;0, "₹ 0.0000▲", "₹ 0.0000▲"))</f>
        <v>₹ 82.0325▲</v>
      </c>
      <c r="I2" s="10"/>
      <c r="J2" s="10"/>
    </row>
    <row r="3" spans="1:12" s="18" customFormat="1" ht="18" x14ac:dyDescent="0.35">
      <c r="A3" s="20" t="s">
        <v>1</v>
      </c>
      <c r="B3" s="20"/>
      <c r="C3" s="20"/>
      <c r="D3" s="20"/>
      <c r="E3" s="20"/>
      <c r="F3" s="20"/>
      <c r="G3" s="20"/>
      <c r="H3" s="20"/>
      <c r="I3" s="20"/>
      <c r="J3" s="20"/>
    </row>
    <row r="4" spans="1:12" s="7" customFormat="1" ht="43.2" x14ac:dyDescent="0.3">
      <c r="A4" s="7" t="s">
        <v>2</v>
      </c>
      <c r="B4" s="7" t="s">
        <v>34</v>
      </c>
      <c r="C4" s="7" t="s">
        <v>30</v>
      </c>
      <c r="D4" s="7" t="s">
        <v>35</v>
      </c>
      <c r="E4" s="7" t="s">
        <v>36</v>
      </c>
      <c r="F4" s="7" t="s">
        <v>39</v>
      </c>
      <c r="G4" s="7" t="s">
        <v>37</v>
      </c>
      <c r="H4" s="7" t="s">
        <v>38</v>
      </c>
      <c r="I4" s="7" t="s">
        <v>40</v>
      </c>
      <c r="J4" s="7" t="s">
        <v>41</v>
      </c>
      <c r="L4" t="e" cm="1" vm="2">
        <f t="array" aca="1" ref="L4" ca="1">TRANSPOSE(_xlfn.STOCKHISTORY(A5, TODAY()-365,TODAY(),0,0,0,1))</f>
        <v>#VALUE!</v>
      </c>
    </row>
    <row r="5" spans="1:12" x14ac:dyDescent="0.3">
      <c r="A5" t="e" cm="1" vm="3">
        <f t="array" ref="A5:A11">_xlfn._xlws.SORT(_xlfn.UNIQUE(_xlfn._xlws.FILTER(Ledger[StockTicker],SUMIF(Ledger[StockTicker],Ledger[StockTicker],Ledger[Quantity])&lt;&gt;0)))</f>
        <v>#VALUE!</v>
      </c>
      <c r="B5" t="str" cm="1">
        <f t="array" ref="B5:B11">_FV(_xlfn.ANCHORARRAY(A5),"Industry")</f>
        <v>Machinery, Equipment &amp; Components</v>
      </c>
      <c r="C5" cm="1">
        <f t="array" ref="C5:C11">SUMIF(Ledger[StockTicker],_xlfn.ANCHORARRAY( A5), Ledger[Quantity])</f>
        <v>11</v>
      </c>
      <c r="D5" s="8" cm="1">
        <f t="array" ref="D5:D11">_FV(_xlfn.ANCHORARRAY(A5),"Price")</f>
        <v>4242.05</v>
      </c>
      <c r="E5" s="8" cm="1">
        <f t="array" ref="E5:E11">_xlfn.ANCHORARRAY(C5)*_xlfn.ANCHORARRAY(D5)</f>
        <v>46662.55</v>
      </c>
      <c r="F5" s="8" cm="1">
        <f t="array" ref="F5:F11">_FV(_xlfn.ANCHORARRAY(A5),"Previous close",TRUE)</f>
        <v>4270.5</v>
      </c>
      <c r="G5" s="15">
        <f>C5*F5</f>
        <v>46975.5</v>
      </c>
      <c r="H5" s="13">
        <f>G5-E5</f>
        <v>312.94999999999709</v>
      </c>
      <c r="I5" s="14" cm="1">
        <f t="array" ref="I5:I11">_xlfn.ANCHORARRAY(H5)/_xlfn.ANCHORARRAY(E5)</f>
        <v>6.7066630520620299E-3</v>
      </c>
    </row>
    <row r="6" spans="1:12" x14ac:dyDescent="0.3">
      <c r="A6" t="e" vm="4">
        <v>#VALUE!</v>
      </c>
      <c r="B6" t="str">
        <v>Freight &amp; Logistics Services</v>
      </c>
      <c r="C6">
        <v>35</v>
      </c>
      <c r="D6" s="8">
        <v>641</v>
      </c>
      <c r="E6" s="8">
        <v>22435</v>
      </c>
      <c r="F6" s="8">
        <v>642.45000000000005</v>
      </c>
      <c r="G6" s="15">
        <f t="shared" ref="G6:G11" si="0">C6*F6</f>
        <v>22485.75</v>
      </c>
      <c r="H6" s="13">
        <f t="shared" ref="H6:H11" si="1">G6-E6</f>
        <v>50.75</v>
      </c>
      <c r="I6" s="14">
        <v>1.3949186538889997E-2</v>
      </c>
      <c r="L6" t="e" cm="1" vm="2">
        <f t="array" aca="1" ref="L6" ca="1">TRANSPOSE(_xlfn.STOCKHISTORY(A6, TODAY()-365, TODAY(), 0, 0,1))</f>
        <v>#VALUE!</v>
      </c>
    </row>
    <row r="7" spans="1:12" x14ac:dyDescent="0.3">
      <c r="A7" t="e" vm="5">
        <v>#VALUE!</v>
      </c>
      <c r="B7" t="str">
        <v>Personal &amp; Household Products &amp; Services</v>
      </c>
      <c r="C7">
        <v>12</v>
      </c>
      <c r="D7" s="8">
        <v>2648</v>
      </c>
      <c r="E7" s="8">
        <v>31776</v>
      </c>
      <c r="F7" s="8">
        <v>2654.35</v>
      </c>
      <c r="G7" s="15">
        <f t="shared" si="0"/>
        <v>31852.199999999997</v>
      </c>
      <c r="H7" s="13">
        <f t="shared" si="1"/>
        <v>76.19999999999709</v>
      </c>
      <c r="I7" s="14">
        <v>9.8486278952667761E-3</v>
      </c>
      <c r="L7" t="e" cm="1" vm="2">
        <f t="array" aca="1" ref="L7" ca="1">TRANSPOSE(_xlfn.STOCKHISTORY(A7, TODAY()-365, TODAY(), 0, 0,1))</f>
        <v>#VALUE!</v>
      </c>
    </row>
    <row r="8" spans="1:12" x14ac:dyDescent="0.3">
      <c r="A8" t="e" vm="6">
        <v>#VALUE!</v>
      </c>
      <c r="B8" t="str">
        <v>Hotels &amp; Entertainment Services</v>
      </c>
      <c r="C8">
        <v>21</v>
      </c>
      <c r="D8" s="8">
        <v>489.95</v>
      </c>
      <c r="E8" s="8">
        <v>10288.949999999999</v>
      </c>
      <c r="F8" s="8">
        <v>495.3</v>
      </c>
      <c r="G8" s="15">
        <f t="shared" si="0"/>
        <v>10401.300000000001</v>
      </c>
      <c r="H8" s="13">
        <f t="shared" si="1"/>
        <v>112.35000000000218</v>
      </c>
      <c r="I8" s="14">
        <v>3.0416126038128002E-2</v>
      </c>
      <c r="L8" t="e" cm="1" vm="2">
        <f t="array" aca="1" ref="L8" ca="1">TRANSPOSE(_xlfn.STOCKHISTORY(A8, TODAY()-365, TODAY(), 0, 0,1))</f>
        <v>#VALUE!</v>
      </c>
    </row>
    <row r="9" spans="1:12" x14ac:dyDescent="0.3">
      <c r="A9" t="e" vm="7">
        <v>#VALUE!</v>
      </c>
      <c r="B9" t="str">
        <v>Chemicals</v>
      </c>
      <c r="C9">
        <v>19</v>
      </c>
      <c r="D9" s="8">
        <v>2644.1</v>
      </c>
      <c r="E9" s="8">
        <v>50237.9</v>
      </c>
      <c r="F9" s="8">
        <v>2636.3</v>
      </c>
      <c r="G9" s="15">
        <f t="shared" si="0"/>
        <v>50089.700000000004</v>
      </c>
      <c r="H9" s="13">
        <f t="shared" si="1"/>
        <v>-148.19999999999709</v>
      </c>
      <c r="I9" s="14">
        <v>6.2293607017808684E-3</v>
      </c>
      <c r="L9" t="e" cm="1" vm="2">
        <f t="array" aca="1" ref="L9" ca="1">TRANSPOSE(_xlfn.STOCKHISTORY(A9, TODAY()-365, TODAY(), 0, 0,1))</f>
        <v>#VALUE!</v>
      </c>
    </row>
    <row r="10" spans="1:12" x14ac:dyDescent="0.3">
      <c r="A10" t="e" vm="8">
        <v>#VALUE!</v>
      </c>
      <c r="B10" t="str">
        <v>Insurance</v>
      </c>
      <c r="C10">
        <v>16</v>
      </c>
      <c r="D10" s="8">
        <v>1269.95</v>
      </c>
      <c r="E10" s="8">
        <v>20319.2</v>
      </c>
      <c r="F10" s="8">
        <v>1276.5</v>
      </c>
      <c r="G10" s="15">
        <f t="shared" si="0"/>
        <v>20424</v>
      </c>
      <c r="H10" s="13">
        <f t="shared" si="1"/>
        <v>104.79999999999927</v>
      </c>
      <c r="I10" s="14">
        <v>1.540168904287556E-2</v>
      </c>
      <c r="L10" t="e" cm="1" vm="2">
        <f t="array" aca="1" ref="L10" ca="1">TRANSPOSE(_xlfn.STOCKHISTORY(A10, TODAY()-365, TODAY(), 0, 0,1))</f>
        <v>#VALUE!</v>
      </c>
    </row>
    <row r="11" spans="1:12" x14ac:dyDescent="0.3">
      <c r="A11" t="e" vm="9">
        <v>#VALUE!</v>
      </c>
      <c r="B11" t="str">
        <v>Household Goods</v>
      </c>
      <c r="C11">
        <v>36</v>
      </c>
      <c r="D11" s="8">
        <v>1447.95</v>
      </c>
      <c r="E11" s="8">
        <v>52126.200000000004</v>
      </c>
      <c r="F11" s="8">
        <v>1463.65</v>
      </c>
      <c r="G11" s="15">
        <f t="shared" si="0"/>
        <v>52691.4</v>
      </c>
      <c r="H11" s="13">
        <f t="shared" si="1"/>
        <v>565.19999999999709</v>
      </c>
      <c r="I11" s="14">
        <v>6.0036987158088844E-3</v>
      </c>
      <c r="L11" t="e" cm="1" vm="2">
        <f t="array" aca="1" ref="L11" ca="1">TRANSPOSE(_xlfn.STOCKHISTORY(A11, TODAY()-365, TODAY(), 0, 0,1))</f>
        <v>#VALUE!</v>
      </c>
    </row>
    <row r="13" spans="1:12" ht="18" x14ac:dyDescent="0.35">
      <c r="A13" s="20" t="s">
        <v>44</v>
      </c>
      <c r="B13" s="10"/>
      <c r="C13" s="10"/>
      <c r="D13" s="10"/>
      <c r="E13" s="10"/>
      <c r="F13" s="10"/>
      <c r="G13" s="10"/>
      <c r="H13" s="10"/>
      <c r="I13" s="10"/>
      <c r="J13" s="10"/>
    </row>
    <row r="14" spans="1:12" ht="18" x14ac:dyDescent="0.35">
      <c r="A14" s="20" t="s">
        <v>34</v>
      </c>
      <c r="B14" s="20" t="s">
        <v>45</v>
      </c>
      <c r="C14" s="10"/>
      <c r="D14" s="10"/>
      <c r="E14" s="10"/>
      <c r="F14" s="10"/>
      <c r="G14" s="10" t="s">
        <v>46</v>
      </c>
      <c r="H14" s="10"/>
      <c r="I14" s="10"/>
      <c r="J14" s="10"/>
    </row>
    <row r="15" spans="1:12" x14ac:dyDescent="0.3">
      <c r="A15" t="str" cm="1">
        <f t="array" ref="A15:A21">_xlfn.UNIQUE(_xlfn.ANCHORARRAY(B5))</f>
        <v>Machinery, Equipment &amp; Components</v>
      </c>
      <c r="B15" cm="1">
        <f t="array" aca="1" ref="B15:B21" ca="1">SUMIF(_xlfn.ANCHORARRAY(B5),_xlfn.ANCHORARRAY(A15),_xlfn.ANCHORARRAY(G5))</f>
        <v>46975.5</v>
      </c>
      <c r="C15" s="19"/>
    </row>
    <row r="16" spans="1:12" x14ac:dyDescent="0.3">
      <c r="A16" t="str">
        <v>Freight &amp; Logistics Services</v>
      </c>
      <c r="B16">
        <f ca="1"/>
        <v>22485.75</v>
      </c>
    </row>
    <row r="17" spans="1:2" x14ac:dyDescent="0.3">
      <c r="A17" t="str">
        <v>Personal &amp; Household Products &amp; Services</v>
      </c>
      <c r="B17">
        <f ca="1"/>
        <v>31852.199999999997</v>
      </c>
    </row>
    <row r="18" spans="1:2" x14ac:dyDescent="0.3">
      <c r="A18" t="str">
        <v>Hotels &amp; Entertainment Services</v>
      </c>
      <c r="B18">
        <f ca="1"/>
        <v>10401.300000000001</v>
      </c>
    </row>
    <row r="19" spans="1:2" x14ac:dyDescent="0.3">
      <c r="A19" t="str">
        <v>Chemicals</v>
      </c>
      <c r="B19">
        <f ca="1"/>
        <v>50089.700000000004</v>
      </c>
    </row>
    <row r="20" spans="1:2" x14ac:dyDescent="0.3">
      <c r="A20" t="str">
        <v>Insurance</v>
      </c>
      <c r="B20">
        <f ca="1"/>
        <v>20424</v>
      </c>
    </row>
    <row r="21" spans="1:2" x14ac:dyDescent="0.3">
      <c r="A21" t="str">
        <v>Household Goods</v>
      </c>
      <c r="B21">
        <f ca="1"/>
        <v>52691.4</v>
      </c>
    </row>
  </sheetData>
  <conditionalFormatting sqref="B15:B21">
    <cfRule type="dataBar" priority="1">
      <dataBar>
        <cfvo type="min"/>
        <cfvo type="max"/>
        <color rgb="FF002060"/>
      </dataBar>
      <extLst>
        <ext xmlns:x14="http://schemas.microsoft.com/office/spreadsheetml/2009/9/main" uri="{B025F937-C7B1-47D3-B67F-A62EFF666E3E}">
          <x14:id>{6BB3A32A-DD84-4A3D-A264-09F10CE0FDE2}</x14:id>
        </ext>
      </extLst>
    </cfRule>
    <cfRule type="dataBar" priority="2">
      <dataBar>
        <cfvo type="min"/>
        <cfvo type="max"/>
        <color rgb="FF002060"/>
      </dataBar>
      <extLst>
        <ext xmlns:x14="http://schemas.microsoft.com/office/spreadsheetml/2009/9/main" uri="{B025F937-C7B1-47D3-B67F-A62EFF666E3E}">
          <x14:id>{FD69D1BE-D55D-45D2-9432-97B5D7C951FF}</x14:id>
        </ext>
      </extLst>
    </cfRule>
    <cfRule type="dataBar" priority="6">
      <dataBar>
        <cfvo type="min"/>
        <cfvo type="max"/>
        <color theme="1"/>
      </dataBar>
      <extLst>
        <ext xmlns:x14="http://schemas.microsoft.com/office/spreadsheetml/2009/9/main" uri="{B025F937-C7B1-47D3-B67F-A62EFF666E3E}">
          <x14:id>{CECE46DC-DF0A-4E4D-AB0A-E3033D5C2F14}</x14:id>
        </ext>
      </extLst>
    </cfRule>
  </conditionalFormatting>
  <conditionalFormatting sqref="G5:G10">
    <cfRule type="dataBar" priority="4">
      <dataBar>
        <cfvo type="min"/>
        <cfvo type="max"/>
        <color rgb="FF002060"/>
      </dataBar>
      <extLst>
        <ext xmlns:x14="http://schemas.microsoft.com/office/spreadsheetml/2009/9/main" uri="{B025F937-C7B1-47D3-B67F-A62EFF666E3E}">
          <x14:id>{A51B4350-4E61-4974-AA09-31FC0322F16E}</x14:id>
        </ext>
      </extLst>
    </cfRule>
  </conditionalFormatting>
  <conditionalFormatting sqref="G5:G11">
    <cfRule type="dataBar" priority="3">
      <dataBar>
        <cfvo type="min"/>
        <cfvo type="max"/>
        <color rgb="FF002060"/>
      </dataBar>
      <extLst>
        <ext xmlns:x14="http://schemas.microsoft.com/office/spreadsheetml/2009/9/main" uri="{B025F937-C7B1-47D3-B67F-A62EFF666E3E}">
          <x14:id>{D7C19704-5B7C-47DC-BB67-574B71268E22}</x14:id>
        </ext>
      </extLst>
    </cfRule>
    <cfRule type="dataBar" priority="5">
      <dataBar>
        <cfvo type="min"/>
        <cfvo type="max"/>
        <color theme="3"/>
      </dataBar>
      <extLst>
        <ext xmlns:x14="http://schemas.microsoft.com/office/spreadsheetml/2009/9/main" uri="{B025F937-C7B1-47D3-B67F-A62EFF666E3E}">
          <x14:id>{DD16902A-1F8C-48CD-ACA7-33217C193863}</x14:id>
        </ext>
      </extLst>
    </cfRule>
    <cfRule type="dataBar" priority="8">
      <dataBar>
        <cfvo type="min"/>
        <cfvo type="max"/>
        <color rgb="FF002060"/>
      </dataBar>
      <extLst>
        <ext xmlns:x14="http://schemas.microsoft.com/office/spreadsheetml/2009/9/main" uri="{B025F937-C7B1-47D3-B67F-A62EFF666E3E}">
          <x14:id>{31B7C72D-8968-444D-B5F3-A5FF2CE7D9B0}</x14:id>
        </ext>
      </extLst>
    </cfRule>
    <cfRule type="dataBar" priority="9">
      <dataBar>
        <cfvo type="min"/>
        <cfvo type="max"/>
        <color theme="1"/>
      </dataBar>
      <extLst>
        <ext xmlns:x14="http://schemas.microsoft.com/office/spreadsheetml/2009/9/main" uri="{B025F937-C7B1-47D3-B67F-A62EFF666E3E}">
          <x14:id>{113F90C3-8FD2-4239-8CC9-FFF12754F99F}</x14:id>
        </ext>
      </extLst>
    </cfRule>
    <cfRule type="dataBar" priority="10">
      <dataBar>
        <cfvo type="min"/>
        <cfvo type="max"/>
        <color rgb="FF638EC6"/>
      </dataBar>
      <extLst>
        <ext xmlns:x14="http://schemas.microsoft.com/office/spreadsheetml/2009/9/main" uri="{B025F937-C7B1-47D3-B67F-A62EFF666E3E}">
          <x14:id>{40A8B4EC-8E63-44FE-B732-6F6EE999381F}</x14:id>
        </ext>
      </extLst>
    </cfRule>
    <cfRule type="dataBar" priority="12">
      <dataBar>
        <cfvo type="min"/>
        <cfvo type="max"/>
        <color theme="1"/>
      </dataBar>
      <extLst>
        <ext xmlns:x14="http://schemas.microsoft.com/office/spreadsheetml/2009/9/main" uri="{B025F937-C7B1-47D3-B67F-A62EFF666E3E}">
          <x14:id>{13F79D23-BFB6-45C9-9416-DE5646F08AC9}</x14:id>
        </ext>
      </extLst>
    </cfRule>
    <cfRule type="dataBar" priority="13">
      <dataBar>
        <cfvo type="min"/>
        <cfvo type="max"/>
        <color rgb="FF638EC6"/>
      </dataBar>
      <extLst>
        <ext xmlns:x14="http://schemas.microsoft.com/office/spreadsheetml/2009/9/main" uri="{B025F937-C7B1-47D3-B67F-A62EFF666E3E}">
          <x14:id>{F7E4D111-AC05-4A82-A005-F2F5052558BD}</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6BB3A32A-DD84-4A3D-A264-09F10CE0FDE2}">
            <x14:dataBar minLength="0" maxLength="100">
              <x14:cfvo type="autoMin"/>
              <x14:cfvo type="autoMax"/>
              <x14:negativeFillColor rgb="FFFF0000"/>
              <x14:axisColor rgb="FF000000"/>
            </x14:dataBar>
          </x14:cfRule>
          <x14:cfRule type="dataBar" id="{FD69D1BE-D55D-45D2-9432-97B5D7C951FF}">
            <x14:dataBar minLength="0" maxLength="100" gradient="0">
              <x14:cfvo type="autoMin"/>
              <x14:cfvo type="autoMax"/>
              <x14:negativeFillColor rgb="FFFF0000"/>
              <x14:axisColor rgb="FF000000"/>
            </x14:dataBar>
          </x14:cfRule>
          <x14:cfRule type="dataBar" id="{CECE46DC-DF0A-4E4D-AB0A-E3033D5C2F14}">
            <x14:dataBar minLength="0" maxLength="100">
              <x14:cfvo type="autoMin"/>
              <x14:cfvo type="autoMax"/>
              <x14:negativeFillColor rgb="FFFF0000"/>
              <x14:axisColor rgb="FF000000"/>
            </x14:dataBar>
          </x14:cfRule>
          <xm:sqref>B15:B21</xm:sqref>
        </x14:conditionalFormatting>
        <x14:conditionalFormatting xmlns:xm="http://schemas.microsoft.com/office/excel/2006/main">
          <x14:cfRule type="iconSet" priority="14" id="{2DFB1260-3D21-41ED-B647-D760CF02E49E}">
            <x14:iconSet iconSet="3Triangles">
              <x14:cfvo type="percent">
                <xm:f>0</xm:f>
              </x14:cfvo>
              <x14:cfvo type="percent">
                <xm:f>33</xm:f>
              </x14:cfvo>
              <x14:cfvo type="percent">
                <xm:f>67</xm:f>
              </x14:cfvo>
            </x14:iconSet>
          </x14:cfRule>
          <xm:sqref>E2</xm:sqref>
        </x14:conditionalFormatting>
        <x14:conditionalFormatting xmlns:xm="http://schemas.microsoft.com/office/excel/2006/main">
          <x14:cfRule type="iconSet" priority="7" id="{248BA30B-1242-4650-B2AD-2F342567B0C2}">
            <x14:iconSet iconSet="3Triangles">
              <x14:cfvo type="percent">
                <xm:f>0</xm:f>
              </x14:cfvo>
              <x14:cfvo type="num">
                <xm:f>0</xm:f>
              </x14:cfvo>
              <x14:cfvo type="num">
                <xm:f>0</xm:f>
              </x14:cfvo>
            </x14:iconSet>
          </x14:cfRule>
          <xm:sqref>F2</xm:sqref>
        </x14:conditionalFormatting>
        <x14:conditionalFormatting xmlns:xm="http://schemas.microsoft.com/office/excel/2006/main">
          <x14:cfRule type="dataBar" id="{A51B4350-4E61-4974-AA09-31FC0322F16E}">
            <x14:dataBar minLength="0" maxLength="100" gradient="0">
              <x14:cfvo type="autoMin"/>
              <x14:cfvo type="autoMax"/>
              <x14:negativeFillColor rgb="FFFF0000"/>
              <x14:axisColor rgb="FF000000"/>
            </x14:dataBar>
          </x14:cfRule>
          <xm:sqref>G5:G10</xm:sqref>
        </x14:conditionalFormatting>
        <x14:conditionalFormatting xmlns:xm="http://schemas.microsoft.com/office/excel/2006/main">
          <x14:cfRule type="dataBar" id="{D7C19704-5B7C-47DC-BB67-574B71268E22}">
            <x14:dataBar minLength="0" maxLength="100">
              <x14:cfvo type="autoMin"/>
              <x14:cfvo type="autoMax"/>
              <x14:negativeFillColor rgb="FFFF0000"/>
              <x14:axisColor rgb="FF000000"/>
            </x14:dataBar>
          </x14:cfRule>
          <x14:cfRule type="dataBar" id="{DD16902A-1F8C-48CD-ACA7-33217C193863}">
            <x14:dataBar minLength="0" maxLength="100">
              <x14:cfvo type="autoMin"/>
              <x14:cfvo type="autoMax"/>
              <x14:negativeFillColor rgb="FFFF0000"/>
              <x14:axisColor rgb="FF000000"/>
            </x14:dataBar>
          </x14:cfRule>
          <x14:cfRule type="dataBar" id="{31B7C72D-8968-444D-B5F3-A5FF2CE7D9B0}">
            <x14:dataBar minLength="0" maxLength="100">
              <x14:cfvo type="autoMin"/>
              <x14:cfvo type="autoMax"/>
              <x14:negativeFillColor rgb="FFFF0000"/>
              <x14:axisColor rgb="FF000000"/>
            </x14:dataBar>
          </x14:cfRule>
          <x14:cfRule type="dataBar" id="{113F90C3-8FD2-4239-8CC9-FFF12754F99F}">
            <x14:dataBar minLength="0" maxLength="100" gradient="0">
              <x14:cfvo type="autoMin"/>
              <x14:cfvo type="autoMax"/>
              <x14:negativeFillColor rgb="FFFF0000"/>
              <x14:axisColor rgb="FF000000"/>
            </x14:dataBar>
          </x14:cfRule>
          <x14:cfRule type="dataBar" id="{40A8B4EC-8E63-44FE-B732-6F6EE999381F}">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13F79D23-BFB6-45C9-9416-DE5646F08AC9}">
            <x14:dataBar minLength="0" maxLength="100" gradient="0">
              <x14:cfvo type="autoMin"/>
              <x14:cfvo type="autoMax"/>
              <x14:negativeFillColor rgb="FFFF0000"/>
              <x14:axisColor rgb="FF000000"/>
            </x14:dataBar>
          </x14:cfRule>
          <x14:cfRule type="dataBar" id="{F7E4D111-AC05-4A82-A005-F2F5052558BD}">
            <x14:dataBar minLength="0" maxLength="100" border="1" negativeBarBorderColorSameAsPositive="0">
              <x14:cfvo type="autoMin"/>
              <x14:cfvo type="autoMax"/>
              <x14:borderColor rgb="FF638EC6"/>
              <x14:negativeFillColor rgb="FFFF0000"/>
              <x14:negativeBorderColor rgb="FFFF0000"/>
              <x14:axisColor rgb="FF000000"/>
            </x14:dataBar>
          </x14:cfRule>
          <xm:sqref>G5:G11</xm:sqref>
        </x14:conditionalFormatting>
        <x14:conditionalFormatting xmlns:xm="http://schemas.microsoft.com/office/excel/2006/main">
          <x14:cfRule type="iconSet" priority="15" id="{080B48DD-EFF2-44ED-BEE2-71217E80012B}">
            <x14:iconSet iconSet="3Triangles">
              <x14:cfvo type="percent">
                <xm:f>0</xm:f>
              </x14:cfvo>
              <x14:cfvo type="percent">
                <xm:f>33</xm:f>
              </x14:cfvo>
              <x14:cfvo type="percent">
                <xm:f>67</xm:f>
              </x14:cfvo>
            </x14:iconSet>
          </x14:cfRule>
          <xm:sqref>H5:H11</xm:sqref>
        </x14:conditionalFormatting>
      </x14:conditionalFormattings>
    </ext>
    <ext xmlns:x14="http://schemas.microsoft.com/office/spreadsheetml/2009/9/main" uri="{05C60535-1F16-4fd2-B633-F4F36F0B64E0}">
      <x14:sparklineGroups xmlns:xm="http://schemas.microsoft.com/office/excel/2006/main">
        <x14:sparklineGroup displayEmptyCellsAs="gap" xr2:uid="{84E20CA8-0FDB-45A4-9765-7CDDAF41B5D9}">
          <x14:colorSeries rgb="FF376092"/>
          <x14:colorNegative rgb="FFD00000"/>
          <x14:colorAxis rgb="FF000000"/>
          <x14:colorMarkers rgb="FFD00000"/>
          <x14:colorFirst rgb="FFD00000"/>
          <x14:colorLast rgb="FFD00000"/>
          <x14:colorHigh rgb="FFD00000"/>
          <x14:colorLow rgb="FFD00000"/>
          <x14:sparklines>
            <x14:sparkline>
              <xm:f>Dashboard!L5:JA5</xm:f>
              <xm:sqref>J5</xm:sqref>
            </x14:sparkline>
            <x14:sparkline>
              <xm:f>Dashboard!L6:JA6</xm:f>
              <xm:sqref>J6</xm:sqref>
            </x14:sparkline>
            <x14:sparkline>
              <xm:f>Dashboard!L7:JA7</xm:f>
              <xm:sqref>J7</xm:sqref>
            </x14:sparkline>
            <x14:sparkline>
              <xm:f>Dashboard!L8:JA8</xm:f>
              <xm:sqref>J8</xm:sqref>
            </x14:sparkline>
            <x14:sparkline>
              <xm:f>Dashboard!L9:JA9</xm:f>
              <xm:sqref>J9</xm:sqref>
            </x14:sparkline>
            <x14:sparkline>
              <xm:f>Dashboard!L10:JA10</xm:f>
              <xm:sqref>J10</xm:sqref>
            </x14:sparkline>
            <x14:sparkline>
              <xm:f>Dashboard!L11:JA11</xm:f>
              <xm:sqref>J11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202D4-0622-42FB-B456-EDC2D59196E8}">
  <dimension ref="A1:C6"/>
  <sheetViews>
    <sheetView topLeftCell="HV1" workbookViewId="0">
      <selection activeCell="IB14" sqref="IB14"/>
    </sheetView>
  </sheetViews>
  <sheetFormatPr defaultRowHeight="14.4" x14ac:dyDescent="0.3"/>
  <cols>
    <col min="2" max="2" width="34.44140625" bestFit="1" customWidth="1"/>
  </cols>
  <sheetData>
    <row r="1" spans="1:3" x14ac:dyDescent="0.3">
      <c r="A1" s="21" t="s">
        <v>47</v>
      </c>
      <c r="B1" t="s">
        <v>57</v>
      </c>
    </row>
    <row r="3" spans="1:3" x14ac:dyDescent="0.3">
      <c r="A3" s="21" t="s">
        <v>55</v>
      </c>
      <c r="B3" s="21" t="s">
        <v>48</v>
      </c>
    </row>
    <row r="4" spans="1:3" x14ac:dyDescent="0.3">
      <c r="A4" t="s">
        <v>54</v>
      </c>
      <c r="B4" t="s">
        <v>14</v>
      </c>
      <c r="C4" t="e" cm="1" vm="10">
        <f t="array" aca="1" ref="C4" ca="1">TRANSPOSE(_xlfn.STOCKHISTORY(A4&amp;":"&amp;B4,TODAY()-365, TODAY(),0,0,1))</f>
        <v>#VALUE!</v>
      </c>
    </row>
    <row r="6" spans="1:3" x14ac:dyDescent="0.3">
      <c r="B6" t="e" cm="1" vm="10">
        <f t="array" aca="1" ref="B6" ca="1">_xlfn.STOCKHISTORY(A4&amp;":"&amp;B4,TODAY()-30,TODAY(),0,1,0,5,2,3,4,1)</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AD336-6B80-4E3D-9413-6062BC3D9AAC}">
  <dimension ref="A1:C6"/>
  <sheetViews>
    <sheetView workbookViewId="0">
      <selection activeCell="A6" sqref="A6"/>
    </sheetView>
  </sheetViews>
  <sheetFormatPr defaultRowHeight="14.4" x14ac:dyDescent="0.3"/>
  <cols>
    <col min="1" max="6" width="15.77734375" customWidth="1"/>
  </cols>
  <sheetData>
    <row r="1" spans="1:3" x14ac:dyDescent="0.3">
      <c r="A1" s="21" t="s">
        <v>47</v>
      </c>
      <c r="B1" t="s">
        <v>56</v>
      </c>
    </row>
    <row r="3" spans="1:3" x14ac:dyDescent="0.3">
      <c r="A3" s="21" t="s">
        <v>55</v>
      </c>
      <c r="B3" s="21" t="s">
        <v>48</v>
      </c>
    </row>
    <row r="4" spans="1:3" x14ac:dyDescent="0.3">
      <c r="A4" t="s">
        <v>54</v>
      </c>
      <c r="B4" t="s">
        <v>18</v>
      </c>
      <c r="C4" t="e" cm="1" vm="10">
        <f t="array" aca="1" ref="C4" ca="1">TRANSPOSE(_xlfn.STOCKHISTORY(A4&amp;":"&amp;B4, TODAY()-365, TODAY(), 0,0,1))</f>
        <v>#VALUE!</v>
      </c>
    </row>
    <row r="6" spans="1:3" x14ac:dyDescent="0.3">
      <c r="A6" t="e" cm="1" vm="10">
        <f t="array" aca="1" ref="A6" ca="1">_xlfn.STOCKHISTORY(A4&amp;":"&amp;B4,TODAY()-30,TODAY(),0,1,0,5,2,3,4,1)</f>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62838-87A7-4502-8C49-C9CABD8A9BEC}">
  <dimension ref="A1:H8"/>
  <sheetViews>
    <sheetView workbookViewId="0">
      <selection activeCell="A3" sqref="A3"/>
    </sheetView>
  </sheetViews>
  <sheetFormatPr defaultRowHeight="14.4" x14ac:dyDescent="0.3"/>
  <cols>
    <col min="1" max="1" width="12.5546875" bestFit="1" customWidth="1"/>
    <col min="2" max="2" width="14.77734375" bestFit="1" customWidth="1"/>
    <col min="3" max="3" width="17.44140625" customWidth="1"/>
    <col min="4" max="4" width="13.5546875" customWidth="1"/>
    <col min="5" max="5" width="14.33203125" customWidth="1"/>
    <col min="6" max="6" width="13.77734375" customWidth="1"/>
  </cols>
  <sheetData>
    <row r="1" spans="1:8" x14ac:dyDescent="0.3">
      <c r="A1" t="s">
        <v>47</v>
      </c>
      <c r="B1" t="s">
        <v>55</v>
      </c>
      <c r="C1" t="s">
        <v>48</v>
      </c>
      <c r="D1" t="s">
        <v>49</v>
      </c>
      <c r="E1" t="s">
        <v>50</v>
      </c>
      <c r="F1" t="s">
        <v>29</v>
      </c>
      <c r="G1" t="s">
        <v>51</v>
      </c>
      <c r="H1" t="s">
        <v>52</v>
      </c>
    </row>
    <row r="2" spans="1:8" x14ac:dyDescent="0.3">
      <c r="A2" t="e" vm="11">
        <v>#VALUE!</v>
      </c>
      <c r="B2" t="str" cm="1">
        <f t="array" ref="B2">_FV(Table2[[#This Row],[Stock]],"Exchange abbreviation",TRUE)</f>
        <v>XNSE</v>
      </c>
      <c r="C2" t="str" cm="1">
        <f t="array" ref="C2">_FV(Table2[[#This Row],[Stock]],"Ticker symbol",TRUE)</f>
        <v>LT</v>
      </c>
      <c r="D2" s="5" cm="1">
        <f t="array" ref="D2">_FV(Table2[[#This Row],[Stock]],"52 week high",TRUE)</f>
        <v>2427</v>
      </c>
      <c r="E2" s="5" cm="1">
        <f t="array" ref="E2">_FV(Table2[[#This Row],[Stock]],"52 week low",TRUE)</f>
        <v>1456.35</v>
      </c>
      <c r="F2" s="5" cm="1">
        <f t="array" ref="F2">_FV(Table2[[#This Row],[Stock]],"Price")</f>
        <v>2401.0500000000002</v>
      </c>
      <c r="G2" s="5" cm="1">
        <f t="array" ref="G2">_FV(Table2[[#This Row],[Stock]],"P/E",TRUE)</f>
        <v>32.43</v>
      </c>
      <c r="H2" s="5" cm="1">
        <f t="array" ref="H2">_FV(Table2[[#This Row],[Stock]],"Change")</f>
        <v>-15.2</v>
      </c>
    </row>
    <row r="3" spans="1:8" x14ac:dyDescent="0.3">
      <c r="A3" t="e" vm="12">
        <v>#VALUE!</v>
      </c>
      <c r="B3" t="str" cm="1">
        <f t="array" ref="B3">_FV(Table2[[#This Row],[Stock]],"Exchange abbreviation",TRUE)</f>
        <v>XNSE</v>
      </c>
      <c r="C3" t="str" cm="1">
        <f t="array" ref="C3">_FV(Table2[[#This Row],[Stock]],"Ticker symbol",TRUE)</f>
        <v>DABUR</v>
      </c>
      <c r="D3" s="5" cm="1">
        <f t="array" ref="D3">_FV(Table2[[#This Row],[Stock]],"52 week high",TRUE)</f>
        <v>610.75</v>
      </c>
      <c r="E3" s="5" cm="1">
        <f t="array" ref="E3">_FV(Table2[[#This Row],[Stock]],"52 week low",TRUE)</f>
        <v>484.6</v>
      </c>
      <c r="F3" s="5" cm="1">
        <f t="array" ref="F3">_FV(Table2[[#This Row],[Stock]],"Price")</f>
        <v>556.95000000000005</v>
      </c>
      <c r="G3" s="5" cm="1">
        <f t="array" ref="G3">_FV(Table2[[#This Row],[Stock]],"P/E",TRUE)</f>
        <v>58.31</v>
      </c>
      <c r="H3" s="5" cm="1">
        <f t="array" ref="H3">_FV(Table2[[#This Row],[Stock]],"Change")</f>
        <v>-5.7</v>
      </c>
    </row>
    <row r="4" spans="1:8" x14ac:dyDescent="0.3">
      <c r="A4" s="21" t="s">
        <v>47</v>
      </c>
      <c r="B4" t="s">
        <v>53</v>
      </c>
    </row>
    <row r="6" spans="1:8" x14ac:dyDescent="0.3">
      <c r="A6" s="21" t="s">
        <v>55</v>
      </c>
      <c r="B6" s="21" t="s">
        <v>48</v>
      </c>
    </row>
    <row r="7" spans="1:8" x14ac:dyDescent="0.3">
      <c r="A7" t="s">
        <v>54</v>
      </c>
      <c r="B7" t="s">
        <v>14</v>
      </c>
    </row>
    <row r="8" spans="1:8" x14ac:dyDescent="0.3">
      <c r="A8" t="s">
        <v>54</v>
      </c>
      <c r="B8" t="s">
        <v>18</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BC05B-E340-443F-9973-23CAB3F45569}">
  <dimension ref="A1:H18"/>
  <sheetViews>
    <sheetView workbookViewId="0">
      <selection activeCell="A2" sqref="A2"/>
    </sheetView>
  </sheetViews>
  <sheetFormatPr defaultRowHeight="14.4" x14ac:dyDescent="0.3"/>
  <cols>
    <col min="1" max="1" width="25.33203125" customWidth="1"/>
  </cols>
  <sheetData>
    <row r="1" spans="1:8" x14ac:dyDescent="0.3">
      <c r="A1" t="s">
        <v>27</v>
      </c>
      <c r="B1" t="s">
        <v>3</v>
      </c>
      <c r="C1" t="s">
        <v>4</v>
      </c>
      <c r="D1" t="s">
        <v>5</v>
      </c>
      <c r="E1" t="s">
        <v>6</v>
      </c>
      <c r="F1" t="s">
        <v>7</v>
      </c>
      <c r="G1" t="s">
        <v>8</v>
      </c>
      <c r="H1" t="s">
        <v>9</v>
      </c>
    </row>
    <row r="2" spans="1:8" x14ac:dyDescent="0.3">
      <c r="A2" s="1" t="s">
        <v>10</v>
      </c>
      <c r="B2">
        <v>11</v>
      </c>
      <c r="C2">
        <v>3375.43</v>
      </c>
      <c r="D2">
        <v>3346.7</v>
      </c>
      <c r="E2">
        <v>36813.699999999997</v>
      </c>
      <c r="F2">
        <v>-316.05</v>
      </c>
      <c r="G2">
        <v>-0.85</v>
      </c>
      <c r="H2">
        <v>-0.41</v>
      </c>
    </row>
    <row r="3" spans="1:8" x14ac:dyDescent="0.3">
      <c r="A3" s="2" t="s">
        <v>11</v>
      </c>
      <c r="B3">
        <v>7</v>
      </c>
      <c r="C3">
        <v>3914.85</v>
      </c>
      <c r="D3">
        <v>3827.9</v>
      </c>
      <c r="E3">
        <v>26795.3</v>
      </c>
      <c r="F3">
        <v>-608.65</v>
      </c>
      <c r="G3">
        <v>-2.2200000000000002</v>
      </c>
      <c r="H3">
        <v>-0.91</v>
      </c>
    </row>
    <row r="4" spans="1:8" x14ac:dyDescent="0.3">
      <c r="A4" s="1" t="s">
        <v>12</v>
      </c>
      <c r="B4">
        <v>35</v>
      </c>
      <c r="C4">
        <v>743.71</v>
      </c>
      <c r="D4">
        <v>583.85</v>
      </c>
      <c r="E4">
        <v>20434.75</v>
      </c>
      <c r="F4">
        <v>-5595.15</v>
      </c>
      <c r="G4">
        <v>-21.5</v>
      </c>
      <c r="H4">
        <v>-1.06</v>
      </c>
    </row>
    <row r="5" spans="1:8" x14ac:dyDescent="0.3">
      <c r="A5" s="2" t="s">
        <v>13</v>
      </c>
      <c r="B5">
        <v>10</v>
      </c>
      <c r="C5">
        <v>1692.55</v>
      </c>
      <c r="D5">
        <v>1622.15</v>
      </c>
      <c r="E5">
        <v>16221.5</v>
      </c>
      <c r="F5">
        <v>-704</v>
      </c>
      <c r="G5">
        <v>-4.16</v>
      </c>
      <c r="H5">
        <v>-0.51</v>
      </c>
    </row>
    <row r="6" spans="1:8" x14ac:dyDescent="0.3">
      <c r="A6" s="1" t="s">
        <v>14</v>
      </c>
      <c r="B6">
        <v>363</v>
      </c>
      <c r="C6">
        <v>568.59</v>
      </c>
      <c r="D6">
        <v>536.4</v>
      </c>
      <c r="E6">
        <v>194713.2</v>
      </c>
      <c r="F6">
        <v>-11684.6</v>
      </c>
      <c r="G6">
        <v>-5.66</v>
      </c>
      <c r="H6">
        <v>-0.56000000000000005</v>
      </c>
    </row>
    <row r="7" spans="1:8" x14ac:dyDescent="0.3">
      <c r="A7" s="2" t="s">
        <v>15</v>
      </c>
      <c r="B7">
        <v>40</v>
      </c>
      <c r="C7">
        <v>581.5</v>
      </c>
      <c r="D7">
        <v>514.79999999999995</v>
      </c>
      <c r="E7">
        <v>20592</v>
      </c>
      <c r="F7">
        <v>-2668</v>
      </c>
      <c r="G7">
        <v>-11.47</v>
      </c>
      <c r="H7">
        <v>-2.09</v>
      </c>
    </row>
    <row r="8" spans="1:8" x14ac:dyDescent="0.3">
      <c r="A8" s="1" t="s">
        <v>16</v>
      </c>
      <c r="B8">
        <v>12</v>
      </c>
      <c r="C8">
        <v>2668.4</v>
      </c>
      <c r="D8">
        <v>2480.8000000000002</v>
      </c>
      <c r="E8">
        <v>29769.599999999999</v>
      </c>
      <c r="F8">
        <v>-2251.1999999999998</v>
      </c>
      <c r="G8">
        <v>-7.03</v>
      </c>
      <c r="H8">
        <v>-0.17</v>
      </c>
    </row>
    <row r="9" spans="1:8" x14ac:dyDescent="0.3">
      <c r="A9" s="2" t="s">
        <v>17</v>
      </c>
      <c r="B9">
        <v>21</v>
      </c>
      <c r="C9">
        <v>514.1</v>
      </c>
      <c r="D9">
        <v>440.95</v>
      </c>
      <c r="E9">
        <v>9259.9500000000007</v>
      </c>
      <c r="F9">
        <v>-1536.15</v>
      </c>
      <c r="G9">
        <v>-14.23</v>
      </c>
      <c r="H9">
        <v>-1.61</v>
      </c>
    </row>
    <row r="10" spans="1:8" x14ac:dyDescent="0.3">
      <c r="A10" s="1" t="s">
        <v>18</v>
      </c>
      <c r="B10">
        <v>77</v>
      </c>
      <c r="C10">
        <v>2228.2199999999998</v>
      </c>
      <c r="D10">
        <v>2166.15</v>
      </c>
      <c r="E10">
        <v>166793.54999999999</v>
      </c>
      <c r="F10">
        <v>-4779.5</v>
      </c>
      <c r="G10">
        <v>-2.79</v>
      </c>
      <c r="H10">
        <v>-1.84</v>
      </c>
    </row>
    <row r="11" spans="1:8" x14ac:dyDescent="0.3">
      <c r="A11" s="2" t="s">
        <v>19</v>
      </c>
      <c r="B11">
        <v>19</v>
      </c>
      <c r="C11">
        <v>2378.4499999999998</v>
      </c>
      <c r="D11">
        <v>2353.1999999999998</v>
      </c>
      <c r="E11">
        <v>44710.8</v>
      </c>
      <c r="F11">
        <v>-479.8</v>
      </c>
      <c r="G11">
        <v>-1.06</v>
      </c>
      <c r="H11">
        <v>-0.61</v>
      </c>
    </row>
    <row r="12" spans="1:8" x14ac:dyDescent="0.3">
      <c r="A12" s="1" t="s">
        <v>20</v>
      </c>
      <c r="B12">
        <v>3</v>
      </c>
      <c r="C12">
        <v>1492.5</v>
      </c>
      <c r="D12">
        <v>1223</v>
      </c>
      <c r="E12">
        <v>3669</v>
      </c>
      <c r="F12">
        <v>-808.5</v>
      </c>
      <c r="G12">
        <v>-18.059999999999999</v>
      </c>
      <c r="H12">
        <v>-3.11</v>
      </c>
    </row>
    <row r="13" spans="1:8" x14ac:dyDescent="0.3">
      <c r="A13" s="2" t="s">
        <v>21</v>
      </c>
      <c r="B13">
        <v>10</v>
      </c>
      <c r="C13">
        <v>2596.7600000000002</v>
      </c>
      <c r="D13">
        <v>2203.5</v>
      </c>
      <c r="E13">
        <v>22035</v>
      </c>
      <c r="F13">
        <v>-3932.6</v>
      </c>
      <c r="G13">
        <v>-15.14</v>
      </c>
      <c r="H13">
        <v>-1.96</v>
      </c>
    </row>
    <row r="14" spans="1:8" x14ac:dyDescent="0.3">
      <c r="A14" s="1" t="s">
        <v>22</v>
      </c>
      <c r="B14">
        <v>16</v>
      </c>
      <c r="C14">
        <v>1294.8900000000001</v>
      </c>
      <c r="D14">
        <v>1106.5999999999999</v>
      </c>
      <c r="E14">
        <v>17705.599999999999</v>
      </c>
      <c r="F14">
        <v>-3012.65</v>
      </c>
      <c r="G14">
        <v>-14.54</v>
      </c>
      <c r="H14">
        <v>-1.08</v>
      </c>
    </row>
    <row r="15" spans="1:8" x14ac:dyDescent="0.3">
      <c r="A15" s="2" t="s">
        <v>23</v>
      </c>
      <c r="B15">
        <v>78</v>
      </c>
      <c r="C15">
        <v>606.45000000000005</v>
      </c>
      <c r="D15">
        <v>505.6</v>
      </c>
      <c r="E15">
        <v>39436.800000000003</v>
      </c>
      <c r="F15">
        <v>-7866.25</v>
      </c>
      <c r="G15">
        <v>-16.63</v>
      </c>
      <c r="H15">
        <v>-1.38</v>
      </c>
    </row>
    <row r="16" spans="1:8" x14ac:dyDescent="0.3">
      <c r="A16" s="1" t="s">
        <v>24</v>
      </c>
      <c r="B16">
        <v>4</v>
      </c>
      <c r="C16">
        <v>3297.9</v>
      </c>
      <c r="D16">
        <v>3328</v>
      </c>
      <c r="E16">
        <v>13312</v>
      </c>
      <c r="F16">
        <v>120.4</v>
      </c>
      <c r="G16">
        <v>0.91</v>
      </c>
      <c r="H16">
        <v>0.02</v>
      </c>
    </row>
    <row r="17" spans="1:8" x14ac:dyDescent="0.3">
      <c r="A17" s="2" t="s">
        <v>25</v>
      </c>
      <c r="B17">
        <v>36</v>
      </c>
      <c r="C17">
        <v>1354.26</v>
      </c>
      <c r="D17">
        <v>1335</v>
      </c>
      <c r="E17">
        <v>48060</v>
      </c>
      <c r="F17">
        <v>-693.25</v>
      </c>
      <c r="G17">
        <v>-1.42</v>
      </c>
      <c r="H17">
        <v>-0.4</v>
      </c>
    </row>
    <row r="18" spans="1:8" x14ac:dyDescent="0.3">
      <c r="A18" s="3" t="s">
        <v>26</v>
      </c>
      <c r="B18">
        <v>147</v>
      </c>
      <c r="C18">
        <v>135.08000000000001</v>
      </c>
      <c r="D18">
        <v>15.07</v>
      </c>
      <c r="E18">
        <v>2215.29</v>
      </c>
      <c r="F18">
        <v>-17640.96</v>
      </c>
      <c r="G18">
        <v>-88.84</v>
      </c>
      <c r="H18">
        <v>-0.92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DCC14-6ED4-47DE-9721-1EEC5E1DAF6F}">
  <dimension ref="A1:E8"/>
  <sheetViews>
    <sheetView workbookViewId="0">
      <selection activeCell="A3" sqref="A3"/>
    </sheetView>
  </sheetViews>
  <sheetFormatPr defaultRowHeight="14.4" x14ac:dyDescent="0.3"/>
  <cols>
    <col min="1" max="1" width="18.6640625" customWidth="1"/>
    <col min="3" max="3" width="10.21875" customWidth="1"/>
    <col min="5" max="5" width="18.33203125" customWidth="1"/>
  </cols>
  <sheetData>
    <row r="1" spans="1:5" x14ac:dyDescent="0.3">
      <c r="A1" t="s">
        <v>32</v>
      </c>
      <c r="B1" t="s">
        <v>31</v>
      </c>
      <c r="C1" t="s">
        <v>30</v>
      </c>
      <c r="D1" t="s">
        <v>29</v>
      </c>
      <c r="E1" t="s">
        <v>33</v>
      </c>
    </row>
    <row r="2" spans="1:5" x14ac:dyDescent="0.3">
      <c r="A2" s="6" t="e" vm="3">
        <v>#VALUE!</v>
      </c>
      <c r="B2" s="4" t="s">
        <v>28</v>
      </c>
      <c r="C2" s="6">
        <v>11</v>
      </c>
      <c r="D2" s="6">
        <v>3290.6812500000001</v>
      </c>
      <c r="E2" s="5" cm="1">
        <f t="array" ref="E2">_FV(Ledger[[#This Row],[StockTicker]],"52 week high",TRUE)</f>
        <v>4443.8999999999996</v>
      </c>
    </row>
    <row r="3" spans="1:5" x14ac:dyDescent="0.3">
      <c r="A3" s="6" t="e" vm="5">
        <v>#VALUE!</v>
      </c>
      <c r="B3" s="4" t="s">
        <v>28</v>
      </c>
      <c r="C3" s="6">
        <v>12</v>
      </c>
      <c r="D3" s="6">
        <v>2540.81</v>
      </c>
      <c r="E3" s="5" cm="1">
        <f t="array" ref="E3">_FV(Ledger[[#This Row],[StockTicker]],"52 week high",TRUE)</f>
        <v>2741.6</v>
      </c>
    </row>
    <row r="4" spans="1:5" x14ac:dyDescent="0.3">
      <c r="A4" s="6" t="e" vm="8">
        <v>#VALUE!</v>
      </c>
      <c r="B4" s="4" t="s">
        <v>28</v>
      </c>
      <c r="C4" s="6">
        <v>16</v>
      </c>
      <c r="D4" s="6">
        <v>1248.1700000000003</v>
      </c>
      <c r="E4" s="5" cm="1">
        <f t="array" ref="E4">_FV(Ledger[[#This Row],[StockTicker]],"52 week high",TRUE)</f>
        <v>1340.35</v>
      </c>
    </row>
    <row r="5" spans="1:5" x14ac:dyDescent="0.3">
      <c r="A5" s="6" t="e" vm="7">
        <v>#VALUE!</v>
      </c>
      <c r="B5" s="4" t="s">
        <v>28</v>
      </c>
      <c r="C5" s="6">
        <v>19</v>
      </c>
      <c r="D5" s="6">
        <v>2458.1749999999997</v>
      </c>
      <c r="E5" s="5" cm="1">
        <f t="array" ref="E5">_FV(Ledger[[#This Row],[StockTicker]],"52 week high",TRUE)</f>
        <v>2918.95</v>
      </c>
    </row>
    <row r="6" spans="1:5" x14ac:dyDescent="0.3">
      <c r="A6" s="6" t="e" vm="6">
        <v>#VALUE!</v>
      </c>
      <c r="B6" s="4" t="s">
        <v>28</v>
      </c>
      <c r="C6" s="6">
        <v>21</v>
      </c>
      <c r="D6" s="6">
        <v>589.1</v>
      </c>
      <c r="E6" s="5" cm="1">
        <f t="array" ref="E6">_FV(Ledger[[#This Row],[StockTicker]],"52 week high",TRUE)</f>
        <v>652.35</v>
      </c>
    </row>
    <row r="7" spans="1:5" x14ac:dyDescent="0.3">
      <c r="A7" s="6" t="e" vm="4">
        <v>#VALUE!</v>
      </c>
      <c r="B7" s="4" t="s">
        <v>28</v>
      </c>
      <c r="C7" s="6">
        <v>35</v>
      </c>
      <c r="D7" s="6">
        <v>742.69999999999993</v>
      </c>
      <c r="E7" s="5" cm="1">
        <f t="array" ref="E7">_FV(Ledger[[#This Row],[StockTicker]],"52 week high",TRUE)</f>
        <v>828.75</v>
      </c>
    </row>
    <row r="8" spans="1:5" x14ac:dyDescent="0.3">
      <c r="A8" s="6" t="e" vm="9">
        <v>#VALUE!</v>
      </c>
      <c r="B8" s="4" t="s">
        <v>28</v>
      </c>
      <c r="C8" s="6">
        <v>36</v>
      </c>
      <c r="D8" s="6">
        <v>1354.211111111111</v>
      </c>
      <c r="E8" s="5" cm="1">
        <f t="array" ref="E8">_FV(Ledger[[#This Row],[StockTicker]],"52 week high",TRUE)</f>
        <v>1905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Dabur</vt:lpstr>
      <vt:lpstr>LT</vt:lpstr>
      <vt:lpstr>Watch List</vt:lpstr>
      <vt:lpstr>Sheet2</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ycmal</dc:creator>
  <cp:lastModifiedBy>Mallikarjuna YC</cp:lastModifiedBy>
  <dcterms:created xsi:type="dcterms:W3CDTF">2023-03-27T14:19:08Z</dcterms:created>
  <dcterms:modified xsi:type="dcterms:W3CDTF">2024-01-02T16:53:17Z</dcterms:modified>
</cp:coreProperties>
</file>