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8d6a50cbb7692/Documents/Portfolio/"/>
    </mc:Choice>
  </mc:AlternateContent>
  <xr:revisionPtr revIDLastSave="59" documentId="8_{A5261506-DA9E-495F-8E68-E0E52E8D073F}" xr6:coauthVersionLast="47" xr6:coauthVersionMax="47" xr10:uidLastSave="{56D73CF3-12E7-45BB-93E4-2CFD7C460310}"/>
  <bookViews>
    <workbookView xWindow="-120" yWindow="-120" windowWidth="29040" windowHeight="15840" xr2:uid="{C8A7D9A6-7347-4A2D-8B04-AB429A3C4934}"/>
  </bookViews>
  <sheets>
    <sheet name="Executive Summary" sheetId="11" r:id="rId1"/>
    <sheet name="Model" sheetId="1" r:id="rId2"/>
    <sheet name="Product E" sheetId="8" r:id="rId3"/>
    <sheet name="PY Actuals" sheetId="2" r:id="rId4"/>
    <sheet name="Actuals Table" sheetId="6" r:id="rId5"/>
    <sheet name="Forecast Table" sheetId="7" r:id="rId6"/>
    <sheet name="Forecast Table Incl Product E" sheetId="10" r:id="rId7"/>
  </sheets>
  <definedNames>
    <definedName name="_xlnm._FilterDatabase" localSheetId="5" hidden="1">'Forecast Table'!$A$1:$F$49</definedName>
    <definedName name="_xlnm._FilterDatabase" localSheetId="3" hidden="1">'PY Actuals'!$N$21:$O$45</definedName>
    <definedName name="solver_adj" localSheetId="2" hidden="1">'Product E'!$B$34:$M$34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'Product E'!$N$34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'Product E'!$N$34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'Product E'!$O$34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0" l="1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2" i="6"/>
  <c r="C24" i="8"/>
  <c r="E15" i="10" s="1"/>
  <c r="D24" i="8"/>
  <c r="E16" i="10" s="1"/>
  <c r="E24" i="8"/>
  <c r="E17" i="10" s="1"/>
  <c r="F24" i="8"/>
  <c r="E18" i="10" s="1"/>
  <c r="G24" i="8"/>
  <c r="E19" i="10" s="1"/>
  <c r="H24" i="8"/>
  <c r="H31" i="8" s="1"/>
  <c r="F20" i="10" s="1"/>
  <c r="I24" i="8"/>
  <c r="I31" i="8" s="1"/>
  <c r="F21" i="10" s="1"/>
  <c r="J24" i="8"/>
  <c r="E22" i="10" s="1"/>
  <c r="K24" i="8"/>
  <c r="E23" i="10" s="1"/>
  <c r="L24" i="8"/>
  <c r="E24" i="10" s="1"/>
  <c r="M24" i="8"/>
  <c r="E25" i="10" s="1"/>
  <c r="C25" i="8"/>
  <c r="C32" i="8" s="1"/>
  <c r="F27" i="10" s="1"/>
  <c r="G27" i="10" s="1"/>
  <c r="D25" i="8"/>
  <c r="E25" i="8"/>
  <c r="F25" i="8"/>
  <c r="G25" i="8"/>
  <c r="H25" i="8"/>
  <c r="I25" i="8"/>
  <c r="J25" i="8"/>
  <c r="K25" i="8"/>
  <c r="K32" i="8" s="1"/>
  <c r="F35" i="10" s="1"/>
  <c r="G35" i="10" s="1"/>
  <c r="L25" i="8"/>
  <c r="M25" i="8"/>
  <c r="C26" i="8"/>
  <c r="D26" i="8"/>
  <c r="E26" i="8"/>
  <c r="F26" i="8"/>
  <c r="G26" i="8"/>
  <c r="H26" i="8"/>
  <c r="I26" i="8"/>
  <c r="J26" i="8"/>
  <c r="K26" i="8"/>
  <c r="L26" i="8"/>
  <c r="M26" i="8"/>
  <c r="B26" i="8"/>
  <c r="B25" i="8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B26" i="1"/>
  <c r="B25" i="1"/>
  <c r="B24" i="1"/>
  <c r="B31" i="1" s="1"/>
  <c r="B24" i="8"/>
  <c r="E14" i="10" s="1"/>
  <c r="K33" i="8"/>
  <c r="F47" i="10" s="1"/>
  <c r="G47" i="10" s="1"/>
  <c r="G33" i="8"/>
  <c r="F43" i="10" s="1"/>
  <c r="G43" i="10" s="1"/>
  <c r="C33" i="8"/>
  <c r="C41" i="8" s="1"/>
  <c r="L32" i="8"/>
  <c r="F36" i="10" s="1"/>
  <c r="G36" i="10" s="1"/>
  <c r="H32" i="8"/>
  <c r="F32" i="10" s="1"/>
  <c r="G32" i="10" s="1"/>
  <c r="D32" i="8"/>
  <c r="F28" i="10" s="1"/>
  <c r="G28" i="10" s="1"/>
  <c r="M31" i="8"/>
  <c r="F25" i="10" s="1"/>
  <c r="J30" i="8"/>
  <c r="F10" i="10" s="1"/>
  <c r="G10" i="10" s="1"/>
  <c r="F30" i="8"/>
  <c r="F6" i="10" s="1"/>
  <c r="G6" i="10" s="1"/>
  <c r="B30" i="8"/>
  <c r="F2" i="10" s="1"/>
  <c r="G2" i="10" s="1"/>
  <c r="J33" i="8"/>
  <c r="F46" i="10" s="1"/>
  <c r="G46" i="10" s="1"/>
  <c r="F33" i="8"/>
  <c r="F42" i="10" s="1"/>
  <c r="G42" i="10" s="1"/>
  <c r="G32" i="8"/>
  <c r="F31" i="10" s="1"/>
  <c r="G31" i="10" s="1"/>
  <c r="L31" i="8"/>
  <c r="F24" i="10" s="1"/>
  <c r="D31" i="8"/>
  <c r="F16" i="10" s="1"/>
  <c r="M23" i="8"/>
  <c r="L23" i="8"/>
  <c r="K23" i="8"/>
  <c r="K27" i="8" s="1"/>
  <c r="J23" i="8"/>
  <c r="I23" i="8"/>
  <c r="H23" i="8"/>
  <c r="G23" i="8"/>
  <c r="F23" i="8"/>
  <c r="E23" i="8"/>
  <c r="D23" i="8"/>
  <c r="C23" i="8"/>
  <c r="C27" i="8" s="1"/>
  <c r="B23" i="8"/>
  <c r="N19" i="8"/>
  <c r="N18" i="8"/>
  <c r="N17" i="8"/>
  <c r="N16" i="8"/>
  <c r="E20" i="10" l="1"/>
  <c r="G25" i="10"/>
  <c r="G20" i="10"/>
  <c r="G16" i="10"/>
  <c r="G24" i="10"/>
  <c r="E21" i="10"/>
  <c r="G21" i="10" s="1"/>
  <c r="K41" i="8"/>
  <c r="H40" i="8"/>
  <c r="D40" i="8"/>
  <c r="G41" i="8"/>
  <c r="B38" i="8"/>
  <c r="F39" i="10"/>
  <c r="G39" i="10" s="1"/>
  <c r="M39" i="8"/>
  <c r="E31" i="8"/>
  <c r="H27" i="8"/>
  <c r="H30" i="8"/>
  <c r="F8" i="10" s="1"/>
  <c r="G8" i="10" s="1"/>
  <c r="E30" i="8"/>
  <c r="F5" i="10" s="1"/>
  <c r="G5" i="10" s="1"/>
  <c r="E27" i="8"/>
  <c r="I30" i="8"/>
  <c r="F9" i="10" s="1"/>
  <c r="G9" i="10" s="1"/>
  <c r="I27" i="8"/>
  <c r="M30" i="8"/>
  <c r="M27" i="8"/>
  <c r="I39" i="8"/>
  <c r="L40" i="8"/>
  <c r="D33" i="8"/>
  <c r="H33" i="8"/>
  <c r="L33" i="8"/>
  <c r="C40" i="8"/>
  <c r="F41" i="8"/>
  <c r="F38" i="8"/>
  <c r="J38" i="8"/>
  <c r="B31" i="8"/>
  <c r="F31" i="8"/>
  <c r="J31" i="8"/>
  <c r="F22" i="10" s="1"/>
  <c r="G22" i="10" s="1"/>
  <c r="N24" i="8"/>
  <c r="E32" i="8"/>
  <c r="I32" i="8"/>
  <c r="F33" i="10" s="1"/>
  <c r="G33" i="10" s="1"/>
  <c r="M32" i="8"/>
  <c r="D39" i="8"/>
  <c r="G40" i="8"/>
  <c r="J41" i="8"/>
  <c r="G30" i="8"/>
  <c r="F7" i="10" s="1"/>
  <c r="G7" i="10" s="1"/>
  <c r="K30" i="8"/>
  <c r="F11" i="10" s="1"/>
  <c r="G11" i="10" s="1"/>
  <c r="C31" i="8"/>
  <c r="G31" i="8"/>
  <c r="K31" i="8"/>
  <c r="N25" i="8"/>
  <c r="B32" i="8"/>
  <c r="F26" i="10" s="1"/>
  <c r="G26" i="10" s="1"/>
  <c r="F32" i="8"/>
  <c r="J32" i="8"/>
  <c r="B33" i="8"/>
  <c r="F38" i="10" s="1"/>
  <c r="G38" i="10" s="1"/>
  <c r="N26" i="8"/>
  <c r="H39" i="8"/>
  <c r="K40" i="8"/>
  <c r="C30" i="8"/>
  <c r="F3" i="10" s="1"/>
  <c r="G3" i="10" s="1"/>
  <c r="D27" i="8"/>
  <c r="D30" i="8"/>
  <c r="F4" i="10" s="1"/>
  <c r="G4" i="10" s="1"/>
  <c r="L27" i="8"/>
  <c r="L30" i="8"/>
  <c r="F12" i="10" s="1"/>
  <c r="G12" i="10" s="1"/>
  <c r="G27" i="8"/>
  <c r="L39" i="8"/>
  <c r="E33" i="8"/>
  <c r="I33" i="8"/>
  <c r="M33" i="8"/>
  <c r="N23" i="8"/>
  <c r="B27" i="8"/>
  <c r="F27" i="8"/>
  <c r="J27" i="8"/>
  <c r="K38" i="8" l="1"/>
  <c r="B41" i="8"/>
  <c r="I38" i="8"/>
  <c r="J39" i="8"/>
  <c r="M41" i="8"/>
  <c r="F49" i="10"/>
  <c r="G49" i="10" s="1"/>
  <c r="L38" i="8"/>
  <c r="C38" i="8"/>
  <c r="C39" i="8"/>
  <c r="F15" i="10"/>
  <c r="G15" i="10" s="1"/>
  <c r="I40" i="8"/>
  <c r="L41" i="8"/>
  <c r="F48" i="10"/>
  <c r="G48" i="10" s="1"/>
  <c r="I41" i="8"/>
  <c r="F45" i="10"/>
  <c r="G45" i="10" s="1"/>
  <c r="H41" i="8"/>
  <c r="F44" i="10"/>
  <c r="G44" i="10" s="1"/>
  <c r="E39" i="8"/>
  <c r="F17" i="10"/>
  <c r="G17" i="10" s="1"/>
  <c r="J34" i="8"/>
  <c r="F34" i="10"/>
  <c r="G34" i="10" s="1"/>
  <c r="K39" i="8"/>
  <c r="K42" i="8" s="1"/>
  <c r="F23" i="10"/>
  <c r="G23" i="10" s="1"/>
  <c r="E40" i="8"/>
  <c r="F29" i="10"/>
  <c r="G29" i="10" s="1"/>
  <c r="F34" i="8"/>
  <c r="F43" i="8" s="1"/>
  <c r="F18" i="10"/>
  <c r="G18" i="10" s="1"/>
  <c r="D41" i="8"/>
  <c r="F40" i="10"/>
  <c r="G40" i="10" s="1"/>
  <c r="M38" i="8"/>
  <c r="F13" i="10"/>
  <c r="G13" i="10" s="1"/>
  <c r="E41" i="8"/>
  <c r="F41" i="10"/>
  <c r="G41" i="10" s="1"/>
  <c r="F40" i="8"/>
  <c r="F30" i="10"/>
  <c r="G30" i="10" s="1"/>
  <c r="G39" i="8"/>
  <c r="F19" i="10"/>
  <c r="G19" i="10" s="1"/>
  <c r="M40" i="8"/>
  <c r="F37" i="10"/>
  <c r="G37" i="10" s="1"/>
  <c r="B39" i="8"/>
  <c r="F14" i="10"/>
  <c r="G14" i="10" s="1"/>
  <c r="G34" i="8"/>
  <c r="G43" i="8" s="1"/>
  <c r="N32" i="8"/>
  <c r="K34" i="8"/>
  <c r="K43" i="8" s="1"/>
  <c r="F39" i="8"/>
  <c r="E34" i="8"/>
  <c r="E43" i="8" s="1"/>
  <c r="E38" i="8"/>
  <c r="J40" i="8"/>
  <c r="J42" i="8" s="1"/>
  <c r="B40" i="8"/>
  <c r="H34" i="8"/>
  <c r="H43" i="8" s="1"/>
  <c r="D34" i="8"/>
  <c r="D43" i="8" s="1"/>
  <c r="C34" i="8"/>
  <c r="C43" i="8" s="1"/>
  <c r="N30" i="8"/>
  <c r="I34" i="8"/>
  <c r="I43" i="8" s="1"/>
  <c r="H38" i="8"/>
  <c r="J43" i="8"/>
  <c r="M34" i="8"/>
  <c r="M43" i="8" s="1"/>
  <c r="N27" i="8"/>
  <c r="L34" i="8"/>
  <c r="L43" i="8" s="1"/>
  <c r="D38" i="8"/>
  <c r="N33" i="8"/>
  <c r="G38" i="8"/>
  <c r="N31" i="8"/>
  <c r="B34" i="8"/>
  <c r="C42" i="8" l="1"/>
  <c r="M42" i="8"/>
  <c r="K44" i="8"/>
  <c r="I42" i="8"/>
  <c r="I44" i="8" s="1"/>
  <c r="N41" i="8"/>
  <c r="L42" i="8"/>
  <c r="L44" i="8" s="1"/>
  <c r="H42" i="8"/>
  <c r="H44" i="8" s="1"/>
  <c r="D42" i="8"/>
  <c r="D44" i="8" s="1"/>
  <c r="G42" i="8"/>
  <c r="G44" i="8" s="1"/>
  <c r="E42" i="8"/>
  <c r="E44" i="8" s="1"/>
  <c r="F42" i="8"/>
  <c r="F44" i="8" s="1"/>
  <c r="N40" i="8"/>
  <c r="N39" i="8"/>
  <c r="J44" i="8"/>
  <c r="B42" i="8"/>
  <c r="N38" i="8"/>
  <c r="N34" i="8"/>
  <c r="B43" i="8"/>
  <c r="C44" i="8"/>
  <c r="M44" i="8"/>
  <c r="N2" i="8"/>
  <c r="C4" i="8"/>
  <c r="D4" i="8"/>
  <c r="E4" i="8"/>
  <c r="F4" i="8"/>
  <c r="G4" i="8"/>
  <c r="H4" i="8"/>
  <c r="I4" i="8"/>
  <c r="J4" i="8"/>
  <c r="K4" i="8"/>
  <c r="L4" i="8"/>
  <c r="M4" i="8"/>
  <c r="B4" i="8"/>
  <c r="N42" i="8" l="1"/>
  <c r="O42" i="8" s="1"/>
  <c r="B44" i="8"/>
  <c r="E6" i="8"/>
  <c r="E8" i="8" s="1"/>
  <c r="K6" i="8"/>
  <c r="K8" i="8" s="1"/>
  <c r="G6" i="8"/>
  <c r="G8" i="8" s="1"/>
  <c r="C6" i="8"/>
  <c r="C8" i="8" s="1"/>
  <c r="N4" i="8"/>
  <c r="B6" i="8"/>
  <c r="B8" i="8" s="1"/>
  <c r="J6" i="8"/>
  <c r="J8" i="8" s="1"/>
  <c r="F6" i="8"/>
  <c r="F8" i="8" s="1"/>
  <c r="M6" i="8"/>
  <c r="M8" i="8" s="1"/>
  <c r="I6" i="8"/>
  <c r="I8" i="8" s="1"/>
  <c r="L6" i="8"/>
  <c r="L8" i="8" s="1"/>
  <c r="H6" i="8"/>
  <c r="H8" i="8" s="1"/>
  <c r="D6" i="8"/>
  <c r="D8" i="8" s="1"/>
  <c r="O4" i="2"/>
  <c r="N4" i="2"/>
  <c r="N3" i="2"/>
  <c r="O3" i="2" s="1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N13" i="2"/>
  <c r="N12" i="2"/>
  <c r="N11" i="2"/>
  <c r="N10" i="2"/>
  <c r="N5" i="2"/>
  <c r="N6" i="2"/>
  <c r="O6" i="2" s="1"/>
  <c r="N16" i="1"/>
  <c r="N17" i="1"/>
  <c r="N18" i="1"/>
  <c r="N19" i="1"/>
  <c r="B33" i="1"/>
  <c r="F38" i="7" s="1"/>
  <c r="B23" i="1"/>
  <c r="E2" i="7" s="1"/>
  <c r="B32" i="1"/>
  <c r="F26" i="7" s="1"/>
  <c r="F14" i="7"/>
  <c r="I23" i="1"/>
  <c r="I30" i="1" s="1"/>
  <c r="F9" i="7" s="1"/>
  <c r="H23" i="1"/>
  <c r="H30" i="1" s="1"/>
  <c r="F8" i="7" s="1"/>
  <c r="G23" i="1"/>
  <c r="G30" i="1" s="1"/>
  <c r="F7" i="7" s="1"/>
  <c r="F23" i="1"/>
  <c r="F30" i="1" s="1"/>
  <c r="F6" i="7" s="1"/>
  <c r="E23" i="1"/>
  <c r="E30" i="1" s="1"/>
  <c r="F5" i="7" s="1"/>
  <c r="D23" i="1"/>
  <c r="E4" i="7" s="1"/>
  <c r="C23" i="1"/>
  <c r="C30" i="1" s="1"/>
  <c r="F3" i="7" s="1"/>
  <c r="C31" i="1"/>
  <c r="F15" i="7" s="1"/>
  <c r="D31" i="1"/>
  <c r="F16" i="7" s="1"/>
  <c r="E31" i="1"/>
  <c r="F17" i="7" s="1"/>
  <c r="F31" i="1"/>
  <c r="F18" i="7" s="1"/>
  <c r="G31" i="1"/>
  <c r="F19" i="7" s="1"/>
  <c r="H31" i="1"/>
  <c r="F20" i="7" s="1"/>
  <c r="I31" i="1"/>
  <c r="F21" i="7" s="1"/>
  <c r="J31" i="1"/>
  <c r="K31" i="1"/>
  <c r="F23" i="7" s="1"/>
  <c r="L31" i="1"/>
  <c r="F24" i="7" s="1"/>
  <c r="M31" i="1"/>
  <c r="F25" i="7" s="1"/>
  <c r="C32" i="1"/>
  <c r="F27" i="7" s="1"/>
  <c r="D32" i="1"/>
  <c r="F28" i="7" s="1"/>
  <c r="E32" i="1"/>
  <c r="F29" i="7" s="1"/>
  <c r="F32" i="1"/>
  <c r="F30" i="7" s="1"/>
  <c r="G32" i="1"/>
  <c r="F31" i="7" s="1"/>
  <c r="H32" i="1"/>
  <c r="E33" i="7"/>
  <c r="J32" i="1"/>
  <c r="K32" i="1"/>
  <c r="F35" i="7" s="1"/>
  <c r="L32" i="1"/>
  <c r="M32" i="1"/>
  <c r="F37" i="7" s="1"/>
  <c r="C33" i="1"/>
  <c r="D33" i="1"/>
  <c r="E33" i="1"/>
  <c r="F33" i="1"/>
  <c r="G33" i="1"/>
  <c r="H33" i="1"/>
  <c r="I33" i="1"/>
  <c r="J33" i="1"/>
  <c r="K33" i="1"/>
  <c r="E48" i="7"/>
  <c r="M33" i="1"/>
  <c r="J23" i="1"/>
  <c r="J30" i="1" s="1"/>
  <c r="F10" i="7" s="1"/>
  <c r="K23" i="1"/>
  <c r="K30" i="1" s="1"/>
  <c r="L23" i="1"/>
  <c r="E12" i="7" s="1"/>
  <c r="M23" i="1"/>
  <c r="M30" i="1" s="1"/>
  <c r="F13" i="7" s="1"/>
  <c r="N8" i="8" l="1"/>
  <c r="N6" i="8"/>
  <c r="F41" i="1"/>
  <c r="F42" i="7"/>
  <c r="M41" i="1"/>
  <c r="F49" i="7"/>
  <c r="E41" i="1"/>
  <c r="F41" i="7"/>
  <c r="L40" i="1"/>
  <c r="F36" i="7"/>
  <c r="H40" i="1"/>
  <c r="F32" i="7"/>
  <c r="H41" i="1"/>
  <c r="F44" i="7"/>
  <c r="D41" i="1"/>
  <c r="F40" i="7"/>
  <c r="J39" i="1"/>
  <c r="F22" i="7"/>
  <c r="E25" i="7"/>
  <c r="E47" i="7"/>
  <c r="J41" i="1"/>
  <c r="F46" i="7"/>
  <c r="I41" i="1"/>
  <c r="F45" i="7"/>
  <c r="K38" i="1"/>
  <c r="F11" i="7"/>
  <c r="K41" i="1"/>
  <c r="F47" i="7"/>
  <c r="G41" i="1"/>
  <c r="F43" i="7"/>
  <c r="C41" i="1"/>
  <c r="F39" i="7"/>
  <c r="J40" i="1"/>
  <c r="F34" i="7"/>
  <c r="E7" i="7"/>
  <c r="E30" i="7"/>
  <c r="E8" i="7"/>
  <c r="E34" i="7"/>
  <c r="E11" i="7"/>
  <c r="E43" i="7"/>
  <c r="E39" i="7"/>
  <c r="E26" i="7"/>
  <c r="E14" i="7"/>
  <c r="O5" i="2"/>
  <c r="AD5" i="2" s="1"/>
  <c r="AD11" i="2" s="1"/>
  <c r="E21" i="7"/>
  <c r="E19" i="7"/>
  <c r="E23" i="7"/>
  <c r="E42" i="7"/>
  <c r="E15" i="7"/>
  <c r="E20" i="7"/>
  <c r="E24" i="7"/>
  <c r="E27" i="7"/>
  <c r="E31" i="7"/>
  <c r="E35" i="7"/>
  <c r="E46" i="7"/>
  <c r="I32" i="1"/>
  <c r="F33" i="7" s="1"/>
  <c r="E5" i="7"/>
  <c r="E13" i="7"/>
  <c r="E28" i="7"/>
  <c r="E36" i="7"/>
  <c r="E40" i="7"/>
  <c r="E38" i="7"/>
  <c r="E9" i="7"/>
  <c r="E16" i="7"/>
  <c r="E32" i="7"/>
  <c r="E44" i="7"/>
  <c r="E6" i="7"/>
  <c r="E10" i="7"/>
  <c r="E3" i="7"/>
  <c r="E18" i="7"/>
  <c r="E22" i="7"/>
  <c r="E17" i="7"/>
  <c r="E29" i="7"/>
  <c r="E37" i="7"/>
  <c r="E41" i="7"/>
  <c r="E45" i="7"/>
  <c r="E49" i="7"/>
  <c r="AC6" i="2"/>
  <c r="AC12" i="2" s="1"/>
  <c r="AG6" i="2"/>
  <c r="AG12" i="2" s="1"/>
  <c r="AK6" i="2"/>
  <c r="AK12" i="2" s="1"/>
  <c r="AF6" i="2"/>
  <c r="AF12" i="2" s="1"/>
  <c r="AB6" i="2"/>
  <c r="AB12" i="2" s="1"/>
  <c r="AD6" i="2"/>
  <c r="AD12" i="2" s="1"/>
  <c r="AH6" i="2"/>
  <c r="AH12" i="2" s="1"/>
  <c r="AL6" i="2"/>
  <c r="AL12" i="2" s="1"/>
  <c r="AE6" i="2"/>
  <c r="AE12" i="2" s="1"/>
  <c r="AI6" i="2"/>
  <c r="AI12" i="2" s="1"/>
  <c r="AM6" i="2"/>
  <c r="AM12" i="2" s="1"/>
  <c r="AJ6" i="2"/>
  <c r="AJ12" i="2" s="1"/>
  <c r="AG5" i="2"/>
  <c r="AG11" i="2" s="1"/>
  <c r="AB5" i="2"/>
  <c r="AB11" i="2" s="1"/>
  <c r="AJ5" i="2"/>
  <c r="AJ11" i="2" s="1"/>
  <c r="AM5" i="2"/>
  <c r="AM11" i="2" s="1"/>
  <c r="AI5" i="2"/>
  <c r="AI11" i="2" s="1"/>
  <c r="AE5" i="2"/>
  <c r="AE11" i="2" s="1"/>
  <c r="AK5" i="2"/>
  <c r="AK11" i="2" s="1"/>
  <c r="AC5" i="2"/>
  <c r="AC11" i="2" s="1"/>
  <c r="AF5" i="2"/>
  <c r="AF11" i="2" s="1"/>
  <c r="AL5" i="2"/>
  <c r="AL11" i="2" s="1"/>
  <c r="AH5" i="2"/>
  <c r="AH11" i="2" s="1"/>
  <c r="AF4" i="2"/>
  <c r="AF10" i="2" s="1"/>
  <c r="AC4" i="2"/>
  <c r="AC10" i="2" s="1"/>
  <c r="AG4" i="2"/>
  <c r="AG10" i="2" s="1"/>
  <c r="AK4" i="2"/>
  <c r="AK10" i="2" s="1"/>
  <c r="AD4" i="2"/>
  <c r="AD10" i="2" s="1"/>
  <c r="AH4" i="2"/>
  <c r="AH10" i="2" s="1"/>
  <c r="AL4" i="2"/>
  <c r="AL10" i="2" s="1"/>
  <c r="AE4" i="2"/>
  <c r="AE10" i="2" s="1"/>
  <c r="AI4" i="2"/>
  <c r="AI10" i="2" s="1"/>
  <c r="AM4" i="2"/>
  <c r="AM10" i="2" s="1"/>
  <c r="AJ4" i="2"/>
  <c r="AJ10" i="2" s="1"/>
  <c r="AB4" i="2"/>
  <c r="AB10" i="2" s="1"/>
  <c r="AF3" i="2"/>
  <c r="AF9" i="2" s="1"/>
  <c r="AJ3" i="2"/>
  <c r="AJ9" i="2" s="1"/>
  <c r="AB3" i="2"/>
  <c r="AB9" i="2" s="1"/>
  <c r="AC3" i="2"/>
  <c r="AC9" i="2" s="1"/>
  <c r="AG3" i="2"/>
  <c r="AG9" i="2" s="1"/>
  <c r="AK3" i="2"/>
  <c r="AK9" i="2" s="1"/>
  <c r="AD3" i="2"/>
  <c r="AD9" i="2" s="1"/>
  <c r="AH3" i="2"/>
  <c r="AH9" i="2" s="1"/>
  <c r="AL3" i="2"/>
  <c r="AL9" i="2" s="1"/>
  <c r="AE3" i="2"/>
  <c r="AE9" i="2" s="1"/>
  <c r="AI3" i="2"/>
  <c r="AI9" i="2" s="1"/>
  <c r="AM3" i="2"/>
  <c r="AM9" i="2" s="1"/>
  <c r="N23" i="1"/>
  <c r="N31" i="1"/>
  <c r="B30" i="1"/>
  <c r="N26" i="1"/>
  <c r="L33" i="1"/>
  <c r="N25" i="1"/>
  <c r="N24" i="1"/>
  <c r="K27" i="1"/>
  <c r="D40" i="1"/>
  <c r="L30" i="1"/>
  <c r="D30" i="1"/>
  <c r="G39" i="1"/>
  <c r="H39" i="1"/>
  <c r="L39" i="1"/>
  <c r="D39" i="1"/>
  <c r="M40" i="1"/>
  <c r="E40" i="1"/>
  <c r="K39" i="1"/>
  <c r="C39" i="1"/>
  <c r="M38" i="1"/>
  <c r="H34" i="1"/>
  <c r="J34" i="1"/>
  <c r="F34" i="1"/>
  <c r="K34" i="1"/>
  <c r="G34" i="1"/>
  <c r="C34" i="1"/>
  <c r="M34" i="1"/>
  <c r="E34" i="1"/>
  <c r="F40" i="1"/>
  <c r="M39" i="1"/>
  <c r="E39" i="1"/>
  <c r="G40" i="1"/>
  <c r="C40" i="1"/>
  <c r="F39" i="1"/>
  <c r="B41" i="1"/>
  <c r="B40" i="1"/>
  <c r="B39" i="1"/>
  <c r="J38" i="1"/>
  <c r="J42" i="1" s="1"/>
  <c r="E38" i="1"/>
  <c r="I38" i="1"/>
  <c r="K40" i="1"/>
  <c r="M27" i="1"/>
  <c r="L27" i="1"/>
  <c r="F27" i="1"/>
  <c r="H38" i="1"/>
  <c r="H27" i="1"/>
  <c r="G27" i="1"/>
  <c r="G38" i="1"/>
  <c r="I27" i="1"/>
  <c r="C38" i="1"/>
  <c r="C27" i="1"/>
  <c r="B27" i="1"/>
  <c r="E27" i="1"/>
  <c r="I39" i="1"/>
  <c r="D27" i="1"/>
  <c r="F38" i="1"/>
  <c r="J27" i="1"/>
  <c r="N32" i="1" l="1"/>
  <c r="N39" i="1"/>
  <c r="I34" i="1"/>
  <c r="I40" i="1"/>
  <c r="I42" i="1" s="1"/>
  <c r="L41" i="1"/>
  <c r="N41" i="1" s="1"/>
  <c r="F48" i="7"/>
  <c r="D34" i="1"/>
  <c r="D43" i="1" s="1"/>
  <c r="F4" i="7"/>
  <c r="L38" i="1"/>
  <c r="L42" i="1" s="1"/>
  <c r="F12" i="7"/>
  <c r="B34" i="1"/>
  <c r="B43" i="1" s="1"/>
  <c r="F2" i="7"/>
  <c r="D38" i="1"/>
  <c r="D42" i="1" s="1"/>
  <c r="K43" i="1"/>
  <c r="B38" i="1"/>
  <c r="H42" i="1"/>
  <c r="C42" i="1"/>
  <c r="N30" i="1"/>
  <c r="N27" i="1"/>
  <c r="N40" i="1"/>
  <c r="L34" i="1"/>
  <c r="N33" i="1"/>
  <c r="E42" i="1"/>
  <c r="B42" i="1"/>
  <c r="K42" i="1"/>
  <c r="M42" i="1"/>
  <c r="F42" i="1"/>
  <c r="F43" i="1"/>
  <c r="J43" i="1"/>
  <c r="J44" i="1" s="1"/>
  <c r="C43" i="1"/>
  <c r="I43" i="1"/>
  <c r="H43" i="1"/>
  <c r="M43" i="1"/>
  <c r="G43" i="1"/>
  <c r="E43" i="1"/>
  <c r="G42" i="1"/>
  <c r="N34" i="1" l="1"/>
  <c r="N38" i="1"/>
  <c r="D44" i="1"/>
  <c r="C44" i="1"/>
  <c r="H44" i="1"/>
  <c r="K44" i="1"/>
  <c r="E44" i="1"/>
  <c r="B44" i="1"/>
  <c r="N42" i="1"/>
  <c r="L43" i="1"/>
  <c r="L44" i="1" s="1"/>
  <c r="M44" i="1"/>
  <c r="F44" i="1"/>
  <c r="I44" i="1"/>
  <c r="G44" i="1"/>
  <c r="N47" i="1" l="1"/>
  <c r="N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Mallory Walker</author>
  </authors>
  <commentList>
    <comment ref="S13" authorId="0" shapeId="0" xr:uid="{041A813D-A6A4-4095-9FE6-B59E5BB6AA65}">
      <text>
        <r>
          <rPr>
            <b/>
            <sz val="9"/>
            <color indexed="81"/>
            <rFont val="Tahoma"/>
            <family val="2"/>
          </rPr>
          <t>Mallory Walker:</t>
        </r>
        <r>
          <rPr>
            <sz val="9"/>
            <color indexed="81"/>
            <rFont val="Tahoma"/>
            <family val="2"/>
          </rPr>
          <t xml:space="preserve">
Generated using Randbetween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Mallory Walker</author>
  </authors>
  <commentList>
    <comment ref="S13" authorId="0" shapeId="0" xr:uid="{A407B4F0-04B1-4A71-B74C-79335D7FAC15}">
      <text>
        <r>
          <rPr>
            <b/>
            <sz val="9"/>
            <color indexed="81"/>
            <rFont val="Tahoma"/>
            <family val="2"/>
          </rPr>
          <t>Mallory Walker:</t>
        </r>
        <r>
          <rPr>
            <sz val="9"/>
            <color indexed="81"/>
            <rFont val="Tahoma"/>
            <family val="2"/>
          </rPr>
          <t xml:space="preserve">
Generated using Randbetween</t>
        </r>
      </text>
    </comment>
  </commentList>
</comments>
</file>

<file path=xl/sharedStrings.xml><?xml version="1.0" encoding="utf-8"?>
<sst xmlns="http://schemas.openxmlformats.org/spreadsheetml/2006/main" count="599" uniqueCount="74">
  <si>
    <t>Commission Forecast Model</t>
  </si>
  <si>
    <t>Product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</si>
  <si>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</si>
  <si>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</si>
  <si>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</si>
  <si>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</si>
  <si>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</si>
  <si>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</si>
  <si>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</si>
  <si>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</si>
  <si>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</si>
  <si>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</si>
  <si>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</si>
  <si>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</si>
  <si>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 A</t>
  </si>
  <si>
    <t>Product B</t>
  </si>
  <si>
    <t>Product C</t>
  </si>
  <si>
    <t>Product D</t>
  </si>
  <si>
    <t>Revenue Per Product</t>
  </si>
  <si>
    <t>Commission Payout by Product</t>
  </si>
  <si>
    <t>Total Profit</t>
  </si>
  <si>
    <t>Total Commission Exp</t>
  </si>
  <si>
    <t>Total Revenue</t>
  </si>
  <si>
    <t>Check</t>
  </si>
  <si>
    <t>Variance</t>
  </si>
  <si>
    <t>Units Sold</t>
  </si>
  <si>
    <t>Year</t>
  </si>
  <si>
    <t>January</t>
  </si>
  <si>
    <t>Month</t>
  </si>
  <si>
    <t>Unit's Sold</t>
  </si>
  <si>
    <t>Revenue per Sale</t>
  </si>
  <si>
    <t>Commission Percentage</t>
  </si>
  <si>
    <t>Commission Expense Forecast</t>
  </si>
  <si>
    <t>Revenue Forecast</t>
  </si>
  <si>
    <t xml:space="preserve">      -     Commission Rate: 25%   </t>
  </si>
  <si>
    <t>- Is there a correlation between commission percentage payout and sales?</t>
  </si>
  <si>
    <t>- What would be the P&amp;L impact if we paid out all products at the same commission percentage (an average)?</t>
  </si>
  <si>
    <t xml:space="preserve"> Consider the following:</t>
  </si>
  <si>
    <t xml:space="preserve">      -     Revenue Per Sale: $190   </t>
  </si>
  <si>
    <t xml:space="preserve">      -     Include Product E in your analysis for the switch to an average commission rate.</t>
  </si>
  <si>
    <t>Simulated Scenario</t>
  </si>
  <si>
    <t>Answer the business questions below and make a recommendation based on uncovered insights</t>
  </si>
  <si>
    <t>Forecasted Revenue</t>
  </si>
  <si>
    <t>Forecasted Commission Payout</t>
  </si>
  <si>
    <t>Forecasted Profit</t>
  </si>
  <si>
    <t>Forecasted Units</t>
  </si>
  <si>
    <t>Product E</t>
  </si>
  <si>
    <t xml:space="preserve">      -     Based off what we have seen in the market, this product sells pretty flat all year and ramps up in Q4. 75% of sales would be reflected in the last quarter of the year.</t>
  </si>
  <si>
    <t xml:space="preserve"> - We are considering introducing a new product (Product E) to replace our lowest perfoming product and give Q4 a boost. What would be the minimum sales goal (in Units) for Product E to see a higher return, than our lowest performer?</t>
  </si>
  <si>
    <t>Commission Expense</t>
  </si>
  <si>
    <t>Gross Profit</t>
  </si>
  <si>
    <t>Forecasted  Unit's</t>
  </si>
  <si>
    <t>Gross Profit Forecast</t>
  </si>
  <si>
    <t>Commission Percentage vs Sales Correlation</t>
  </si>
  <si>
    <r>
      <t xml:space="preserve">- However, higher percentage does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correlate to higher payout per sale.</t>
    </r>
  </si>
  <si>
    <t>- It is reasonable to assume that the sales team is pushing certain products over others based off the commission percentage</t>
  </si>
  <si>
    <r>
      <t>·</t>
    </r>
    <r>
      <rPr>
        <b/>
        <sz val="11"/>
        <color rgb="FF0070C0"/>
        <rFont val="Arial"/>
        <family val="2"/>
      </rPr>
      <t xml:space="preserve"> The average commission percentage across all products is about 33%</t>
    </r>
    <r>
      <rPr>
        <b/>
        <sz val="11"/>
        <color rgb="FF0070C0"/>
        <rFont val="Symbol"/>
        <family val="1"/>
        <charset val="2"/>
      </rPr>
      <t>.</t>
    </r>
  </si>
  <si>
    <t>- Due to the commission percentage being an average it has virtually no net impact on the P&amp;L.</t>
  </si>
  <si>
    <t>in overall profit</t>
  </si>
  <si>
    <r>
      <t>·</t>
    </r>
    <r>
      <rPr>
        <b/>
        <sz val="11"/>
        <color rgb="FF0070C0"/>
        <rFont val="Arial"/>
        <family val="2"/>
      </rPr>
      <t xml:space="preserve"> Historicaly, products with the highest commission percentage are being sold at about a 20%  higher rate.</t>
    </r>
  </si>
  <si>
    <r>
      <t>·</t>
    </r>
    <r>
      <rPr>
        <b/>
        <sz val="11"/>
        <color rgb="FF0070C0"/>
        <rFont val="Arial"/>
        <family val="2"/>
      </rPr>
      <t xml:space="preserve"> In 2024 Product D is expected to sell slightly better than Product A. Still, these are the two products with the highest </t>
    </r>
    <r>
      <rPr>
        <b/>
        <i/>
        <u/>
        <sz val="11"/>
        <color rgb="FF0070C0"/>
        <rFont val="Arial"/>
        <family val="2"/>
      </rPr>
      <t>percentage</t>
    </r>
    <r>
      <rPr>
        <b/>
        <sz val="11"/>
        <color rgb="FF0070C0"/>
        <rFont val="Arial"/>
        <family val="2"/>
      </rPr>
      <t xml:space="preserve"> payout.</t>
    </r>
  </si>
  <si>
    <r>
      <t>·</t>
    </r>
    <r>
      <rPr>
        <b/>
        <sz val="11"/>
        <color rgb="FF0070C0"/>
        <rFont val="Arial"/>
        <family val="2"/>
      </rPr>
      <t xml:space="preserve"> Product E would need to produce an extra 32% in sales(~1k units)  for it to be more profitable than Product B</t>
    </r>
    <r>
      <rPr>
        <b/>
        <sz val="11"/>
        <color rgb="FF0070C0"/>
        <rFont val="Symbol"/>
        <family val="1"/>
        <charset val="2"/>
      </rPr>
      <t>.</t>
    </r>
  </si>
  <si>
    <t>- In contrast, if we increased Product B sales, by the same 32% it would result in a $150k increase in annual profit for 2024.</t>
  </si>
  <si>
    <r>
      <t xml:space="preserve"> </t>
    </r>
    <r>
      <rPr>
        <sz val="11"/>
        <color theme="1"/>
        <rFont val="Symbol"/>
        <family val="1"/>
        <charset val="2"/>
      </rPr>
      <t>*</t>
    </r>
    <r>
      <rPr>
        <sz val="11"/>
        <color theme="1"/>
        <rFont val="Calibri"/>
        <family val="2"/>
        <scheme val="minor"/>
      </rPr>
      <t xml:space="preserve">Running the same scenario with Product E, there was a slight increase in Commission expense and about a $12k decrease </t>
    </r>
  </si>
  <si>
    <r>
      <rPr>
        <sz val="11"/>
        <color theme="1"/>
        <rFont val="Symbol"/>
        <family val="1"/>
        <charset val="2"/>
      </rPr>
      <t>*</t>
    </r>
    <r>
      <rPr>
        <sz val="11"/>
        <color theme="1"/>
        <rFont val="Calibri"/>
        <family val="2"/>
        <scheme val="minor"/>
      </rPr>
      <t xml:space="preserve"> There is no guarantee that those sales would flow specifically to Q4.</t>
    </r>
  </si>
  <si>
    <t>- Neither analysis takes into consideration the impact of  Sales personnel reactions on sales patterns.</t>
  </si>
  <si>
    <t>- If Sales Performance were equal to Product B's forecast , it would result in a $30k decrease in annual profit for 2024.</t>
  </si>
  <si>
    <t>- It would be more beneficial to roll out a sales incentive program for our current product (Product B) than to introduce a new product in the market (Product E).</t>
  </si>
  <si>
    <r>
      <t xml:space="preserve"> </t>
    </r>
    <r>
      <rPr>
        <sz val="11"/>
        <color theme="1"/>
        <rFont val="Symbol"/>
        <family val="1"/>
        <charset val="2"/>
      </rPr>
      <t>*</t>
    </r>
    <r>
      <rPr>
        <sz val="11"/>
        <color theme="1"/>
        <rFont val="Calibri"/>
        <family val="2"/>
        <scheme val="minor"/>
      </rPr>
      <t xml:space="preserve">However, Since Product C is our most profitable product, efforts would be best spent increasing sales for Product C. </t>
    </r>
  </si>
  <si>
    <t xml:space="preserve"> -Even with increasing the commission payout to 33%, Product C would still be more profitable than all other products.</t>
  </si>
  <si>
    <t xml:space="preserve"> - We have seen great success in the past with sales incentive bonuses. We could specifically run the incentive program in the last quarter of the year to boost Q4 results.</t>
  </si>
  <si>
    <t xml:space="preserve">- Based off the assumption, that sales personnel is pushing products with higher commission percentage payouts, it is unlikely that </t>
  </si>
  <si>
    <t>they would feel encouraged to sell more Product E.</t>
  </si>
  <si>
    <r>
      <t>·</t>
    </r>
    <r>
      <rPr>
        <b/>
        <sz val="11"/>
        <color rgb="FFFF0000"/>
        <rFont val="Arial"/>
        <family val="2"/>
      </rPr>
      <t xml:space="preserve"> Final Suggestions: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</si>
</sst>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theme="1"/>
      <name val="Calibri"/>
      <family val="2"/>
      <scheme val="minor"/>
    </font>
    <font>
      <b/>
      <sz val="11"/>
      <color rgb="FF0070C0"/>
      <name val="Symbol"/>
      <family val="1"/>
      <charset val="2"/>
    </font>
    <font>
      <b/>
      <sz val="11"/>
      <color rgb="FF0070C0"/>
      <name val="Arial"/>
      <family val="2"/>
    </font>
    <font>
      <b/>
      <i/>
      <u/>
      <sz val="11"/>
      <color rgb="FF0070C0"/>
      <name val="Arial"/>
      <family val="2"/>
    </font>
    <font>
      <b/>
      <sz val="11"/>
      <color rgb="FFFF0000"/>
      <name val="Symbol"/>
      <family val="1"/>
      <charset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44" fontId="0" fillId="0" borderId="0" xfId="2" applyFont="1"/>
    <xf numFmtId="9" fontId="0" fillId="0" borderId="0" xfId="3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4" fontId="0" fillId="0" borderId="0" xfId="0" applyNumberFormat="1"/>
    <xf numFmtId="43" fontId="0" fillId="0" borderId="0" xfId="1" applyFont="1"/>
    <xf numFmtId="164" fontId="0" fillId="0" borderId="0" xfId="1" applyNumberFormat="1" applyFont="1"/>
    <xf numFmtId="44" fontId="2" fillId="0" borderId="0" xfId="2" applyFont="1"/>
    <xf numFmtId="0" fontId="2" fillId="2" borderId="0" xfId="0" applyFont="1" applyFill="1"/>
    <xf numFmtId="17" fontId="2" fillId="0" borderId="0" xfId="0" applyNumberFormat="1" applyFont="1"/>
    <xf numFmtId="16" fontId="2" fillId="0" borderId="0" xfId="0" applyNumberFormat="1" applyFont="1"/>
    <xf numFmtId="164" fontId="0" fillId="0" borderId="0" xfId="1" applyNumberFormat="1" applyFont="1" applyFill="1"/>
    <xf numFmtId="44" fontId="2" fillId="0" borderId="0" xfId="0" applyNumberFormat="1" applyFont="1"/>
    <xf numFmtId="44" fontId="10" fillId="0" borderId="0" xfId="0" applyNumberFormat="1" applyFont="1"/>
    <xf numFmtId="164" fontId="0" fillId="3" borderId="0" xfId="1" applyNumberFormat="1" applyFont="1" applyFill="1"/>
    <xf numFmtId="164" fontId="2" fillId="0" borderId="0" xfId="1" applyNumberFormat="1" applyFont="1"/>
    <xf numFmtId="164" fontId="2" fillId="0" borderId="0" xfId="0" applyNumberFormat="1" applyFont="1"/>
    <xf numFmtId="43" fontId="0" fillId="0" borderId="0" xfId="0" applyNumberFormat="1"/>
    <xf numFmtId="164" fontId="0" fillId="0" borderId="0" xfId="0" applyNumberFormat="1"/>
    <xf numFmtId="44" fontId="0" fillId="3" borderId="0" xfId="2" applyFont="1" applyFill="1"/>
    <xf numFmtId="0" fontId="2" fillId="4" borderId="0" xfId="0" applyFont="1" applyFill="1"/>
    <xf numFmtId="0" fontId="0" fillId="4" borderId="0" xfId="0" applyFill="1"/>
    <xf numFmtId="0" fontId="2" fillId="4" borderId="0" xfId="0" quotePrefix="1" applyFont="1" applyFill="1"/>
    <xf numFmtId="9" fontId="0" fillId="0" borderId="0" xfId="0" applyNumberFormat="1"/>
    <xf numFmtId="0" fontId="12" fillId="4" borderId="0" xfId="0" applyFont="1" applyFill="1"/>
    <xf numFmtId="0" fontId="0" fillId="4" borderId="0" xfId="0" quotePrefix="1" applyFill="1" applyAlignment="1">
      <alignment horizontal="left" indent="2"/>
    </xf>
    <xf numFmtId="0" fontId="14" fillId="4" borderId="0" xfId="0" applyFont="1" applyFill="1"/>
    <xf numFmtId="9" fontId="2" fillId="0" borderId="0" xfId="3" applyFont="1"/>
    <xf numFmtId="0" fontId="0" fillId="4" borderId="0" xfId="0" quotePrefix="1" applyFill="1" applyAlignment="1">
      <alignment horizontal="left" indent="3"/>
    </xf>
    <xf numFmtId="0" fontId="2" fillId="0" borderId="0" xfId="0" applyFont="1" applyAlignment="1">
      <alignment horizontal="center"/>
    </xf>
    <xf numFmtId="0" fontId="0" fillId="4" borderId="0" xfId="0" quotePrefix="1" applyFill="1" applyAlignment="1">
      <alignment horizontal="left" indent="4"/>
    </xf>
    <xf numFmtId="0" fontId="0" fillId="4" borderId="0" xfId="0" applyFill="1" applyAlignment="1">
      <alignment horizontal="left" indent="3"/>
    </xf>
    <xf numFmtId="0" fontId="17" fillId="4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9</xdr:col>
      <xdr:colOff>60209</xdr:colOff>
      <xdr:row>9</xdr:row>
      <xdr:rowOff>30479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C3179-BF02-7314-9913-FE0371269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5542799" cy="1552575"/>
        </a:xfrm>
        <a:prstGeom prst="rect">
          <a:avLst/>
        </a:prstGeom>
      </xdr:spPr>
    </xdr:pic>
    <xdr:clientData/>
  </xdr:twoCellAnchor>
  <xdr:twoCellAnchor>
    <xdr:from>
      <xdr:col>6</xdr:col>
      <xdr:colOff>285750</xdr:colOff>
      <xdr:row>1</xdr:row>
      <xdr:rowOff>114300</xdr:rowOff>
    </xdr:from>
    <xdr:to>
      <xdr:col>6</xdr:col>
      <xdr:colOff>285750</xdr:colOff>
      <xdr:row>3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8C25FE-6185-AEAC-3054-E53FD1B9A5C7}"/>
            </a:ext>
          </a:extLst>
        </xdr:cNvPr>
        <xdr:cNvCxnSpPr/>
      </xdr:nvCxnSpPr>
      <xdr:spPr>
        <a:xfrm>
          <a:off x="3943350" y="304800"/>
          <a:ext cx="0" cy="361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1</xdr:row>
      <xdr:rowOff>123825</xdr:rowOff>
    </xdr:from>
    <xdr:to>
      <xdr:col>10</xdr:col>
      <xdr:colOff>371475</xdr:colOff>
      <xdr:row>1</xdr:row>
      <xdr:rowOff>123825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58983E0-33B4-CADF-8DC4-26374557C76B}"/>
            </a:ext>
          </a:extLst>
        </xdr:cNvPr>
        <xdr:cNvCxnSpPr/>
      </xdr:nvCxnSpPr>
      <xdr:spPr>
        <a:xfrm>
          <a:off x="3933825" y="314325"/>
          <a:ext cx="25336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</xdr:row>
      <xdr:rowOff>114299</xdr:rowOff>
    </xdr:from>
    <xdr:to>
      <xdr:col>11</xdr:col>
      <xdr:colOff>47627</xdr:colOff>
      <xdr:row>7</xdr:row>
      <xdr:rowOff>123824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BD1284E-14EF-6EF2-0EAE-50655022C59C}"/>
            </a:ext>
          </a:extLst>
        </xdr:cNvPr>
        <xdr:cNvCxnSpPr/>
      </xdr:nvCxnSpPr>
      <xdr:spPr>
        <a:xfrm rot="10800000" flipV="1">
          <a:off x="5667375" y="495299"/>
          <a:ext cx="1085852" cy="962025"/>
        </a:xfrm>
        <a:prstGeom prst="bentConnector3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152400</xdr:colOff>
      <xdr:row>29</xdr:row>
      <xdr:rowOff>95250</xdr:rowOff>
    </xdr:from>
    <xdr:to>
      <xdr:col>20</xdr:col>
      <xdr:colOff>76870</xdr:colOff>
      <xdr:row>39</xdr:row>
      <xdr:rowOff>122190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3F1C16D-5F3E-0FFE-BAAE-41179AF7A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7600" y="5619750"/>
          <a:ext cx="4801270" cy="193384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44</xdr:row>
      <xdr:rowOff>38100</xdr:rowOff>
    </xdr:from>
    <xdr:to>
      <xdr:col>9</xdr:col>
      <xdr:colOff>304800</xdr:colOff>
      <xdr:row>63</xdr:row>
      <xdr:rowOff>66675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6F3DFB6-3BFF-4B88-8BC5-FAC009639F26}"/>
            </a:ext>
          </a:extLst>
        </xdr:cNvPr>
        <xdr:cNvSpPr/>
      </xdr:nvSpPr>
      <xdr:spPr>
        <a:xfrm>
          <a:off x="5562600" y="8420100"/>
          <a:ext cx="228600" cy="3648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557214</xdr:colOff>
      <xdr:row>41</xdr:row>
      <xdr:rowOff>185738</xdr:rowOff>
    </xdr:from>
    <xdr:to>
      <xdr:col>13</xdr:col>
      <xdr:colOff>547689</xdr:colOff>
      <xdr:row>43</xdr:row>
      <xdr:rowOff>33338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570EA92-8E9B-45A3-83B9-FA1BC985D7F8}"/>
            </a:ext>
          </a:extLst>
        </xdr:cNvPr>
        <xdr:cNvSpPr/>
      </xdr:nvSpPr>
      <xdr:spPr>
        <a:xfrm rot="16200000">
          <a:off x="6534152" y="6286500"/>
          <a:ext cx="228600" cy="3648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118110</xdr:colOff>
      <xdr:row>3</xdr:row>
      <xdr:rowOff>28574</xdr:rowOff>
    </xdr:from>
    <xdr:to>
      <xdr:col>9</xdr:col>
      <xdr:colOff>175260</xdr:colOff>
      <xdr:row>9</xdr:row>
      <xdr:rowOff>67767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FBB4C6-3D08-7968-64C8-265C1EFE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110" y="600074"/>
          <a:ext cx="5539740" cy="11802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171450</xdr:rowOff>
    </xdr:from>
    <xdr:to>
      <xdr:col>0</xdr:col>
      <xdr:colOff>158115</xdr:colOff>
      <xdr:row>9</xdr:row>
      <xdr:rowOff>81915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8A4B27-A83B-B54F-B092-1D1714E72E66}"/>
            </a:ext>
          </a:extLst>
        </xdr:cNvPr>
        <xdr:cNvSpPr/>
      </xdr:nvSpPr>
      <xdr:spPr>
        <a:xfrm>
          <a:off x="0" y="552450"/>
          <a:ext cx="158115" cy="12439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95250</xdr:colOff>
      <xdr:row>11</xdr:row>
      <xdr:rowOff>165735</xdr:rowOff>
    </xdr:from>
    <xdr:to>
      <xdr:col>9</xdr:col>
      <xdr:colOff>175261</xdr:colOff>
      <xdr:row>28</xdr:row>
      <xdr:rowOff>60960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9ED312-7316-8C51-A2FD-5BDACF813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261235"/>
          <a:ext cx="5566411" cy="31337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42</xdr:row>
      <xdr:rowOff>47625</xdr:rowOff>
    </xdr:from>
    <xdr:to>
      <xdr:col>15</xdr:col>
      <xdr:colOff>361950</xdr:colOff>
      <xdr:row>70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58657-C91E-33D5-F295-CB9AC54AB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299"/>
        <a:stretch/>
      </xdr:blipFill>
      <xdr:spPr>
        <a:xfrm>
          <a:off x="57150" y="8048625"/>
          <a:ext cx="9448800" cy="54673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FAC9-079A-445F-B732-F2E2729DE819}">
  <dimension ref="A1:Q78"/>
  <sheetViews>
    <sheetView tabSelected="1" topLeftCell="A46" workbookViewId="0">
      <selection activeCell="Q22" sqref="Q22"/>
    </sheetView>
  </sheetViews>
  <sheetFormatPr defaultRowHeight="15" x14ac:dyDescent="0.25"/>
  <cols>
    <col min="1" max="16384" width="9.140625" style="27"/>
  </cols>
  <sheetData>
    <row r="1" spans="1:14" x14ac:dyDescent="0.25">
      <c r="A1" s="26" t="s">
        <v>53</v>
      </c>
    </row>
    <row r="2" spans="1:14" x14ac:dyDescent="0.25">
      <c r="L2" s="32" t="s">
        <v>59</v>
      </c>
    </row>
    <row r="3" spans="1:14" x14ac:dyDescent="0.25">
      <c r="L3" s="31" t="s">
        <v>54</v>
      </c>
    </row>
    <row r="11" spans="1:14" x14ac:dyDescent="0.25">
      <c r="N11" s="30"/>
    </row>
    <row r="16" spans="1:14" x14ac:dyDescent="0.25">
      <c r="K16" s="32" t="s">
        <v>60</v>
      </c>
    </row>
    <row r="17" spans="11:11" x14ac:dyDescent="0.25">
      <c r="K17" s="31" t="s">
        <v>55</v>
      </c>
    </row>
    <row r="34" spans="1:17" x14ac:dyDescent="0.25">
      <c r="A34" s="32" t="s">
        <v>56</v>
      </c>
    </row>
    <row r="35" spans="1:17" x14ac:dyDescent="0.25">
      <c r="A35" s="31" t="s">
        <v>57</v>
      </c>
    </row>
    <row r="36" spans="1:17" x14ac:dyDescent="0.25">
      <c r="A36" s="34" t="s">
        <v>63</v>
      </c>
    </row>
    <row r="37" spans="1:17" x14ac:dyDescent="0.25">
      <c r="A37" s="34" t="s">
        <v>58</v>
      </c>
    </row>
    <row r="38" spans="1:17" x14ac:dyDescent="0.25">
      <c r="A38" s="34" t="s">
        <v>65</v>
      </c>
    </row>
    <row r="44" spans="1:17" x14ac:dyDescent="0.25">
      <c r="Q44" s="32" t="s">
        <v>61</v>
      </c>
    </row>
    <row r="45" spans="1:17" x14ac:dyDescent="0.25">
      <c r="Q45" s="31" t="s">
        <v>66</v>
      </c>
    </row>
    <row r="46" spans="1:17" x14ac:dyDescent="0.25">
      <c r="Q46" s="31" t="s">
        <v>62</v>
      </c>
    </row>
    <row r="47" spans="1:17" x14ac:dyDescent="0.25">
      <c r="Q47" s="34" t="s">
        <v>64</v>
      </c>
    </row>
    <row r="48" spans="1:17" x14ac:dyDescent="0.25">
      <c r="Q48" s="31" t="s">
        <v>71</v>
      </c>
    </row>
    <row r="49" spans="17:17" x14ac:dyDescent="0.25">
      <c r="Q49" s="37" t="s">
        <v>72</v>
      </c>
    </row>
    <row r="74" spans="1:1" x14ac:dyDescent="0.25">
      <c r="A74" s="38" t="s">
        <v>73</v>
      </c>
    </row>
    <row r="75" spans="1:1" x14ac:dyDescent="0.25">
      <c r="A75" s="31" t="s">
        <v>67</v>
      </c>
    </row>
    <row r="76" spans="1:1" x14ac:dyDescent="0.25">
      <c r="A76" s="34" t="s">
        <v>68</v>
      </c>
    </row>
    <row r="77" spans="1:1" x14ac:dyDescent="0.25">
      <c r="A77" s="36" t="s">
        <v>69</v>
      </c>
    </row>
    <row r="78" spans="1:1" x14ac:dyDescent="0.25">
      <c r="A78" s="31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DC45-7D24-4992-B37C-51F5D002332A}">
  <dimension ref="A1:U61"/>
  <sheetViews>
    <sheetView workbookViewId="0">
      <selection activeCell="T23" sqref="T23 T24 T25 T26"/>
    </sheetView>
  </sheetViews>
  <sheetFormatPr defaultRowHeight="15" outlineLevelRow="1" outlineLevelCol="1" x14ac:dyDescent="0.25"/>
  <cols>
    <col min="1" max="1" width="27.28515625" bestFit="1" customWidth="1"/>
    <col min="2" max="13" width="12.28515625" customWidth="1" outlineLevel="1"/>
    <col min="14" max="14" width="14.140625" bestFit="1" customWidth="1"/>
    <col min="15" max="15" width="15" bestFit="1" customWidth="1"/>
    <col min="16" max="16" width="12.5703125" bestFit="1" customWidth="1"/>
    <col min="19" max="19" width="9.28515625" bestFit="1" customWidth="1"/>
  </cols>
  <sheetData>
    <row r="1" spans="1:20" s="27" customFormat="1" x14ac:dyDescent="0.25">
      <c r="A1" s="26" t="s">
        <v>40</v>
      </c>
    </row>
    <row r="2" spans="1:20" s="27" customFormat="1" x14ac:dyDescent="0.25">
      <c r="A2" s="26" t="s">
        <v>41</v>
      </c>
    </row>
    <row r="3" spans="1:20" s="27" customFormat="1" x14ac:dyDescent="0.25">
      <c r="A3" s="28" t="s">
        <v>35</v>
      </c>
    </row>
    <row r="4" spans="1:20" s="27" customFormat="1" x14ac:dyDescent="0.25">
      <c r="A4" s="28" t="s">
        <v>36</v>
      </c>
    </row>
    <row r="5" spans="1:20" s="27" customFormat="1" x14ac:dyDescent="0.25">
      <c r="A5" s="28" t="s">
        <v>48</v>
      </c>
    </row>
    <row r="6" spans="1:20" s="27" customFormat="1" x14ac:dyDescent="0.25">
      <c r="A6" s="28" t="s">
        <v>37</v>
      </c>
    </row>
    <row r="7" spans="1:20" s="27" customFormat="1" x14ac:dyDescent="0.25">
      <c r="A7" s="28" t="s">
        <v>38</v>
      </c>
    </row>
    <row r="8" spans="1:20" s="27" customFormat="1" x14ac:dyDescent="0.25">
      <c r="A8" s="28" t="s">
        <v>34</v>
      </c>
    </row>
    <row r="9" spans="1:20" s="27" customFormat="1" x14ac:dyDescent="0.25">
      <c r="A9" s="28" t="s">
        <v>47</v>
      </c>
    </row>
    <row r="10" spans="1:20" s="27" customFormat="1" x14ac:dyDescent="0.25">
      <c r="A10" s="28" t="s">
        <v>39</v>
      </c>
    </row>
    <row r="13" spans="1:20" x14ac:dyDescent="0.25">
      <c r="A13" s="1" t="s">
        <v>0</v>
      </c>
      <c r="S13" s="35" t="s">
        <v>18</v>
      </c>
      <c r="T13" s="35"/>
    </row>
    <row r="14" spans="1:20" x14ac:dyDescent="0.25">
      <c r="S14" s="1" t="s">
        <v>14</v>
      </c>
      <c r="T14" s="25">
        <v>166</v>
      </c>
    </row>
    <row r="15" spans="1:20" x14ac:dyDescent="0.25">
      <c r="A15" s="1" t="s">
        <v>45</v>
      </c>
      <c r="B15" s="16">
        <v>45292</v>
      </c>
      <c r="C15" s="16">
        <v>45323</v>
      </c>
      <c r="D15" s="16">
        <v>45352</v>
      </c>
      <c r="E15" s="16">
        <v>45383</v>
      </c>
      <c r="F15" s="16">
        <v>45413</v>
      </c>
      <c r="G15" s="16">
        <v>45444</v>
      </c>
      <c r="H15" s="16">
        <v>45474</v>
      </c>
      <c r="I15" s="16">
        <v>45505</v>
      </c>
      <c r="J15" s="16">
        <v>45536</v>
      </c>
      <c r="K15" s="16">
        <v>45566</v>
      </c>
      <c r="L15" s="16">
        <v>45597</v>
      </c>
      <c r="M15" s="16">
        <v>45627</v>
      </c>
      <c r="S15" s="1" t="s">
        <v>15</v>
      </c>
      <c r="T15" s="25">
        <v>206</v>
      </c>
    </row>
    <row r="16" spans="1:20" x14ac:dyDescent="0.25">
      <c r="A16" s="1" t="s">
        <v>14</v>
      </c>
      <c r="B16" s="20">
        <v>686</v>
      </c>
      <c r="C16" s="20">
        <v>670</v>
      </c>
      <c r="D16" s="20">
        <v>326</v>
      </c>
      <c r="E16" s="20">
        <v>221</v>
      </c>
      <c r="F16" s="20">
        <v>133</v>
      </c>
      <c r="G16" s="20">
        <v>228</v>
      </c>
      <c r="H16" s="20">
        <v>413</v>
      </c>
      <c r="I16" s="20">
        <v>485</v>
      </c>
      <c r="J16" s="20">
        <v>668</v>
      </c>
      <c r="K16" s="20">
        <v>501</v>
      </c>
      <c r="L16" s="20">
        <v>612</v>
      </c>
      <c r="M16" s="20">
        <v>286</v>
      </c>
      <c r="N16" s="22">
        <f t="shared" ref="N16:N19" si="0">SUM(B16:M16)</f>
        <v>5229</v>
      </c>
      <c r="S16" s="1" t="s">
        <v>16</v>
      </c>
      <c r="T16" s="25">
        <v>230</v>
      </c>
    </row>
    <row r="17" spans="1:21" x14ac:dyDescent="0.25">
      <c r="A17" s="1" t="s">
        <v>15</v>
      </c>
      <c r="B17" s="20">
        <v>333</v>
      </c>
      <c r="C17" s="20">
        <v>262</v>
      </c>
      <c r="D17" s="20">
        <v>182</v>
      </c>
      <c r="E17" s="20">
        <v>270</v>
      </c>
      <c r="F17" s="20">
        <v>300</v>
      </c>
      <c r="G17" s="20">
        <v>200</v>
      </c>
      <c r="H17" s="20">
        <v>170</v>
      </c>
      <c r="I17" s="20">
        <v>120</v>
      </c>
      <c r="J17" s="20">
        <v>256</v>
      </c>
      <c r="K17" s="20">
        <v>300</v>
      </c>
      <c r="L17" s="20">
        <v>360</v>
      </c>
      <c r="M17" s="20">
        <v>359</v>
      </c>
      <c r="N17" s="22">
        <f t="shared" si="0"/>
        <v>3112</v>
      </c>
      <c r="S17" s="1" t="s">
        <v>17</v>
      </c>
      <c r="T17" s="25">
        <v>164</v>
      </c>
    </row>
    <row r="18" spans="1:21" x14ac:dyDescent="0.25">
      <c r="A18" s="1" t="s">
        <v>16</v>
      </c>
      <c r="B18" s="20">
        <v>496</v>
      </c>
      <c r="C18" s="20">
        <v>258</v>
      </c>
      <c r="D18" s="20">
        <v>492</v>
      </c>
      <c r="E18" s="20">
        <v>450</v>
      </c>
      <c r="F18" s="20">
        <v>423</v>
      </c>
      <c r="G18" s="20">
        <v>253</v>
      </c>
      <c r="H18" s="20">
        <v>138</v>
      </c>
      <c r="I18" s="20">
        <v>519</v>
      </c>
      <c r="J18" s="20">
        <v>267</v>
      </c>
      <c r="K18" s="20">
        <v>332</v>
      </c>
      <c r="L18" s="20">
        <v>191</v>
      </c>
      <c r="M18" s="20">
        <v>102</v>
      </c>
      <c r="N18" s="22">
        <f t="shared" si="0"/>
        <v>3921</v>
      </c>
    </row>
    <row r="19" spans="1:21" x14ac:dyDescent="0.25">
      <c r="A19" s="1" t="s">
        <v>17</v>
      </c>
      <c r="B19" s="20">
        <v>679</v>
      </c>
      <c r="C19" s="20">
        <v>446</v>
      </c>
      <c r="D19" s="20">
        <v>450</v>
      </c>
      <c r="E19" s="20">
        <v>647</v>
      </c>
      <c r="F19" s="20">
        <v>490</v>
      </c>
      <c r="G19" s="20">
        <v>629</v>
      </c>
      <c r="H19" s="20">
        <v>162</v>
      </c>
      <c r="I19" s="20">
        <v>479</v>
      </c>
      <c r="J19" s="20">
        <v>426</v>
      </c>
      <c r="K19" s="20">
        <v>394</v>
      </c>
      <c r="L19" s="20">
        <v>240</v>
      </c>
      <c r="M19" s="20">
        <v>254</v>
      </c>
      <c r="N19" s="22">
        <f t="shared" si="0"/>
        <v>5296</v>
      </c>
    </row>
    <row r="22" spans="1:21" x14ac:dyDescent="0.25">
      <c r="A22" s="2" t="s">
        <v>42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  <c r="L22" s="1" t="s">
        <v>12</v>
      </c>
      <c r="M22" s="1" t="s">
        <v>13</v>
      </c>
      <c r="S22" s="35" t="s">
        <v>19</v>
      </c>
      <c r="T22" s="35"/>
      <c r="U22" s="35"/>
    </row>
    <row r="23" spans="1:21" x14ac:dyDescent="0.25">
      <c r="A23" s="1" t="s">
        <v>14</v>
      </c>
      <c r="B23" s="10">
        <f t="shared" ref="B23:M23" si="1">B16*$T$14</f>
        <v>113876</v>
      </c>
      <c r="C23" s="10">
        <f t="shared" si="1"/>
        <v>111220</v>
      </c>
      <c r="D23" s="10">
        <f t="shared" si="1"/>
        <v>54116</v>
      </c>
      <c r="E23" s="10">
        <f t="shared" si="1"/>
        <v>36686</v>
      </c>
      <c r="F23" s="10">
        <f t="shared" si="1"/>
        <v>22078</v>
      </c>
      <c r="G23" s="10">
        <f t="shared" si="1"/>
        <v>37848</v>
      </c>
      <c r="H23" s="10">
        <f t="shared" si="1"/>
        <v>68558</v>
      </c>
      <c r="I23" s="10">
        <f t="shared" si="1"/>
        <v>80510</v>
      </c>
      <c r="J23" s="10">
        <f t="shared" si="1"/>
        <v>110888</v>
      </c>
      <c r="K23" s="10">
        <f t="shared" si="1"/>
        <v>83166</v>
      </c>
      <c r="L23" s="10">
        <f t="shared" si="1"/>
        <v>101592</v>
      </c>
      <c r="M23" s="10">
        <f t="shared" si="1"/>
        <v>47476</v>
      </c>
      <c r="N23" s="18">
        <f t="shared" ref="N23:N27" si="2">SUM(B23:M23)</f>
        <v>868014</v>
      </c>
      <c r="S23" s="1" t="s">
        <v>14</v>
      </c>
      <c r="T23" s="5">
        <v>0.4</v>
      </c>
      <c r="U23" s="10"/>
    </row>
    <row r="24" spans="1:21" x14ac:dyDescent="0.25">
      <c r="A24" s="1" t="s">
        <v>15</v>
      </c>
      <c r="B24" s="10">
        <f>B17*$T$15</f>
        <v>68598</v>
      </c>
      <c r="C24" s="10">
        <f t="shared" ref="C24:M24" si="3">C17*$T$15</f>
        <v>53972</v>
      </c>
      <c r="D24" s="10">
        <f t="shared" si="3"/>
        <v>37492</v>
      </c>
      <c r="E24" s="10">
        <f t="shared" si="3"/>
        <v>55620</v>
      </c>
      <c r="F24" s="10">
        <f t="shared" si="3"/>
        <v>61800</v>
      </c>
      <c r="G24" s="10">
        <f t="shared" si="3"/>
        <v>41200</v>
      </c>
      <c r="H24" s="10">
        <f t="shared" si="3"/>
        <v>35020</v>
      </c>
      <c r="I24" s="10">
        <f t="shared" si="3"/>
        <v>24720</v>
      </c>
      <c r="J24" s="10">
        <f t="shared" si="3"/>
        <v>52736</v>
      </c>
      <c r="K24" s="10">
        <f t="shared" si="3"/>
        <v>61800</v>
      </c>
      <c r="L24" s="10">
        <f t="shared" si="3"/>
        <v>74160</v>
      </c>
      <c r="M24" s="10">
        <f t="shared" si="3"/>
        <v>73954</v>
      </c>
      <c r="N24" s="18">
        <f t="shared" si="2"/>
        <v>641072</v>
      </c>
      <c r="S24" s="1" t="s">
        <v>15</v>
      </c>
      <c r="T24" s="5">
        <v>0.25</v>
      </c>
      <c r="U24" s="10"/>
    </row>
    <row r="25" spans="1:21" x14ac:dyDescent="0.25">
      <c r="A25" s="1" t="s">
        <v>16</v>
      </c>
      <c r="B25" s="10">
        <f>B18*$T$16</f>
        <v>114080</v>
      </c>
      <c r="C25" s="10">
        <f t="shared" ref="C25:M25" si="4">C18*$T$16</f>
        <v>59340</v>
      </c>
      <c r="D25" s="10">
        <f t="shared" si="4"/>
        <v>113160</v>
      </c>
      <c r="E25" s="10">
        <f t="shared" si="4"/>
        <v>103500</v>
      </c>
      <c r="F25" s="10">
        <f t="shared" si="4"/>
        <v>97290</v>
      </c>
      <c r="G25" s="10">
        <f t="shared" si="4"/>
        <v>58190</v>
      </c>
      <c r="H25" s="10">
        <f t="shared" si="4"/>
        <v>31740</v>
      </c>
      <c r="I25" s="10">
        <f t="shared" si="4"/>
        <v>119370</v>
      </c>
      <c r="J25" s="10">
        <f t="shared" si="4"/>
        <v>61410</v>
      </c>
      <c r="K25" s="10">
        <f t="shared" si="4"/>
        <v>76360</v>
      </c>
      <c r="L25" s="10">
        <f t="shared" si="4"/>
        <v>43930</v>
      </c>
      <c r="M25" s="10">
        <f t="shared" si="4"/>
        <v>23460</v>
      </c>
      <c r="N25" s="18">
        <f t="shared" si="2"/>
        <v>901830</v>
      </c>
      <c r="S25" s="1" t="s">
        <v>16</v>
      </c>
      <c r="T25" s="5">
        <v>0.3</v>
      </c>
      <c r="U25" s="10"/>
    </row>
    <row r="26" spans="1:21" x14ac:dyDescent="0.25">
      <c r="A26" s="1" t="s">
        <v>17</v>
      </c>
      <c r="B26" s="10">
        <f>B19*$T$17</f>
        <v>111356</v>
      </c>
      <c r="C26" s="10">
        <f t="shared" ref="C26:M26" si="5">C19*$T$17</f>
        <v>73144</v>
      </c>
      <c r="D26" s="10">
        <f t="shared" si="5"/>
        <v>73800</v>
      </c>
      <c r="E26" s="10">
        <f t="shared" si="5"/>
        <v>106108</v>
      </c>
      <c r="F26" s="10">
        <f t="shared" si="5"/>
        <v>80360</v>
      </c>
      <c r="G26" s="10">
        <f t="shared" si="5"/>
        <v>103156</v>
      </c>
      <c r="H26" s="10">
        <f t="shared" si="5"/>
        <v>26568</v>
      </c>
      <c r="I26" s="10">
        <f t="shared" si="5"/>
        <v>78556</v>
      </c>
      <c r="J26" s="10">
        <f t="shared" si="5"/>
        <v>69864</v>
      </c>
      <c r="K26" s="10">
        <f t="shared" si="5"/>
        <v>64616</v>
      </c>
      <c r="L26" s="10">
        <f t="shared" si="5"/>
        <v>39360</v>
      </c>
      <c r="M26" s="10">
        <f t="shared" si="5"/>
        <v>41656</v>
      </c>
      <c r="N26" s="18">
        <f t="shared" si="2"/>
        <v>868544</v>
      </c>
      <c r="S26" s="1" t="s">
        <v>17</v>
      </c>
      <c r="T26" s="5">
        <v>0.35</v>
      </c>
      <c r="U26" s="10"/>
    </row>
    <row r="27" spans="1:21" x14ac:dyDescent="0.25">
      <c r="A27" s="7" t="s">
        <v>22</v>
      </c>
      <c r="B27" s="13">
        <f>SUM(B23:B26)</f>
        <v>407910</v>
      </c>
      <c r="C27" s="13">
        <f t="shared" ref="C27:M27" si="6">SUM(C23:C26)</f>
        <v>297676</v>
      </c>
      <c r="D27" s="13">
        <f t="shared" si="6"/>
        <v>278568</v>
      </c>
      <c r="E27" s="13">
        <f t="shared" si="6"/>
        <v>301914</v>
      </c>
      <c r="F27" s="13">
        <f t="shared" si="6"/>
        <v>261528</v>
      </c>
      <c r="G27" s="13">
        <f t="shared" si="6"/>
        <v>240394</v>
      </c>
      <c r="H27" s="13">
        <f t="shared" si="6"/>
        <v>161886</v>
      </c>
      <c r="I27" s="13">
        <f t="shared" si="6"/>
        <v>303156</v>
      </c>
      <c r="J27" s="13">
        <f t="shared" si="6"/>
        <v>294898</v>
      </c>
      <c r="K27" s="13">
        <f t="shared" si="6"/>
        <v>285942</v>
      </c>
      <c r="L27" s="13">
        <f t="shared" si="6"/>
        <v>259042</v>
      </c>
      <c r="M27" s="13">
        <f t="shared" si="6"/>
        <v>186546</v>
      </c>
      <c r="N27" s="18">
        <f t="shared" si="2"/>
        <v>3279460</v>
      </c>
    </row>
    <row r="28" spans="1:21" x14ac:dyDescent="0.25">
      <c r="N28" s="1"/>
    </row>
    <row r="29" spans="1:21" x14ac:dyDescent="0.25">
      <c r="A29" s="3" t="s">
        <v>43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  <c r="J29" s="1" t="s">
        <v>10</v>
      </c>
      <c r="K29" s="1" t="s">
        <v>11</v>
      </c>
      <c r="L29" s="1" t="s">
        <v>12</v>
      </c>
      <c r="M29" s="1" t="s">
        <v>13</v>
      </c>
      <c r="N29" s="1"/>
    </row>
    <row r="30" spans="1:21" x14ac:dyDescent="0.25">
      <c r="A30" s="1" t="s">
        <v>14</v>
      </c>
      <c r="B30" s="10">
        <f>B23*$T$23</f>
        <v>45550.400000000001</v>
      </c>
      <c r="C30" s="10">
        <f t="shared" ref="C30:M30" si="7">C23*$T$23</f>
        <v>44488</v>
      </c>
      <c r="D30" s="10">
        <f t="shared" si="7"/>
        <v>21646.400000000001</v>
      </c>
      <c r="E30" s="10">
        <f t="shared" si="7"/>
        <v>14674.400000000001</v>
      </c>
      <c r="F30" s="10">
        <f t="shared" si="7"/>
        <v>8831.2000000000007</v>
      </c>
      <c r="G30" s="10">
        <f t="shared" si="7"/>
        <v>15139.2</v>
      </c>
      <c r="H30" s="10">
        <f t="shared" si="7"/>
        <v>27423.200000000001</v>
      </c>
      <c r="I30" s="10">
        <f t="shared" si="7"/>
        <v>32204</v>
      </c>
      <c r="J30" s="10">
        <f t="shared" si="7"/>
        <v>44355.200000000004</v>
      </c>
      <c r="K30" s="10">
        <f t="shared" si="7"/>
        <v>33266.400000000001</v>
      </c>
      <c r="L30" s="10">
        <f t="shared" si="7"/>
        <v>40636.800000000003</v>
      </c>
      <c r="M30" s="10">
        <f t="shared" si="7"/>
        <v>18990.400000000001</v>
      </c>
      <c r="N30" s="18">
        <f t="shared" ref="N30:N34" si="8">SUM(B30:M30)</f>
        <v>347205.60000000003</v>
      </c>
    </row>
    <row r="31" spans="1:21" x14ac:dyDescent="0.25">
      <c r="A31" s="1" t="s">
        <v>15</v>
      </c>
      <c r="B31" s="10">
        <f>B24*$T$24</f>
        <v>17149.5</v>
      </c>
      <c r="C31" s="10">
        <f t="shared" ref="C31:M31" si="9">C24*$T$24</f>
        <v>13493</v>
      </c>
      <c r="D31" s="10">
        <f t="shared" si="9"/>
        <v>9373</v>
      </c>
      <c r="E31" s="10">
        <f t="shared" si="9"/>
        <v>13905</v>
      </c>
      <c r="F31" s="10">
        <f t="shared" si="9"/>
        <v>15450</v>
      </c>
      <c r="G31" s="10">
        <f t="shared" si="9"/>
        <v>10300</v>
      </c>
      <c r="H31" s="10">
        <f t="shared" si="9"/>
        <v>8755</v>
      </c>
      <c r="I31" s="10">
        <f t="shared" si="9"/>
        <v>6180</v>
      </c>
      <c r="J31" s="10">
        <f t="shared" si="9"/>
        <v>13184</v>
      </c>
      <c r="K31" s="10">
        <f t="shared" si="9"/>
        <v>15450</v>
      </c>
      <c r="L31" s="10">
        <f t="shared" si="9"/>
        <v>18540</v>
      </c>
      <c r="M31" s="10">
        <f t="shared" si="9"/>
        <v>18488.5</v>
      </c>
      <c r="N31" s="18">
        <f t="shared" si="8"/>
        <v>160268</v>
      </c>
    </row>
    <row r="32" spans="1:21" x14ac:dyDescent="0.25">
      <c r="A32" s="1" t="s">
        <v>16</v>
      </c>
      <c r="B32" s="10">
        <f>B25*$T$25</f>
        <v>34224</v>
      </c>
      <c r="C32" s="10">
        <f t="shared" ref="C32:M32" si="10">C25*$T$25</f>
        <v>17802</v>
      </c>
      <c r="D32" s="10">
        <f t="shared" si="10"/>
        <v>33948</v>
      </c>
      <c r="E32" s="10">
        <f t="shared" si="10"/>
        <v>31050</v>
      </c>
      <c r="F32" s="10">
        <f t="shared" si="10"/>
        <v>29187</v>
      </c>
      <c r="G32" s="10">
        <f t="shared" si="10"/>
        <v>17457</v>
      </c>
      <c r="H32" s="10">
        <f t="shared" si="10"/>
        <v>9522</v>
      </c>
      <c r="I32" s="10">
        <f t="shared" si="10"/>
        <v>35811</v>
      </c>
      <c r="J32" s="10">
        <f t="shared" si="10"/>
        <v>18423</v>
      </c>
      <c r="K32" s="10">
        <f t="shared" si="10"/>
        <v>22908</v>
      </c>
      <c r="L32" s="10">
        <f t="shared" si="10"/>
        <v>13179</v>
      </c>
      <c r="M32" s="10">
        <f t="shared" si="10"/>
        <v>7038</v>
      </c>
      <c r="N32" s="18">
        <f t="shared" si="8"/>
        <v>270549</v>
      </c>
    </row>
    <row r="33" spans="1:16" x14ac:dyDescent="0.25">
      <c r="A33" s="1" t="s">
        <v>17</v>
      </c>
      <c r="B33" s="10">
        <f>B26*$T$26</f>
        <v>38974.6</v>
      </c>
      <c r="C33" s="10">
        <f t="shared" ref="C33:M33" si="11">C26*$T$26</f>
        <v>25600.399999999998</v>
      </c>
      <c r="D33" s="10">
        <f t="shared" si="11"/>
        <v>25830</v>
      </c>
      <c r="E33" s="10">
        <f t="shared" si="11"/>
        <v>37137.799999999996</v>
      </c>
      <c r="F33" s="10">
        <f t="shared" si="11"/>
        <v>28126</v>
      </c>
      <c r="G33" s="10">
        <f t="shared" si="11"/>
        <v>36104.6</v>
      </c>
      <c r="H33" s="10">
        <f t="shared" si="11"/>
        <v>9298.7999999999993</v>
      </c>
      <c r="I33" s="10">
        <f t="shared" si="11"/>
        <v>27494.6</v>
      </c>
      <c r="J33" s="10">
        <f t="shared" si="11"/>
        <v>24452.399999999998</v>
      </c>
      <c r="K33" s="10">
        <f t="shared" si="11"/>
        <v>22615.599999999999</v>
      </c>
      <c r="L33" s="10">
        <f t="shared" si="11"/>
        <v>13776</v>
      </c>
      <c r="M33" s="10">
        <f t="shared" si="11"/>
        <v>14579.599999999999</v>
      </c>
      <c r="N33" s="18">
        <f t="shared" si="8"/>
        <v>303990.39999999997</v>
      </c>
    </row>
    <row r="34" spans="1:16" x14ac:dyDescent="0.25">
      <c r="A34" s="6" t="s">
        <v>21</v>
      </c>
      <c r="B34" s="4">
        <f>SUM(B30:B33)</f>
        <v>135898.5</v>
      </c>
      <c r="C34" s="4">
        <f t="shared" ref="C34:M34" si="12">SUM(C30:C33)</f>
        <v>101383.4</v>
      </c>
      <c r="D34" s="4">
        <f t="shared" si="12"/>
        <v>90797.4</v>
      </c>
      <c r="E34" s="4">
        <f t="shared" si="12"/>
        <v>96767.2</v>
      </c>
      <c r="F34" s="4">
        <f t="shared" si="12"/>
        <v>81594.2</v>
      </c>
      <c r="G34" s="4">
        <f t="shared" si="12"/>
        <v>79000.799999999988</v>
      </c>
      <c r="H34" s="4">
        <f t="shared" si="12"/>
        <v>54999</v>
      </c>
      <c r="I34" s="4">
        <f t="shared" si="12"/>
        <v>101689.60000000001</v>
      </c>
      <c r="J34" s="4">
        <f t="shared" si="12"/>
        <v>100414.6</v>
      </c>
      <c r="K34" s="4">
        <f t="shared" si="12"/>
        <v>94240</v>
      </c>
      <c r="L34" s="4">
        <f t="shared" si="12"/>
        <v>86131.8</v>
      </c>
      <c r="M34" s="4">
        <f t="shared" si="12"/>
        <v>59096.5</v>
      </c>
      <c r="N34" s="18">
        <f t="shared" si="8"/>
        <v>1082013</v>
      </c>
    </row>
    <row r="37" spans="1:16" x14ac:dyDescent="0.25">
      <c r="A37" s="8" t="s">
        <v>44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 t="s">
        <v>13</v>
      </c>
    </row>
    <row r="38" spans="1:16" x14ac:dyDescent="0.25">
      <c r="A38" s="1" t="s">
        <v>14</v>
      </c>
      <c r="B38" s="4">
        <f>B23-B30</f>
        <v>68325.600000000006</v>
      </c>
      <c r="C38" s="4">
        <f t="shared" ref="C38:M38" si="13">C23-C30</f>
        <v>66732</v>
      </c>
      <c r="D38" s="4">
        <f t="shared" si="13"/>
        <v>32469.599999999999</v>
      </c>
      <c r="E38" s="4">
        <f t="shared" si="13"/>
        <v>22011.599999999999</v>
      </c>
      <c r="F38" s="4">
        <f t="shared" si="13"/>
        <v>13246.8</v>
      </c>
      <c r="G38" s="4">
        <f t="shared" si="13"/>
        <v>22708.799999999999</v>
      </c>
      <c r="H38" s="4">
        <f t="shared" si="13"/>
        <v>41134.800000000003</v>
      </c>
      <c r="I38" s="4">
        <f t="shared" si="13"/>
        <v>48306</v>
      </c>
      <c r="J38" s="4">
        <f t="shared" si="13"/>
        <v>66532.799999999988</v>
      </c>
      <c r="K38" s="4">
        <f t="shared" si="13"/>
        <v>49899.6</v>
      </c>
      <c r="L38" s="4">
        <f t="shared" si="13"/>
        <v>60955.199999999997</v>
      </c>
      <c r="M38" s="4">
        <f t="shared" si="13"/>
        <v>28485.599999999999</v>
      </c>
      <c r="N38" s="18">
        <f t="shared" ref="N38:N42" si="14">SUM(B38:M38)</f>
        <v>520808.39999999997</v>
      </c>
    </row>
    <row r="39" spans="1:16" x14ac:dyDescent="0.25">
      <c r="A39" s="1" t="s">
        <v>15</v>
      </c>
      <c r="B39" s="4">
        <f t="shared" ref="B39:M39" si="15">B24-B31</f>
        <v>51448.5</v>
      </c>
      <c r="C39" s="4">
        <f t="shared" si="15"/>
        <v>40479</v>
      </c>
      <c r="D39" s="4">
        <f t="shared" si="15"/>
        <v>28119</v>
      </c>
      <c r="E39" s="4">
        <f t="shared" si="15"/>
        <v>41715</v>
      </c>
      <c r="F39" s="4">
        <f t="shared" si="15"/>
        <v>46350</v>
      </c>
      <c r="G39" s="4">
        <f t="shared" si="15"/>
        <v>30900</v>
      </c>
      <c r="H39" s="4">
        <f t="shared" si="15"/>
        <v>26265</v>
      </c>
      <c r="I39" s="4">
        <f t="shared" si="15"/>
        <v>18540</v>
      </c>
      <c r="J39" s="4">
        <f t="shared" si="15"/>
        <v>39552</v>
      </c>
      <c r="K39" s="4">
        <f t="shared" si="15"/>
        <v>46350</v>
      </c>
      <c r="L39" s="4">
        <f t="shared" si="15"/>
        <v>55620</v>
      </c>
      <c r="M39" s="4">
        <f t="shared" si="15"/>
        <v>55465.5</v>
      </c>
      <c r="N39" s="18">
        <f t="shared" si="14"/>
        <v>480804</v>
      </c>
      <c r="P39" s="10"/>
    </row>
    <row r="40" spans="1:16" x14ac:dyDescent="0.25">
      <c r="A40" s="1" t="s">
        <v>16</v>
      </c>
      <c r="B40" s="4">
        <f t="shared" ref="B40:M40" si="16">B25-B32</f>
        <v>79856</v>
      </c>
      <c r="C40" s="4">
        <f t="shared" si="16"/>
        <v>41538</v>
      </c>
      <c r="D40" s="4">
        <f t="shared" si="16"/>
        <v>79212</v>
      </c>
      <c r="E40" s="4">
        <f t="shared" si="16"/>
        <v>72450</v>
      </c>
      <c r="F40" s="4">
        <f t="shared" si="16"/>
        <v>68103</v>
      </c>
      <c r="G40" s="4">
        <f t="shared" si="16"/>
        <v>40733</v>
      </c>
      <c r="H40" s="4">
        <f t="shared" si="16"/>
        <v>22218</v>
      </c>
      <c r="I40" s="4">
        <f t="shared" si="16"/>
        <v>83559</v>
      </c>
      <c r="J40" s="4">
        <f t="shared" si="16"/>
        <v>42987</v>
      </c>
      <c r="K40" s="4">
        <f t="shared" si="16"/>
        <v>53452</v>
      </c>
      <c r="L40" s="4">
        <f t="shared" si="16"/>
        <v>30751</v>
      </c>
      <c r="M40" s="4">
        <f t="shared" si="16"/>
        <v>16422</v>
      </c>
      <c r="N40" s="18">
        <f t="shared" si="14"/>
        <v>631281</v>
      </c>
    </row>
    <row r="41" spans="1:16" x14ac:dyDescent="0.25">
      <c r="A41" s="1" t="s">
        <v>17</v>
      </c>
      <c r="B41" s="4">
        <f t="shared" ref="B41:M41" si="17">B26-B33</f>
        <v>72381.399999999994</v>
      </c>
      <c r="C41" s="4">
        <f t="shared" si="17"/>
        <v>47543.600000000006</v>
      </c>
      <c r="D41" s="4">
        <f t="shared" si="17"/>
        <v>47970</v>
      </c>
      <c r="E41" s="4">
        <f t="shared" si="17"/>
        <v>68970.200000000012</v>
      </c>
      <c r="F41" s="4">
        <f t="shared" si="17"/>
        <v>52234</v>
      </c>
      <c r="G41" s="4">
        <f t="shared" si="17"/>
        <v>67051.399999999994</v>
      </c>
      <c r="H41" s="4">
        <f t="shared" si="17"/>
        <v>17269.2</v>
      </c>
      <c r="I41" s="4">
        <f t="shared" si="17"/>
        <v>51061.4</v>
      </c>
      <c r="J41" s="4">
        <f t="shared" si="17"/>
        <v>45411.600000000006</v>
      </c>
      <c r="K41" s="4">
        <f t="shared" si="17"/>
        <v>42000.4</v>
      </c>
      <c r="L41" s="4">
        <f t="shared" si="17"/>
        <v>25584</v>
      </c>
      <c r="M41" s="4">
        <f t="shared" si="17"/>
        <v>27076.400000000001</v>
      </c>
      <c r="N41" s="18">
        <f t="shared" si="14"/>
        <v>564553.60000000009</v>
      </c>
    </row>
    <row r="42" spans="1:16" x14ac:dyDescent="0.25">
      <c r="A42" s="9" t="s">
        <v>20</v>
      </c>
      <c r="B42" s="13">
        <f>SUM(B38:B41)</f>
        <v>272011.5</v>
      </c>
      <c r="C42" s="13">
        <f t="shared" ref="C42:M42" si="18">SUM(C38:C41)</f>
        <v>196292.6</v>
      </c>
      <c r="D42" s="13">
        <f t="shared" si="18"/>
        <v>187770.6</v>
      </c>
      <c r="E42" s="13">
        <f t="shared" si="18"/>
        <v>205146.80000000002</v>
      </c>
      <c r="F42" s="13">
        <f t="shared" si="18"/>
        <v>179933.8</v>
      </c>
      <c r="G42" s="13">
        <f t="shared" si="18"/>
        <v>161393.20000000001</v>
      </c>
      <c r="H42" s="13">
        <f t="shared" si="18"/>
        <v>106887</v>
      </c>
      <c r="I42" s="13">
        <f t="shared" si="18"/>
        <v>201466.4</v>
      </c>
      <c r="J42" s="13">
        <f t="shared" si="18"/>
        <v>194483.4</v>
      </c>
      <c r="K42" s="13">
        <f t="shared" si="18"/>
        <v>191702</v>
      </c>
      <c r="L42" s="13">
        <f t="shared" si="18"/>
        <v>172910.2</v>
      </c>
      <c r="M42" s="13">
        <f t="shared" si="18"/>
        <v>127449.5</v>
      </c>
      <c r="N42" s="19">
        <f t="shared" si="14"/>
        <v>2197447</v>
      </c>
      <c r="O42" s="13"/>
    </row>
    <row r="43" spans="1:16" hidden="1" outlineLevel="1" x14ac:dyDescent="0.25">
      <c r="A43" s="1" t="s">
        <v>23</v>
      </c>
      <c r="B43" s="11">
        <f t="shared" ref="B43:M43" si="19">B27-B34</f>
        <v>272011.5</v>
      </c>
      <c r="C43" s="11">
        <f t="shared" si="19"/>
        <v>196292.6</v>
      </c>
      <c r="D43" s="11">
        <f t="shared" si="19"/>
        <v>187770.6</v>
      </c>
      <c r="E43" s="11">
        <f t="shared" si="19"/>
        <v>205146.8</v>
      </c>
      <c r="F43" s="11">
        <f t="shared" si="19"/>
        <v>179933.8</v>
      </c>
      <c r="G43" s="11">
        <f t="shared" si="19"/>
        <v>161393.20000000001</v>
      </c>
      <c r="H43" s="11">
        <f t="shared" si="19"/>
        <v>106887</v>
      </c>
      <c r="I43" s="11">
        <f t="shared" si="19"/>
        <v>201466.4</v>
      </c>
      <c r="J43" s="11">
        <f t="shared" si="19"/>
        <v>194483.4</v>
      </c>
      <c r="K43" s="11">
        <f t="shared" si="19"/>
        <v>191702</v>
      </c>
      <c r="L43" s="11">
        <f t="shared" si="19"/>
        <v>172910.2</v>
      </c>
      <c r="M43" s="11">
        <f t="shared" si="19"/>
        <v>127449.5</v>
      </c>
    </row>
    <row r="44" spans="1:16" hidden="1" outlineLevel="1" x14ac:dyDescent="0.25">
      <c r="A44" s="1" t="s">
        <v>24</v>
      </c>
      <c r="B44">
        <f>B42-B43</f>
        <v>0</v>
      </c>
      <c r="C44">
        <f t="shared" ref="C44:M44" si="20">C42-C43</f>
        <v>0</v>
      </c>
      <c r="D44">
        <f t="shared" si="20"/>
        <v>0</v>
      </c>
      <c r="E44">
        <f t="shared" si="20"/>
        <v>0</v>
      </c>
      <c r="F44">
        <f t="shared" si="20"/>
        <v>0</v>
      </c>
      <c r="G44">
        <f t="shared" si="20"/>
        <v>0</v>
      </c>
      <c r="H44">
        <f t="shared" si="20"/>
        <v>0</v>
      </c>
      <c r="I44">
        <f t="shared" si="20"/>
        <v>0</v>
      </c>
      <c r="J44">
        <f t="shared" si="20"/>
        <v>0</v>
      </c>
      <c r="K44">
        <f t="shared" si="20"/>
        <v>0</v>
      </c>
      <c r="L44">
        <f t="shared" si="20"/>
        <v>0</v>
      </c>
      <c r="M44">
        <f t="shared" si="20"/>
        <v>0</v>
      </c>
    </row>
    <row r="45" spans="1:16" collapsed="1" x14ac:dyDescent="0.25"/>
    <row r="46" spans="1:16" x14ac:dyDescent="0.25">
      <c r="N46" s="10"/>
    </row>
    <row r="47" spans="1:16" x14ac:dyDescent="0.25">
      <c r="N47" s="10">
        <f>2300000-N42</f>
        <v>102553</v>
      </c>
    </row>
    <row r="48" spans="1:16" x14ac:dyDescent="0.25">
      <c r="N48" s="10">
        <f>N39+N47</f>
        <v>583357</v>
      </c>
      <c r="P48" s="10"/>
    </row>
    <row r="49" spans="5:16" x14ac:dyDescent="0.25">
      <c r="P49" s="10"/>
    </row>
    <row r="50" spans="5:16" x14ac:dyDescent="0.25">
      <c r="E50" s="16"/>
      <c r="P50" s="10"/>
    </row>
    <row r="51" spans="5:16" x14ac:dyDescent="0.25">
      <c r="E51" s="16"/>
      <c r="N51" s="10"/>
      <c r="P51" s="10"/>
    </row>
    <row r="52" spans="5:16" x14ac:dyDescent="0.25">
      <c r="E52" s="16"/>
      <c r="F52" s="12"/>
      <c r="P52" s="10"/>
    </row>
    <row r="53" spans="5:16" x14ac:dyDescent="0.25">
      <c r="E53" s="16"/>
      <c r="F53" s="12"/>
    </row>
    <row r="54" spans="5:16" x14ac:dyDescent="0.25">
      <c r="E54" s="16"/>
      <c r="F54" s="12"/>
    </row>
    <row r="55" spans="5:16" x14ac:dyDescent="0.25">
      <c r="E55" s="16"/>
      <c r="F55" s="17"/>
    </row>
    <row r="56" spans="5:16" x14ac:dyDescent="0.25">
      <c r="E56" s="16"/>
      <c r="F56" s="17"/>
    </row>
    <row r="57" spans="5:16" x14ac:dyDescent="0.25">
      <c r="E57" s="16"/>
      <c r="F57" s="17"/>
    </row>
    <row r="58" spans="5:16" x14ac:dyDescent="0.25">
      <c r="E58" s="16"/>
      <c r="F58" s="17"/>
    </row>
    <row r="59" spans="5:16" x14ac:dyDescent="0.25">
      <c r="E59" s="16"/>
      <c r="F59" s="17"/>
    </row>
    <row r="60" spans="5:16" x14ac:dyDescent="0.25">
      <c r="E60" s="16"/>
      <c r="F60" s="12"/>
    </row>
    <row r="61" spans="5:16" x14ac:dyDescent="0.25">
      <c r="E61" s="16"/>
      <c r="F61" s="12"/>
    </row>
  </sheetData>
  <scenarios current="0" show="0">
    <scenario name="Flat Rate Commission Structure" count="4" user="Mallory Walker" comment="If all products were paid at the same commission rate">
      <inputCells r="T23" val="0.33" numFmtId="9"/>
      <inputCells r="T24" val="0.33" numFmtId="9"/>
      <inputCells r="T25" val="0.33" numFmtId="9"/>
      <inputCells r="T26" val="0.33" numFmtId="9"/>
    </scenario>
    <scenario name="Product B sales incentive" locked="1" count="3" user="Mallory Walker" comment="If we ran a promotion or incentive program for Product B to increase sales 32%">
      <inputCells r="K17" val="682" numFmtId="164"/>
      <inputCells r="L17" val="660" numFmtId="164"/>
      <inputCells r="M17" val="659" numFmtId="164"/>
    </scenario>
  </scenarios>
  <mergeCells count="2">
    <mergeCell ref="S13:T13"/>
    <mergeCell ref="S22:U22"/>
  </mergeCells>
  <phoneticPr fontId="3" type="noConversion"/>
  <conditionalFormatting sqref="B16:M19">
    <cfRule type="cellIs" dxfId="1" priority="1" operator="lessThan">
      <formula>100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6C37-2400-4867-882D-F3F83C515CD8}">
  <dimension ref="A1:U45"/>
  <sheetViews>
    <sheetView topLeftCell="E11" workbookViewId="0">
      <selection activeCell="M13" sqref="M13"/>
    </sheetView>
  </sheetViews>
  <sheetFormatPr defaultRowHeight="15" outlineLevelRow="1" outlineLevelCol="1" x14ac:dyDescent="0.25"/>
  <cols>
    <col min="1" max="1" width="15.85546875" customWidth="1"/>
    <col min="2" max="13" width="12.5703125" customWidth="1" outlineLevel="1"/>
    <col min="14" max="14" width="14.42578125" customWidth="1"/>
    <col min="15" max="15" width="13" customWidth="1"/>
    <col min="18" max="18" width="11.5703125" bestFit="1" customWidth="1"/>
    <col min="19" max="19" width="10.5703125" bestFit="1" customWidth="1"/>
  </cols>
  <sheetData>
    <row r="1" spans="1:20" x14ac:dyDescent="0.25">
      <c r="A1" s="1" t="s">
        <v>45</v>
      </c>
      <c r="B1" s="16">
        <v>45292</v>
      </c>
      <c r="C1" s="16">
        <v>45323</v>
      </c>
      <c r="D1" s="16">
        <v>45352</v>
      </c>
      <c r="E1" s="16">
        <v>45383</v>
      </c>
      <c r="F1" s="16">
        <v>45413</v>
      </c>
      <c r="G1" s="16">
        <v>45444</v>
      </c>
      <c r="H1" s="16">
        <v>45474</v>
      </c>
      <c r="I1" s="16">
        <v>45505</v>
      </c>
      <c r="J1" s="16">
        <v>45536</v>
      </c>
      <c r="K1" s="16">
        <v>45566</v>
      </c>
      <c r="L1" s="16">
        <v>45597</v>
      </c>
      <c r="M1" s="16">
        <v>45627</v>
      </c>
    </row>
    <row r="2" spans="1:20" x14ac:dyDescent="0.25">
      <c r="A2" s="1" t="s">
        <v>46</v>
      </c>
      <c r="B2">
        <v>113</v>
      </c>
      <c r="C2">
        <v>114</v>
      </c>
      <c r="D2">
        <v>114</v>
      </c>
      <c r="E2">
        <v>114</v>
      </c>
      <c r="F2">
        <v>114</v>
      </c>
      <c r="G2">
        <v>114</v>
      </c>
      <c r="H2">
        <v>114</v>
      </c>
      <c r="I2">
        <v>114</v>
      </c>
      <c r="J2">
        <v>114</v>
      </c>
      <c r="K2">
        <v>1023</v>
      </c>
      <c r="L2">
        <v>1023</v>
      </c>
      <c r="M2">
        <v>1023</v>
      </c>
      <c r="N2" s="22">
        <f>SUM(B2:M2)</f>
        <v>4094</v>
      </c>
      <c r="P2" s="4">
        <v>190</v>
      </c>
    </row>
    <row r="3" spans="1:20" x14ac:dyDescent="0.25">
      <c r="A3" s="2" t="s">
        <v>42</v>
      </c>
      <c r="P3" s="29">
        <v>0.25</v>
      </c>
    </row>
    <row r="4" spans="1:20" x14ac:dyDescent="0.25">
      <c r="A4" s="1" t="s">
        <v>46</v>
      </c>
      <c r="B4" s="10">
        <f>B2*$P$2</f>
        <v>21470</v>
      </c>
      <c r="C4" s="10">
        <f t="shared" ref="C4:M4" si="0">C2*$P$2</f>
        <v>21660</v>
      </c>
      <c r="D4" s="10">
        <f t="shared" si="0"/>
        <v>21660</v>
      </c>
      <c r="E4" s="10">
        <f t="shared" si="0"/>
        <v>21660</v>
      </c>
      <c r="F4" s="10">
        <f t="shared" si="0"/>
        <v>21660</v>
      </c>
      <c r="G4" s="10">
        <f t="shared" si="0"/>
        <v>21660</v>
      </c>
      <c r="H4" s="10">
        <f t="shared" si="0"/>
        <v>21660</v>
      </c>
      <c r="I4" s="10">
        <f t="shared" si="0"/>
        <v>21660</v>
      </c>
      <c r="J4" s="10">
        <f t="shared" si="0"/>
        <v>21660</v>
      </c>
      <c r="K4" s="10">
        <f t="shared" si="0"/>
        <v>194370</v>
      </c>
      <c r="L4" s="10">
        <f t="shared" si="0"/>
        <v>194370</v>
      </c>
      <c r="M4" s="10">
        <f t="shared" si="0"/>
        <v>194370</v>
      </c>
      <c r="N4" s="10">
        <f>SUM(B4:M4)</f>
        <v>777860</v>
      </c>
    </row>
    <row r="5" spans="1:20" x14ac:dyDescent="0.25">
      <c r="A5" s="3" t="s">
        <v>43</v>
      </c>
      <c r="S5" s="10"/>
    </row>
    <row r="6" spans="1:20" x14ac:dyDescent="0.25">
      <c r="A6" s="1" t="s">
        <v>46</v>
      </c>
      <c r="B6" s="10">
        <f>B4*$P$3</f>
        <v>5367.5</v>
      </c>
      <c r="C6" s="10">
        <f t="shared" ref="C6:M6" si="1">C4*$P$3</f>
        <v>5415</v>
      </c>
      <c r="D6" s="10">
        <f t="shared" si="1"/>
        <v>5415</v>
      </c>
      <c r="E6" s="10">
        <f t="shared" si="1"/>
        <v>5415</v>
      </c>
      <c r="F6" s="10">
        <f t="shared" si="1"/>
        <v>5415</v>
      </c>
      <c r="G6" s="10">
        <f t="shared" si="1"/>
        <v>5415</v>
      </c>
      <c r="H6" s="10">
        <f t="shared" si="1"/>
        <v>5415</v>
      </c>
      <c r="I6" s="10">
        <f t="shared" si="1"/>
        <v>5415</v>
      </c>
      <c r="J6" s="10">
        <f t="shared" si="1"/>
        <v>5415</v>
      </c>
      <c r="K6" s="10">
        <f t="shared" si="1"/>
        <v>48592.5</v>
      </c>
      <c r="L6" s="10">
        <f t="shared" si="1"/>
        <v>48592.5</v>
      </c>
      <c r="M6" s="10">
        <f t="shared" si="1"/>
        <v>48592.5</v>
      </c>
      <c r="N6" s="10">
        <f>SUM(B6:M6)</f>
        <v>194465</v>
      </c>
    </row>
    <row r="7" spans="1:20" x14ac:dyDescent="0.25">
      <c r="A7" s="8" t="s">
        <v>44</v>
      </c>
    </row>
    <row r="8" spans="1:20" x14ac:dyDescent="0.25">
      <c r="A8" s="1" t="s">
        <v>46</v>
      </c>
      <c r="B8" s="10">
        <f>B4-B6</f>
        <v>16102.5</v>
      </c>
      <c r="C8" s="10">
        <f t="shared" ref="C8:M8" si="2">C4-C6</f>
        <v>16245</v>
      </c>
      <c r="D8" s="10">
        <f t="shared" si="2"/>
        <v>16245</v>
      </c>
      <c r="E8" s="10">
        <f t="shared" si="2"/>
        <v>16245</v>
      </c>
      <c r="F8" s="10">
        <f t="shared" si="2"/>
        <v>16245</v>
      </c>
      <c r="G8" s="10">
        <f t="shared" si="2"/>
        <v>16245</v>
      </c>
      <c r="H8" s="10">
        <f t="shared" si="2"/>
        <v>16245</v>
      </c>
      <c r="I8" s="10">
        <f t="shared" si="2"/>
        <v>16245</v>
      </c>
      <c r="J8" s="10">
        <f t="shared" si="2"/>
        <v>16245</v>
      </c>
      <c r="K8" s="10">
        <f t="shared" si="2"/>
        <v>145777.5</v>
      </c>
      <c r="L8" s="10">
        <f t="shared" si="2"/>
        <v>145777.5</v>
      </c>
      <c r="M8" s="10">
        <f t="shared" si="2"/>
        <v>145777.5</v>
      </c>
      <c r="N8" s="10">
        <f>SUM(B8:M8)</f>
        <v>583395</v>
      </c>
    </row>
    <row r="13" spans="1:20" x14ac:dyDescent="0.25">
      <c r="A13" s="1" t="s">
        <v>0</v>
      </c>
      <c r="M13" s="24"/>
      <c r="S13" s="35" t="s">
        <v>18</v>
      </c>
      <c r="T13" s="35"/>
    </row>
    <row r="14" spans="1:20" x14ac:dyDescent="0.25">
      <c r="S14" s="1" t="s">
        <v>14</v>
      </c>
      <c r="T14" s="25">
        <v>166</v>
      </c>
    </row>
    <row r="15" spans="1:20" x14ac:dyDescent="0.25">
      <c r="A15" s="1" t="s">
        <v>45</v>
      </c>
      <c r="B15" s="16">
        <v>45292</v>
      </c>
      <c r="C15" s="16">
        <v>45323</v>
      </c>
      <c r="D15" s="16">
        <v>45352</v>
      </c>
      <c r="E15" s="16">
        <v>45383</v>
      </c>
      <c r="F15" s="16">
        <v>45413</v>
      </c>
      <c r="G15" s="16">
        <v>45444</v>
      </c>
      <c r="H15" s="16">
        <v>45474</v>
      </c>
      <c r="I15" s="16">
        <v>45505</v>
      </c>
      <c r="J15" s="16">
        <v>45536</v>
      </c>
      <c r="K15" s="16">
        <v>45566</v>
      </c>
      <c r="L15" s="16">
        <v>45597</v>
      </c>
      <c r="M15" s="16">
        <v>45627</v>
      </c>
      <c r="S15" s="1" t="s">
        <v>46</v>
      </c>
      <c r="T15" s="25">
        <v>190</v>
      </c>
    </row>
    <row r="16" spans="1:20" x14ac:dyDescent="0.25">
      <c r="A16" s="1" t="s">
        <v>14</v>
      </c>
      <c r="B16" s="20">
        <v>686</v>
      </c>
      <c r="C16" s="20">
        <v>670</v>
      </c>
      <c r="D16" s="20">
        <v>326</v>
      </c>
      <c r="E16" s="20">
        <v>221</v>
      </c>
      <c r="F16" s="20">
        <v>133</v>
      </c>
      <c r="G16" s="20">
        <v>228</v>
      </c>
      <c r="H16" s="20">
        <v>413</v>
      </c>
      <c r="I16" s="20">
        <v>485</v>
      </c>
      <c r="J16" s="20">
        <v>668</v>
      </c>
      <c r="K16" s="20">
        <v>501</v>
      </c>
      <c r="L16" s="20">
        <v>612</v>
      </c>
      <c r="M16" s="20">
        <v>286</v>
      </c>
      <c r="N16" s="22">
        <f t="shared" ref="N16:N19" si="3">SUM(B16:M16)</f>
        <v>5229</v>
      </c>
      <c r="S16" s="1" t="s">
        <v>16</v>
      </c>
      <c r="T16" s="25">
        <v>230</v>
      </c>
    </row>
    <row r="17" spans="1:21" x14ac:dyDescent="0.25">
      <c r="A17" s="1" t="s">
        <v>46</v>
      </c>
      <c r="B17" s="20">
        <v>113</v>
      </c>
      <c r="C17" s="20">
        <v>114</v>
      </c>
      <c r="D17" s="20">
        <v>114</v>
      </c>
      <c r="E17" s="20">
        <v>114</v>
      </c>
      <c r="F17" s="20">
        <v>114</v>
      </c>
      <c r="G17" s="20">
        <v>114</v>
      </c>
      <c r="H17" s="20">
        <v>114</v>
      </c>
      <c r="I17" s="20">
        <v>114</v>
      </c>
      <c r="J17" s="20">
        <v>114</v>
      </c>
      <c r="K17" s="20">
        <v>1023</v>
      </c>
      <c r="L17" s="20">
        <v>1023</v>
      </c>
      <c r="M17" s="20">
        <v>1023</v>
      </c>
      <c r="N17" s="22">
        <f t="shared" si="3"/>
        <v>4094</v>
      </c>
      <c r="S17" s="1" t="s">
        <v>17</v>
      </c>
      <c r="T17" s="25">
        <v>164</v>
      </c>
    </row>
    <row r="18" spans="1:21" x14ac:dyDescent="0.25">
      <c r="A18" s="1" t="s">
        <v>16</v>
      </c>
      <c r="B18" s="20">
        <v>496</v>
      </c>
      <c r="C18" s="20">
        <v>258</v>
      </c>
      <c r="D18" s="20">
        <v>492</v>
      </c>
      <c r="E18" s="20">
        <v>450</v>
      </c>
      <c r="F18" s="20">
        <v>423</v>
      </c>
      <c r="G18" s="20">
        <v>253</v>
      </c>
      <c r="H18" s="20">
        <v>138</v>
      </c>
      <c r="I18" s="20">
        <v>519</v>
      </c>
      <c r="J18" s="20">
        <v>267</v>
      </c>
      <c r="K18" s="20">
        <v>332</v>
      </c>
      <c r="L18" s="20">
        <v>191</v>
      </c>
      <c r="M18" s="20">
        <v>102</v>
      </c>
      <c r="N18" s="22">
        <f t="shared" si="3"/>
        <v>3921</v>
      </c>
    </row>
    <row r="19" spans="1:21" x14ac:dyDescent="0.25">
      <c r="A19" s="1" t="s">
        <v>17</v>
      </c>
      <c r="B19" s="20">
        <v>679</v>
      </c>
      <c r="C19" s="20">
        <v>446</v>
      </c>
      <c r="D19" s="20">
        <v>450</v>
      </c>
      <c r="E19" s="20">
        <v>647</v>
      </c>
      <c r="F19" s="20">
        <v>490</v>
      </c>
      <c r="G19" s="20">
        <v>629</v>
      </c>
      <c r="H19" s="20">
        <v>162</v>
      </c>
      <c r="I19" s="20">
        <v>479</v>
      </c>
      <c r="J19" s="20">
        <v>426</v>
      </c>
      <c r="K19" s="20">
        <v>394</v>
      </c>
      <c r="L19" s="20">
        <v>240</v>
      </c>
      <c r="M19" s="20">
        <v>254</v>
      </c>
      <c r="N19" s="22">
        <f t="shared" si="3"/>
        <v>5296</v>
      </c>
    </row>
    <row r="22" spans="1:21" x14ac:dyDescent="0.25">
      <c r="A22" s="2" t="s">
        <v>42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" t="s">
        <v>9</v>
      </c>
      <c r="J22" s="1" t="s">
        <v>10</v>
      </c>
      <c r="K22" s="1" t="s">
        <v>11</v>
      </c>
      <c r="L22" s="1" t="s">
        <v>12</v>
      </c>
      <c r="M22" s="1" t="s">
        <v>13</v>
      </c>
      <c r="S22" s="35" t="s">
        <v>19</v>
      </c>
      <c r="T22" s="35"/>
      <c r="U22" s="35"/>
    </row>
    <row r="23" spans="1:21" x14ac:dyDescent="0.25">
      <c r="A23" s="1" t="s">
        <v>14</v>
      </c>
      <c r="B23" s="10">
        <f t="shared" ref="B23:M23" si="4">B16*$T$14</f>
        <v>113876</v>
      </c>
      <c r="C23" s="10">
        <f t="shared" si="4"/>
        <v>111220</v>
      </c>
      <c r="D23" s="10">
        <f t="shared" si="4"/>
        <v>54116</v>
      </c>
      <c r="E23" s="10">
        <f t="shared" si="4"/>
        <v>36686</v>
      </c>
      <c r="F23" s="10">
        <f t="shared" si="4"/>
        <v>22078</v>
      </c>
      <c r="G23" s="10">
        <f t="shared" si="4"/>
        <v>37848</v>
      </c>
      <c r="H23" s="10">
        <f t="shared" si="4"/>
        <v>68558</v>
      </c>
      <c r="I23" s="10">
        <f t="shared" si="4"/>
        <v>80510</v>
      </c>
      <c r="J23" s="10">
        <f t="shared" si="4"/>
        <v>110888</v>
      </c>
      <c r="K23" s="10">
        <f t="shared" si="4"/>
        <v>83166</v>
      </c>
      <c r="L23" s="10">
        <f t="shared" si="4"/>
        <v>101592</v>
      </c>
      <c r="M23" s="10">
        <f t="shared" si="4"/>
        <v>47476</v>
      </c>
      <c r="N23" s="18">
        <f t="shared" ref="N23:N27" si="5">SUM(B23:M23)</f>
        <v>868014</v>
      </c>
      <c r="S23" s="1" t="s">
        <v>14</v>
      </c>
      <c r="T23" s="5">
        <v>0.4</v>
      </c>
      <c r="U23" s="10"/>
    </row>
    <row r="24" spans="1:21" x14ac:dyDescent="0.25">
      <c r="A24" s="1" t="s">
        <v>46</v>
      </c>
      <c r="B24" s="10">
        <f>B17*$T$15</f>
        <v>21470</v>
      </c>
      <c r="C24" s="10">
        <f t="shared" ref="C24:M24" si="6">C17*$T$15</f>
        <v>21660</v>
      </c>
      <c r="D24" s="10">
        <f t="shared" si="6"/>
        <v>21660</v>
      </c>
      <c r="E24" s="10">
        <f t="shared" si="6"/>
        <v>21660</v>
      </c>
      <c r="F24" s="10">
        <f t="shared" si="6"/>
        <v>21660</v>
      </c>
      <c r="G24" s="10">
        <f t="shared" si="6"/>
        <v>21660</v>
      </c>
      <c r="H24" s="10">
        <f t="shared" si="6"/>
        <v>21660</v>
      </c>
      <c r="I24" s="10">
        <f t="shared" si="6"/>
        <v>21660</v>
      </c>
      <c r="J24" s="10">
        <f t="shared" si="6"/>
        <v>21660</v>
      </c>
      <c r="K24" s="10">
        <f t="shared" si="6"/>
        <v>194370</v>
      </c>
      <c r="L24" s="10">
        <f t="shared" si="6"/>
        <v>194370</v>
      </c>
      <c r="M24" s="10">
        <f t="shared" si="6"/>
        <v>194370</v>
      </c>
      <c r="N24" s="18">
        <f t="shared" si="5"/>
        <v>777860</v>
      </c>
      <c r="S24" s="1" t="s">
        <v>46</v>
      </c>
      <c r="T24" s="5">
        <v>0.25</v>
      </c>
      <c r="U24" s="10"/>
    </row>
    <row r="25" spans="1:21" x14ac:dyDescent="0.25">
      <c r="A25" s="1" t="s">
        <v>16</v>
      </c>
      <c r="B25" s="10">
        <f>B18*$T$16</f>
        <v>114080</v>
      </c>
      <c r="C25" s="10">
        <f t="shared" ref="C25:M25" si="7">C18*$T$16</f>
        <v>59340</v>
      </c>
      <c r="D25" s="10">
        <f t="shared" si="7"/>
        <v>113160</v>
      </c>
      <c r="E25" s="10">
        <f t="shared" si="7"/>
        <v>103500</v>
      </c>
      <c r="F25" s="10">
        <f t="shared" si="7"/>
        <v>97290</v>
      </c>
      <c r="G25" s="10">
        <f t="shared" si="7"/>
        <v>58190</v>
      </c>
      <c r="H25" s="10">
        <f t="shared" si="7"/>
        <v>31740</v>
      </c>
      <c r="I25" s="10">
        <f t="shared" si="7"/>
        <v>119370</v>
      </c>
      <c r="J25" s="10">
        <f t="shared" si="7"/>
        <v>61410</v>
      </c>
      <c r="K25" s="10">
        <f t="shared" si="7"/>
        <v>76360</v>
      </c>
      <c r="L25" s="10">
        <f t="shared" si="7"/>
        <v>43930</v>
      </c>
      <c r="M25" s="10">
        <f t="shared" si="7"/>
        <v>23460</v>
      </c>
      <c r="N25" s="18">
        <f t="shared" si="5"/>
        <v>901830</v>
      </c>
      <c r="S25" s="1" t="s">
        <v>16</v>
      </c>
      <c r="T25" s="5">
        <v>0.3</v>
      </c>
      <c r="U25" s="10"/>
    </row>
    <row r="26" spans="1:21" x14ac:dyDescent="0.25">
      <c r="A26" s="1" t="s">
        <v>17</v>
      </c>
      <c r="B26" s="10">
        <f>B19*$T$17</f>
        <v>111356</v>
      </c>
      <c r="C26" s="10">
        <f t="shared" ref="C26:M26" si="8">C19*$T$17</f>
        <v>73144</v>
      </c>
      <c r="D26" s="10">
        <f t="shared" si="8"/>
        <v>73800</v>
      </c>
      <c r="E26" s="10">
        <f t="shared" si="8"/>
        <v>106108</v>
      </c>
      <c r="F26" s="10">
        <f t="shared" si="8"/>
        <v>80360</v>
      </c>
      <c r="G26" s="10">
        <f t="shared" si="8"/>
        <v>103156</v>
      </c>
      <c r="H26" s="10">
        <f t="shared" si="8"/>
        <v>26568</v>
      </c>
      <c r="I26" s="10">
        <f t="shared" si="8"/>
        <v>78556</v>
      </c>
      <c r="J26" s="10">
        <f t="shared" si="8"/>
        <v>69864</v>
      </c>
      <c r="K26" s="10">
        <f t="shared" si="8"/>
        <v>64616</v>
      </c>
      <c r="L26" s="10">
        <f t="shared" si="8"/>
        <v>39360</v>
      </c>
      <c r="M26" s="10">
        <f t="shared" si="8"/>
        <v>41656</v>
      </c>
      <c r="N26" s="18">
        <f t="shared" si="5"/>
        <v>868544</v>
      </c>
      <c r="S26" s="1" t="s">
        <v>17</v>
      </c>
      <c r="T26" s="5">
        <v>0.35</v>
      </c>
      <c r="U26" s="10"/>
    </row>
    <row r="27" spans="1:21" x14ac:dyDescent="0.25">
      <c r="A27" s="7" t="s">
        <v>22</v>
      </c>
      <c r="B27" s="13">
        <f>SUM(B23:B26)</f>
        <v>360782</v>
      </c>
      <c r="C27" s="13">
        <f t="shared" ref="C27:M27" si="9">SUM(C23:C26)</f>
        <v>265364</v>
      </c>
      <c r="D27" s="13">
        <f t="shared" si="9"/>
        <v>262736</v>
      </c>
      <c r="E27" s="13">
        <f t="shared" si="9"/>
        <v>267954</v>
      </c>
      <c r="F27" s="13">
        <f t="shared" si="9"/>
        <v>221388</v>
      </c>
      <c r="G27" s="13">
        <f t="shared" si="9"/>
        <v>220854</v>
      </c>
      <c r="H27" s="13">
        <f t="shared" si="9"/>
        <v>148526</v>
      </c>
      <c r="I27" s="13">
        <f t="shared" si="9"/>
        <v>300096</v>
      </c>
      <c r="J27" s="13">
        <f t="shared" si="9"/>
        <v>263822</v>
      </c>
      <c r="K27" s="13">
        <f t="shared" si="9"/>
        <v>418512</v>
      </c>
      <c r="L27" s="13">
        <f t="shared" si="9"/>
        <v>379252</v>
      </c>
      <c r="M27" s="13">
        <f t="shared" si="9"/>
        <v>306962</v>
      </c>
      <c r="N27" s="18">
        <f t="shared" si="5"/>
        <v>3416248</v>
      </c>
    </row>
    <row r="28" spans="1:21" x14ac:dyDescent="0.25">
      <c r="N28" s="1"/>
    </row>
    <row r="29" spans="1:21" x14ac:dyDescent="0.25">
      <c r="A29" s="3" t="s">
        <v>43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  <c r="J29" s="1" t="s">
        <v>10</v>
      </c>
      <c r="K29" s="1" t="s">
        <v>11</v>
      </c>
      <c r="L29" s="1" t="s">
        <v>12</v>
      </c>
      <c r="M29" s="1" t="s">
        <v>13</v>
      </c>
      <c r="N29" s="1"/>
    </row>
    <row r="30" spans="1:21" x14ac:dyDescent="0.25">
      <c r="A30" s="1" t="s">
        <v>14</v>
      </c>
      <c r="B30" s="10">
        <f>B23*$T$23</f>
        <v>45550.400000000001</v>
      </c>
      <c r="C30" s="10">
        <f t="shared" ref="C30:M30" si="10">C23*$T$23</f>
        <v>44488</v>
      </c>
      <c r="D30" s="10">
        <f t="shared" si="10"/>
        <v>21646.400000000001</v>
      </c>
      <c r="E30" s="10">
        <f t="shared" si="10"/>
        <v>14674.400000000001</v>
      </c>
      <c r="F30" s="10">
        <f t="shared" si="10"/>
        <v>8831.2000000000007</v>
      </c>
      <c r="G30" s="10">
        <f t="shared" si="10"/>
        <v>15139.2</v>
      </c>
      <c r="H30" s="10">
        <f t="shared" si="10"/>
        <v>27423.200000000001</v>
      </c>
      <c r="I30" s="10">
        <f t="shared" si="10"/>
        <v>32204</v>
      </c>
      <c r="J30" s="10">
        <f t="shared" si="10"/>
        <v>44355.200000000004</v>
      </c>
      <c r="K30" s="10">
        <f t="shared" si="10"/>
        <v>33266.400000000001</v>
      </c>
      <c r="L30" s="10">
        <f t="shared" si="10"/>
        <v>40636.800000000003</v>
      </c>
      <c r="M30" s="10">
        <f t="shared" si="10"/>
        <v>18990.400000000001</v>
      </c>
      <c r="N30" s="18">
        <f t="shared" ref="N30:N34" si="11">SUM(B30:M30)</f>
        <v>347205.60000000003</v>
      </c>
    </row>
    <row r="31" spans="1:21" x14ac:dyDescent="0.25">
      <c r="A31" s="1" t="s">
        <v>46</v>
      </c>
      <c r="B31" s="10">
        <f>B24*$T$24</f>
        <v>5367.5</v>
      </c>
      <c r="C31" s="10">
        <f t="shared" ref="C31:M31" si="12">C24*$T$24</f>
        <v>5415</v>
      </c>
      <c r="D31" s="10">
        <f t="shared" si="12"/>
        <v>5415</v>
      </c>
      <c r="E31" s="10">
        <f t="shared" si="12"/>
        <v>5415</v>
      </c>
      <c r="F31" s="10">
        <f t="shared" si="12"/>
        <v>5415</v>
      </c>
      <c r="G31" s="10">
        <f t="shared" si="12"/>
        <v>5415</v>
      </c>
      <c r="H31" s="10">
        <f t="shared" si="12"/>
        <v>5415</v>
      </c>
      <c r="I31" s="10">
        <f t="shared" si="12"/>
        <v>5415</v>
      </c>
      <c r="J31" s="10">
        <f t="shared" si="12"/>
        <v>5415</v>
      </c>
      <c r="K31" s="10">
        <f t="shared" si="12"/>
        <v>48592.5</v>
      </c>
      <c r="L31" s="10">
        <f t="shared" si="12"/>
        <v>48592.5</v>
      </c>
      <c r="M31" s="10">
        <f t="shared" si="12"/>
        <v>48592.5</v>
      </c>
      <c r="N31" s="18">
        <f t="shared" si="11"/>
        <v>194465</v>
      </c>
    </row>
    <row r="32" spans="1:21" x14ac:dyDescent="0.25">
      <c r="A32" s="1" t="s">
        <v>16</v>
      </c>
      <c r="B32" s="10">
        <f>B25*$T$25</f>
        <v>34224</v>
      </c>
      <c r="C32" s="10">
        <f t="shared" ref="C32:M32" si="13">C25*$T$25</f>
        <v>17802</v>
      </c>
      <c r="D32" s="10">
        <f t="shared" si="13"/>
        <v>33948</v>
      </c>
      <c r="E32" s="10">
        <f t="shared" si="13"/>
        <v>31050</v>
      </c>
      <c r="F32" s="10">
        <f t="shared" si="13"/>
        <v>29187</v>
      </c>
      <c r="G32" s="10">
        <f t="shared" si="13"/>
        <v>17457</v>
      </c>
      <c r="H32" s="10">
        <f t="shared" si="13"/>
        <v>9522</v>
      </c>
      <c r="I32" s="10">
        <f t="shared" si="13"/>
        <v>35811</v>
      </c>
      <c r="J32" s="10">
        <f t="shared" si="13"/>
        <v>18423</v>
      </c>
      <c r="K32" s="10">
        <f t="shared" si="13"/>
        <v>22908</v>
      </c>
      <c r="L32" s="10">
        <f t="shared" si="13"/>
        <v>13179</v>
      </c>
      <c r="M32" s="10">
        <f t="shared" si="13"/>
        <v>7038</v>
      </c>
      <c r="N32" s="18">
        <f t="shared" si="11"/>
        <v>270549</v>
      </c>
    </row>
    <row r="33" spans="1:16" x14ac:dyDescent="0.25">
      <c r="A33" s="1" t="s">
        <v>17</v>
      </c>
      <c r="B33" s="10">
        <f>B26*$T$26</f>
        <v>38974.6</v>
      </c>
      <c r="C33" s="10">
        <f t="shared" ref="C33:M33" si="14">C26*$T$26</f>
        <v>25600.399999999998</v>
      </c>
      <c r="D33" s="10">
        <f t="shared" si="14"/>
        <v>25830</v>
      </c>
      <c r="E33" s="10">
        <f t="shared" si="14"/>
        <v>37137.799999999996</v>
      </c>
      <c r="F33" s="10">
        <f t="shared" si="14"/>
        <v>28126</v>
      </c>
      <c r="G33" s="10">
        <f t="shared" si="14"/>
        <v>36104.6</v>
      </c>
      <c r="H33" s="10">
        <f t="shared" si="14"/>
        <v>9298.7999999999993</v>
      </c>
      <c r="I33" s="10">
        <f t="shared" si="14"/>
        <v>27494.6</v>
      </c>
      <c r="J33" s="10">
        <f t="shared" si="14"/>
        <v>24452.399999999998</v>
      </c>
      <c r="K33" s="10">
        <f t="shared" si="14"/>
        <v>22615.599999999999</v>
      </c>
      <c r="L33" s="10">
        <f t="shared" si="14"/>
        <v>13776</v>
      </c>
      <c r="M33" s="10">
        <f t="shared" si="14"/>
        <v>14579.599999999999</v>
      </c>
      <c r="N33" s="18">
        <f t="shared" si="11"/>
        <v>303990.39999999997</v>
      </c>
    </row>
    <row r="34" spans="1:16" x14ac:dyDescent="0.25">
      <c r="A34" s="6" t="s">
        <v>21</v>
      </c>
      <c r="B34" s="4">
        <f>SUM(B30:B33)</f>
        <v>124116.5</v>
      </c>
      <c r="C34" s="4">
        <f t="shared" ref="C34:M34" si="15">SUM(C30:C33)</f>
        <v>93305.4</v>
      </c>
      <c r="D34" s="4">
        <f t="shared" si="15"/>
        <v>86839.4</v>
      </c>
      <c r="E34" s="4">
        <f t="shared" si="15"/>
        <v>88277.2</v>
      </c>
      <c r="F34" s="4">
        <f t="shared" si="15"/>
        <v>71559.199999999997</v>
      </c>
      <c r="G34" s="4">
        <f t="shared" si="15"/>
        <v>74115.799999999988</v>
      </c>
      <c r="H34" s="4">
        <f t="shared" si="15"/>
        <v>51659</v>
      </c>
      <c r="I34" s="4">
        <f t="shared" si="15"/>
        <v>100924.6</v>
      </c>
      <c r="J34" s="4">
        <f t="shared" si="15"/>
        <v>92645.6</v>
      </c>
      <c r="K34" s="4">
        <f t="shared" si="15"/>
        <v>127382.5</v>
      </c>
      <c r="L34" s="4">
        <f t="shared" si="15"/>
        <v>116184.3</v>
      </c>
      <c r="M34" s="4">
        <f t="shared" si="15"/>
        <v>89200.5</v>
      </c>
      <c r="N34" s="18">
        <f t="shared" si="11"/>
        <v>1116210</v>
      </c>
    </row>
    <row r="37" spans="1:16" x14ac:dyDescent="0.25">
      <c r="A37" s="8" t="s">
        <v>44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1" t="s">
        <v>9</v>
      </c>
      <c r="J37" s="1" t="s">
        <v>10</v>
      </c>
      <c r="K37" s="1" t="s">
        <v>11</v>
      </c>
      <c r="L37" s="1" t="s">
        <v>12</v>
      </c>
      <c r="M37" s="1" t="s">
        <v>13</v>
      </c>
    </row>
    <row r="38" spans="1:16" x14ac:dyDescent="0.25">
      <c r="A38" s="1" t="s">
        <v>14</v>
      </c>
      <c r="B38" s="4">
        <f>B23-B30</f>
        <v>68325.600000000006</v>
      </c>
      <c r="C38" s="4">
        <f t="shared" ref="C38:M38" si="16">C23-C30</f>
        <v>66732</v>
      </c>
      <c r="D38" s="4">
        <f t="shared" si="16"/>
        <v>32469.599999999999</v>
      </c>
      <c r="E38" s="4">
        <f t="shared" si="16"/>
        <v>22011.599999999999</v>
      </c>
      <c r="F38" s="4">
        <f t="shared" si="16"/>
        <v>13246.8</v>
      </c>
      <c r="G38" s="4">
        <f t="shared" si="16"/>
        <v>22708.799999999999</v>
      </c>
      <c r="H38" s="4">
        <f t="shared" si="16"/>
        <v>41134.800000000003</v>
      </c>
      <c r="I38" s="4">
        <f t="shared" si="16"/>
        <v>48306</v>
      </c>
      <c r="J38" s="4">
        <f t="shared" si="16"/>
        <v>66532.799999999988</v>
      </c>
      <c r="K38" s="4">
        <f t="shared" si="16"/>
        <v>49899.6</v>
      </c>
      <c r="L38" s="4">
        <f t="shared" si="16"/>
        <v>60955.199999999997</v>
      </c>
      <c r="M38" s="4">
        <f t="shared" si="16"/>
        <v>28485.599999999999</v>
      </c>
      <c r="N38" s="18">
        <f t="shared" ref="N38:N41" si="17">SUM(B38:M38)</f>
        <v>520808.39999999997</v>
      </c>
    </row>
    <row r="39" spans="1:16" x14ac:dyDescent="0.25">
      <c r="A39" s="1" t="s">
        <v>46</v>
      </c>
      <c r="B39" s="4">
        <f t="shared" ref="B39:M41" si="18">B24-B31</f>
        <v>16102.5</v>
      </c>
      <c r="C39" s="4">
        <f t="shared" si="18"/>
        <v>16245</v>
      </c>
      <c r="D39" s="4">
        <f t="shared" si="18"/>
        <v>16245</v>
      </c>
      <c r="E39" s="4">
        <f t="shared" si="18"/>
        <v>16245</v>
      </c>
      <c r="F39" s="4">
        <f t="shared" si="18"/>
        <v>16245</v>
      </c>
      <c r="G39" s="4">
        <f t="shared" si="18"/>
        <v>16245</v>
      </c>
      <c r="H39" s="4">
        <f t="shared" si="18"/>
        <v>16245</v>
      </c>
      <c r="I39" s="4">
        <f t="shared" si="18"/>
        <v>16245</v>
      </c>
      <c r="J39" s="4">
        <f t="shared" si="18"/>
        <v>16245</v>
      </c>
      <c r="K39" s="4">
        <f t="shared" si="18"/>
        <v>145777.5</v>
      </c>
      <c r="L39" s="4">
        <f t="shared" si="18"/>
        <v>145777.5</v>
      </c>
      <c r="M39" s="4">
        <f t="shared" si="18"/>
        <v>145777.5</v>
      </c>
      <c r="N39" s="18">
        <f t="shared" si="17"/>
        <v>583395</v>
      </c>
      <c r="P39" s="10"/>
    </row>
    <row r="40" spans="1:16" x14ac:dyDescent="0.25">
      <c r="A40" s="1" t="s">
        <v>16</v>
      </c>
      <c r="B40" s="4">
        <f t="shared" si="18"/>
        <v>79856</v>
      </c>
      <c r="C40" s="4">
        <f t="shared" si="18"/>
        <v>41538</v>
      </c>
      <c r="D40" s="4">
        <f t="shared" si="18"/>
        <v>79212</v>
      </c>
      <c r="E40" s="4">
        <f t="shared" si="18"/>
        <v>72450</v>
      </c>
      <c r="F40" s="4">
        <f t="shared" si="18"/>
        <v>68103</v>
      </c>
      <c r="G40" s="4">
        <f t="shared" si="18"/>
        <v>40733</v>
      </c>
      <c r="H40" s="4">
        <f t="shared" si="18"/>
        <v>22218</v>
      </c>
      <c r="I40" s="4">
        <f t="shared" si="18"/>
        <v>83559</v>
      </c>
      <c r="J40" s="4">
        <f t="shared" si="18"/>
        <v>42987</v>
      </c>
      <c r="K40" s="4">
        <f t="shared" si="18"/>
        <v>53452</v>
      </c>
      <c r="L40" s="4">
        <f t="shared" si="18"/>
        <v>30751</v>
      </c>
      <c r="M40" s="4">
        <f t="shared" si="18"/>
        <v>16422</v>
      </c>
      <c r="N40" s="18">
        <f t="shared" si="17"/>
        <v>631281</v>
      </c>
    </row>
    <row r="41" spans="1:16" x14ac:dyDescent="0.25">
      <c r="A41" s="1" t="s">
        <v>17</v>
      </c>
      <c r="B41" s="4">
        <f t="shared" si="18"/>
        <v>72381.399999999994</v>
      </c>
      <c r="C41" s="4">
        <f t="shared" si="18"/>
        <v>47543.600000000006</v>
      </c>
      <c r="D41" s="4">
        <f t="shared" si="18"/>
        <v>47970</v>
      </c>
      <c r="E41" s="4">
        <f t="shared" si="18"/>
        <v>68970.200000000012</v>
      </c>
      <c r="F41" s="4">
        <f t="shared" si="18"/>
        <v>52234</v>
      </c>
      <c r="G41" s="4">
        <f t="shared" si="18"/>
        <v>67051.399999999994</v>
      </c>
      <c r="H41" s="4">
        <f t="shared" si="18"/>
        <v>17269.2</v>
      </c>
      <c r="I41" s="4">
        <f t="shared" si="18"/>
        <v>51061.4</v>
      </c>
      <c r="J41" s="4">
        <f t="shared" si="18"/>
        <v>45411.600000000006</v>
      </c>
      <c r="K41" s="4">
        <f t="shared" si="18"/>
        <v>42000.4</v>
      </c>
      <c r="L41" s="4">
        <f t="shared" si="18"/>
        <v>25584</v>
      </c>
      <c r="M41" s="4">
        <f t="shared" si="18"/>
        <v>27076.400000000001</v>
      </c>
      <c r="N41" s="18">
        <f t="shared" si="17"/>
        <v>564553.60000000009</v>
      </c>
    </row>
    <row r="42" spans="1:16" x14ac:dyDescent="0.25">
      <c r="A42" s="9" t="s">
        <v>20</v>
      </c>
      <c r="B42" s="13">
        <f>SUM(B38:B41)</f>
        <v>236665.5</v>
      </c>
      <c r="C42" s="13">
        <f t="shared" ref="C42:M42" si="19">SUM(C38:C41)</f>
        <v>172058.6</v>
      </c>
      <c r="D42" s="13">
        <f t="shared" si="19"/>
        <v>175896.6</v>
      </c>
      <c r="E42" s="13">
        <f t="shared" si="19"/>
        <v>179676.80000000002</v>
      </c>
      <c r="F42" s="13">
        <f t="shared" si="19"/>
        <v>149828.79999999999</v>
      </c>
      <c r="G42" s="13">
        <f t="shared" si="19"/>
        <v>146738.20000000001</v>
      </c>
      <c r="H42" s="13">
        <f t="shared" si="19"/>
        <v>96867</v>
      </c>
      <c r="I42" s="13">
        <f t="shared" si="19"/>
        <v>199171.4</v>
      </c>
      <c r="J42" s="13">
        <f t="shared" si="19"/>
        <v>171176.4</v>
      </c>
      <c r="K42" s="13">
        <f t="shared" si="19"/>
        <v>291129.5</v>
      </c>
      <c r="L42" s="13">
        <f t="shared" si="19"/>
        <v>263067.7</v>
      </c>
      <c r="M42" s="13">
        <f t="shared" si="19"/>
        <v>217761.5</v>
      </c>
      <c r="N42" s="19">
        <f>SUM(B42:M42)</f>
        <v>2300038</v>
      </c>
      <c r="O42" s="33">
        <f>N42/N27</f>
        <v>0.67326435317342304</v>
      </c>
    </row>
    <row r="43" spans="1:16" hidden="1" outlineLevel="1" x14ac:dyDescent="0.25">
      <c r="A43" s="1" t="s">
        <v>23</v>
      </c>
      <c r="B43" s="11">
        <f t="shared" ref="B43:M43" si="20">B27-B34</f>
        <v>236665.5</v>
      </c>
      <c r="C43" s="11">
        <f t="shared" si="20"/>
        <v>172058.6</v>
      </c>
      <c r="D43" s="11">
        <f t="shared" si="20"/>
        <v>175896.6</v>
      </c>
      <c r="E43" s="11">
        <f t="shared" si="20"/>
        <v>179676.79999999999</v>
      </c>
      <c r="F43" s="11">
        <f t="shared" si="20"/>
        <v>149828.79999999999</v>
      </c>
      <c r="G43" s="11">
        <f t="shared" si="20"/>
        <v>146738.20000000001</v>
      </c>
      <c r="H43" s="11">
        <f t="shared" si="20"/>
        <v>96867</v>
      </c>
      <c r="I43" s="11">
        <f t="shared" si="20"/>
        <v>199171.4</v>
      </c>
      <c r="J43" s="11">
        <f t="shared" si="20"/>
        <v>171176.4</v>
      </c>
      <c r="K43" s="11">
        <f t="shared" si="20"/>
        <v>291129.5</v>
      </c>
      <c r="L43" s="11">
        <f t="shared" si="20"/>
        <v>263067.7</v>
      </c>
      <c r="M43" s="11">
        <f t="shared" si="20"/>
        <v>217761.5</v>
      </c>
    </row>
    <row r="44" spans="1:16" hidden="1" outlineLevel="1" x14ac:dyDescent="0.25">
      <c r="A44" s="1" t="s">
        <v>24</v>
      </c>
      <c r="B44">
        <f>B42-B43</f>
        <v>0</v>
      </c>
      <c r="C44">
        <f t="shared" ref="C44:M44" si="21">C42-C43</f>
        <v>0</v>
      </c>
      <c r="D44">
        <f t="shared" si="21"/>
        <v>0</v>
      </c>
      <c r="E44">
        <f t="shared" si="21"/>
        <v>0</v>
      </c>
      <c r="F44">
        <f t="shared" si="21"/>
        <v>0</v>
      </c>
      <c r="G44">
        <f t="shared" si="21"/>
        <v>0</v>
      </c>
      <c r="H44">
        <f t="shared" si="21"/>
        <v>0</v>
      </c>
      <c r="I44">
        <f t="shared" si="21"/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</row>
    <row r="45" spans="1:16" collapsed="1" x14ac:dyDescent="0.25"/>
  </sheetData>
  <scenarios current="0" show="0">
    <scenario name="Avg Comm Rate" locked="1" count="4" user="Mallory Walker" comment="If all products were paid at an average commission rate and we replace Product B with Product E">
      <inputCells r="T23" val="0.33" numFmtId="9"/>
      <inputCells r="T24" val="0.33" numFmtId="9"/>
      <inputCells r="T25" val="0.33" numFmtId="9"/>
      <inputCells r="T26" val="0.33" numFmtId="9"/>
    </scenario>
    <scenario name="Product E 32% Reduction" locked="1" count="3" user="Mallory Walker" comment="If Product E sold the same number of unit we are forecasting for Product B">
      <inputCells r="K17" val="723" numFmtId="164"/>
      <inputCells r="L17" val="723" numFmtId="164"/>
      <inputCells r="M17" val="641" numFmtId="164"/>
    </scenario>
  </scenarios>
  <mergeCells count="2">
    <mergeCell ref="S13:T13"/>
    <mergeCell ref="S22:U22"/>
  </mergeCells>
  <conditionalFormatting sqref="B16:M16 B18:M19">
    <cfRule type="cellIs" dxfId="0" priority="1" operator="lessThan">
      <formula>100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5D08-581B-4065-9893-F016EFDCD31F}">
  <dimension ref="A1:AO45"/>
  <sheetViews>
    <sheetView workbookViewId="0">
      <selection activeCell="F4" sqref="F4"/>
    </sheetView>
  </sheetViews>
  <sheetFormatPr defaultRowHeight="15" x14ac:dyDescent="0.25"/>
  <cols>
    <col min="1" max="1" width="13.85546875" bestFit="1" customWidth="1"/>
    <col min="2" max="2" width="9.7109375" bestFit="1" customWidth="1"/>
    <col min="10" max="10" width="10.5703125" bestFit="1" customWidth="1"/>
    <col min="12" max="12" width="10.140625" bestFit="1" customWidth="1"/>
    <col min="13" max="13" width="9.85546875" bestFit="1" customWidth="1"/>
    <col min="14" max="14" width="9.28515625" bestFit="1" customWidth="1"/>
    <col min="15" max="15" width="9.28515625" hidden="1" customWidth="1"/>
    <col min="16" max="27" width="8.85546875" hidden="1" customWidth="1"/>
    <col min="28" max="28" width="10.28515625" hidden="1" customWidth="1"/>
    <col min="29" max="39" width="8.85546875" hidden="1" customWidth="1"/>
    <col min="41" max="41" width="11.28515625" bestFit="1" customWidth="1"/>
  </cols>
  <sheetData>
    <row r="1" spans="1:41" x14ac:dyDescent="0.25">
      <c r="A1" s="14">
        <v>2023</v>
      </c>
      <c r="B1" s="1" t="s">
        <v>25</v>
      </c>
    </row>
    <row r="2" spans="1:41" x14ac:dyDescent="0.25">
      <c r="B2" s="15">
        <v>44927</v>
      </c>
      <c r="C2" s="15">
        <v>44958</v>
      </c>
      <c r="D2" s="15">
        <v>44986</v>
      </c>
      <c r="E2" s="15">
        <v>45017</v>
      </c>
      <c r="F2" s="15">
        <v>45047</v>
      </c>
      <c r="G2" s="15">
        <v>45078</v>
      </c>
      <c r="H2" s="15">
        <v>45108</v>
      </c>
      <c r="I2" s="15">
        <v>45139</v>
      </c>
      <c r="J2" s="15">
        <v>45170</v>
      </c>
      <c r="K2" s="15">
        <v>45200</v>
      </c>
      <c r="L2" s="15">
        <v>45231</v>
      </c>
      <c r="M2" s="15">
        <v>45261</v>
      </c>
    </row>
    <row r="3" spans="1:41" x14ac:dyDescent="0.25">
      <c r="A3" s="1" t="s">
        <v>14</v>
      </c>
      <c r="B3">
        <v>725</v>
      </c>
      <c r="C3">
        <v>582</v>
      </c>
      <c r="D3">
        <v>596</v>
      </c>
      <c r="E3">
        <v>191</v>
      </c>
      <c r="F3">
        <v>115</v>
      </c>
      <c r="G3">
        <v>198</v>
      </c>
      <c r="H3">
        <v>359</v>
      </c>
      <c r="I3">
        <v>421</v>
      </c>
      <c r="J3">
        <v>579</v>
      </c>
      <c r="K3">
        <v>435</v>
      </c>
      <c r="L3">
        <v>531</v>
      </c>
      <c r="M3">
        <v>248</v>
      </c>
      <c r="N3" s="21">
        <f t="shared" ref="N3:N6" si="0">SUM(B3:M3)</f>
        <v>4980</v>
      </c>
      <c r="O3" s="24">
        <f>N3*1.05</f>
        <v>5229</v>
      </c>
      <c r="P3">
        <v>0.47285882765695941</v>
      </c>
      <c r="Q3">
        <v>0.97114618433016986</v>
      </c>
      <c r="R3">
        <v>0.99403115790686603</v>
      </c>
      <c r="S3">
        <v>0.31940516023372789</v>
      </c>
      <c r="T3">
        <v>0.19209582492688501</v>
      </c>
      <c r="U3">
        <v>0.33097727351279838</v>
      </c>
      <c r="V3">
        <v>0.59860418282593486</v>
      </c>
      <c r="W3">
        <v>0.70299371956342716</v>
      </c>
      <c r="X3">
        <v>0.96694048905662844</v>
      </c>
      <c r="Y3">
        <v>0.72564571824008117</v>
      </c>
      <c r="Z3">
        <v>0.88582617854442502</v>
      </c>
      <c r="AA3">
        <v>0.41386479264981724</v>
      </c>
      <c r="AB3" s="23">
        <f>(P3/(SUM($P$3:$AA$3)))*$O$3</f>
        <v>326.43935286588226</v>
      </c>
      <c r="AC3" s="23">
        <f t="shared" ref="AC3:AM3" si="1">(Q3/(SUM($P$3:$AA$3)))*$O$3</f>
        <v>670.43335856023668</v>
      </c>
      <c r="AD3" s="23">
        <f t="shared" si="1"/>
        <v>686.23206110692809</v>
      </c>
      <c r="AE3" s="23">
        <f t="shared" si="1"/>
        <v>220.50220427387848</v>
      </c>
      <c r="AF3" s="23">
        <f t="shared" si="1"/>
        <v>132.61386508969247</v>
      </c>
      <c r="AG3" s="23">
        <f t="shared" si="1"/>
        <v>228.49104354082974</v>
      </c>
      <c r="AH3" s="23">
        <f t="shared" si="1"/>
        <v>413.24799419049708</v>
      </c>
      <c r="AI3" s="23">
        <f t="shared" si="1"/>
        <v>485.31358930142869</v>
      </c>
      <c r="AJ3" s="23">
        <f t="shared" si="1"/>
        <v>667.52994561086064</v>
      </c>
      <c r="AK3" s="23">
        <f t="shared" si="1"/>
        <v>500.95145700449325</v>
      </c>
      <c r="AL3" s="23">
        <f t="shared" si="1"/>
        <v>611.53246500344505</v>
      </c>
      <c r="AM3" s="23">
        <f t="shared" si="1"/>
        <v>285.71266345182818</v>
      </c>
    </row>
    <row r="4" spans="1:41" x14ac:dyDescent="0.25">
      <c r="A4" s="1" t="s">
        <v>15</v>
      </c>
      <c r="B4">
        <v>415</v>
      </c>
      <c r="C4">
        <v>292</v>
      </c>
      <c r="D4">
        <v>160</v>
      </c>
      <c r="E4">
        <v>236</v>
      </c>
      <c r="F4">
        <v>262</v>
      </c>
      <c r="G4">
        <v>180</v>
      </c>
      <c r="H4">
        <v>151</v>
      </c>
      <c r="I4">
        <v>280</v>
      </c>
      <c r="J4">
        <v>224</v>
      </c>
      <c r="K4">
        <v>114</v>
      </c>
      <c r="L4">
        <v>315</v>
      </c>
      <c r="M4">
        <v>280</v>
      </c>
      <c r="N4" s="21">
        <f t="shared" si="0"/>
        <v>2909</v>
      </c>
      <c r="O4" s="24">
        <f>N4*1.07</f>
        <v>3112.63</v>
      </c>
      <c r="P4">
        <v>0.69430828086980589</v>
      </c>
      <c r="Q4">
        <v>0.88518993247654221</v>
      </c>
      <c r="R4">
        <v>0.48415134280301464</v>
      </c>
      <c r="S4">
        <v>0.716069214538817</v>
      </c>
      <c r="T4">
        <v>0.79558885444910343</v>
      </c>
      <c r="U4">
        <v>0.54662269020908349</v>
      </c>
      <c r="V4">
        <v>0.45865846338537342</v>
      </c>
      <c r="W4">
        <v>0.84904905362173599</v>
      </c>
      <c r="X4">
        <v>0.6794529031783737</v>
      </c>
      <c r="Y4">
        <v>0.2423679997115</v>
      </c>
      <c r="Z4">
        <v>0.95680421978065722</v>
      </c>
      <c r="AA4">
        <v>0.95385623564251221</v>
      </c>
      <c r="AB4" s="23">
        <f>(P4/(SUM($P$4:$AA$4)))*$O$4</f>
        <v>261.57027445514768</v>
      </c>
      <c r="AC4" s="23">
        <f t="shared" ref="AC4:AM4" si="2">(Q4/(SUM($P$4:$AA$4)))*$O$4</f>
        <v>333.48208564178162</v>
      </c>
      <c r="AD4" s="23">
        <f t="shared" si="2"/>
        <v>182.39678699519905</v>
      </c>
      <c r="AE4" s="23">
        <f t="shared" si="2"/>
        <v>269.76838118818671</v>
      </c>
      <c r="AF4" s="23">
        <f t="shared" si="2"/>
        <v>299.72621779910918</v>
      </c>
      <c r="AG4" s="23">
        <f t="shared" si="2"/>
        <v>205.93193404272859</v>
      </c>
      <c r="AH4" s="23">
        <f t="shared" si="2"/>
        <v>172.79272544264097</v>
      </c>
      <c r="AI4" s="23">
        <f t="shared" si="2"/>
        <v>319.86654934246076</v>
      </c>
      <c r="AJ4" s="23">
        <f t="shared" si="2"/>
        <v>255.97373279354613</v>
      </c>
      <c r="AK4" s="23">
        <f t="shared" si="2"/>
        <v>91.308523822100341</v>
      </c>
      <c r="AL4" s="23">
        <f t="shared" si="2"/>
        <v>360.46169873465749</v>
      </c>
      <c r="AM4" s="23">
        <f t="shared" si="2"/>
        <v>359.35108974244156</v>
      </c>
    </row>
    <row r="5" spans="1:41" x14ac:dyDescent="0.25">
      <c r="A5" s="1" t="s">
        <v>16</v>
      </c>
      <c r="B5">
        <v>488</v>
      </c>
      <c r="C5">
        <v>219</v>
      </c>
      <c r="D5">
        <v>419</v>
      </c>
      <c r="E5">
        <v>384</v>
      </c>
      <c r="F5">
        <v>361</v>
      </c>
      <c r="G5">
        <v>215</v>
      </c>
      <c r="H5">
        <v>118</v>
      </c>
      <c r="I5">
        <v>442</v>
      </c>
      <c r="J5">
        <v>227</v>
      </c>
      <c r="K5">
        <v>283</v>
      </c>
      <c r="L5">
        <v>400</v>
      </c>
      <c r="M5">
        <v>109</v>
      </c>
      <c r="N5" s="21">
        <f t="shared" si="0"/>
        <v>3665</v>
      </c>
      <c r="O5" s="24">
        <f>N5*1.07</f>
        <v>3921.55</v>
      </c>
      <c r="P5">
        <v>0.36311233550925998</v>
      </c>
      <c r="Q5">
        <v>0.48957084843269016</v>
      </c>
      <c r="R5">
        <v>0.93575879564126618</v>
      </c>
      <c r="S5">
        <v>0.85603834150088098</v>
      </c>
      <c r="T5">
        <v>0.80449719694693189</v>
      </c>
      <c r="U5">
        <v>0.4800427266310584</v>
      </c>
      <c r="V5">
        <v>0.26223969268552999</v>
      </c>
      <c r="W5">
        <v>0.98632285249191698</v>
      </c>
      <c r="X5">
        <v>0.50714460305438724</v>
      </c>
      <c r="Y5">
        <v>0.63131989563637469</v>
      </c>
      <c r="Z5">
        <v>0.94207594270460771</v>
      </c>
      <c r="AA5">
        <v>0.19478334263282501</v>
      </c>
      <c r="AB5" s="23">
        <f>(P5/(SUM($P$5:$AA$5)))*$O$5</f>
        <v>191.06145571570804</v>
      </c>
      <c r="AC5" s="23">
        <f t="shared" ref="AC5:AM5" si="3">(Q5/(SUM($P$5:$AA$5)))*$O$5</f>
        <v>257.60105022688953</v>
      </c>
      <c r="AD5" s="23">
        <f t="shared" si="3"/>
        <v>492.37500412441563</v>
      </c>
      <c r="AE5" s="23">
        <f t="shared" si="3"/>
        <v>450.42791357179817</v>
      </c>
      <c r="AF5" s="23">
        <f t="shared" si="3"/>
        <v>423.30813507702396</v>
      </c>
      <c r="AG5" s="23">
        <f t="shared" si="3"/>
        <v>252.58756915331716</v>
      </c>
      <c r="AH5" s="23">
        <f t="shared" si="3"/>
        <v>137.98456436536989</v>
      </c>
      <c r="AI5" s="23">
        <f t="shared" si="3"/>
        <v>518.9806612834542</v>
      </c>
      <c r="AJ5" s="23">
        <f t="shared" si="3"/>
        <v>266.84796037579156</v>
      </c>
      <c r="AK5" s="23">
        <f t="shared" si="3"/>
        <v>332.18617625150489</v>
      </c>
      <c r="AL5" s="23">
        <f t="shared" si="3"/>
        <v>495.69894329106359</v>
      </c>
      <c r="AM5" s="23">
        <f t="shared" si="3"/>
        <v>102.49056656366339</v>
      </c>
    </row>
    <row r="6" spans="1:41" x14ac:dyDescent="0.25">
      <c r="A6" s="1" t="s">
        <v>17</v>
      </c>
      <c r="B6">
        <v>814</v>
      </c>
      <c r="C6">
        <v>560</v>
      </c>
      <c r="D6">
        <v>371</v>
      </c>
      <c r="E6">
        <v>534</v>
      </c>
      <c r="F6">
        <v>404</v>
      </c>
      <c r="G6">
        <v>485</v>
      </c>
      <c r="H6">
        <v>130</v>
      </c>
      <c r="I6">
        <v>103</v>
      </c>
      <c r="J6">
        <v>351</v>
      </c>
      <c r="K6">
        <v>325</v>
      </c>
      <c r="L6">
        <v>198</v>
      </c>
      <c r="M6">
        <v>540</v>
      </c>
      <c r="N6" s="21">
        <f t="shared" si="0"/>
        <v>4815</v>
      </c>
      <c r="O6" s="24">
        <f>N6*1.1</f>
        <v>5296.5</v>
      </c>
      <c r="P6">
        <v>0.6331736051185467</v>
      </c>
      <c r="Q6">
        <v>0.96464529972708402</v>
      </c>
      <c r="R6">
        <v>0.63915640286964126</v>
      </c>
      <c r="S6">
        <v>0.91927499247793143</v>
      </c>
      <c r="T6">
        <v>0.6960804508536873</v>
      </c>
      <c r="U6">
        <v>0.89354616296807554</v>
      </c>
      <c r="V6">
        <v>0.22980032696041208</v>
      </c>
      <c r="W6">
        <v>0.11281808689544526</v>
      </c>
      <c r="X6">
        <v>0.60512164957957182</v>
      </c>
      <c r="Y6">
        <v>0.55949507110371566</v>
      </c>
      <c r="Z6">
        <v>0.34031129571284957</v>
      </c>
      <c r="AA6">
        <v>0.92942726394114206</v>
      </c>
      <c r="AB6" s="23">
        <f>(P6/(SUM($P$6:$AA$6)))*$O$6</f>
        <v>445.7889933174136</v>
      </c>
      <c r="AC6" s="23">
        <f t="shared" ref="AC6:AM6" si="4">(Q6/(SUM($P$6:$AA$6)))*$O$6</f>
        <v>679.16327149044525</v>
      </c>
      <c r="AD6" s="23">
        <f t="shared" si="4"/>
        <v>450.00121152284999</v>
      </c>
      <c r="AE6" s="23">
        <f t="shared" si="4"/>
        <v>647.22008334804832</v>
      </c>
      <c r="AF6" s="23">
        <f t="shared" si="4"/>
        <v>490.07886769995633</v>
      </c>
      <c r="AG6" s="23">
        <f t="shared" si="4"/>
        <v>629.10557428810955</v>
      </c>
      <c r="AH6" s="23">
        <f t="shared" si="4"/>
        <v>161.79205132929488</v>
      </c>
      <c r="AI6" s="23">
        <f t="shared" si="4"/>
        <v>79.43012939666184</v>
      </c>
      <c r="AJ6" s="23">
        <f t="shared" si="4"/>
        <v>426.03887594168515</v>
      </c>
      <c r="AK6" s="23">
        <f t="shared" si="4"/>
        <v>393.91525878069854</v>
      </c>
      <c r="AL6" s="23">
        <f t="shared" si="4"/>
        <v>239.59784284117833</v>
      </c>
      <c r="AM6" s="23">
        <f t="shared" si="4"/>
        <v>654.36784004365848</v>
      </c>
    </row>
    <row r="7" spans="1:41" x14ac:dyDescent="0.25">
      <c r="AB7" s="23"/>
    </row>
    <row r="8" spans="1:41" x14ac:dyDescent="0.25">
      <c r="A8" s="14">
        <v>2022</v>
      </c>
      <c r="B8" s="1" t="s">
        <v>25</v>
      </c>
    </row>
    <row r="9" spans="1:41" x14ac:dyDescent="0.25">
      <c r="B9" s="15">
        <v>44562</v>
      </c>
      <c r="C9" s="15">
        <v>44593</v>
      </c>
      <c r="D9" s="15">
        <v>44621</v>
      </c>
      <c r="E9" s="15">
        <v>44652</v>
      </c>
      <c r="F9" s="15">
        <v>44682</v>
      </c>
      <c r="G9" s="15">
        <v>44713</v>
      </c>
      <c r="H9" s="15">
        <v>44743</v>
      </c>
      <c r="I9" s="15">
        <v>44774</v>
      </c>
      <c r="J9" s="15">
        <v>44805</v>
      </c>
      <c r="K9" s="15">
        <v>44835</v>
      </c>
      <c r="L9" s="15">
        <v>44866</v>
      </c>
      <c r="M9" s="15">
        <v>44896</v>
      </c>
      <c r="AB9" s="24">
        <f>ROUND(AB3,0)</f>
        <v>326</v>
      </c>
      <c r="AC9" s="24">
        <f t="shared" ref="AC9:AM9" si="5">ROUND(AC3,0)</f>
        <v>670</v>
      </c>
      <c r="AD9" s="24">
        <f t="shared" si="5"/>
        <v>686</v>
      </c>
      <c r="AE9" s="24">
        <f t="shared" si="5"/>
        <v>221</v>
      </c>
      <c r="AF9" s="24">
        <f t="shared" si="5"/>
        <v>133</v>
      </c>
      <c r="AG9" s="24">
        <f t="shared" si="5"/>
        <v>228</v>
      </c>
      <c r="AH9" s="24">
        <f t="shared" si="5"/>
        <v>413</v>
      </c>
      <c r="AI9" s="24">
        <f t="shared" si="5"/>
        <v>485</v>
      </c>
      <c r="AJ9" s="24">
        <f t="shared" si="5"/>
        <v>668</v>
      </c>
      <c r="AK9" s="24">
        <f t="shared" si="5"/>
        <v>501</v>
      </c>
      <c r="AL9" s="24">
        <f t="shared" si="5"/>
        <v>612</v>
      </c>
      <c r="AM9" s="24">
        <f t="shared" si="5"/>
        <v>286</v>
      </c>
    </row>
    <row r="10" spans="1:41" x14ac:dyDescent="0.25">
      <c r="A10" s="1" t="s">
        <v>14</v>
      </c>
      <c r="B10">
        <v>690</v>
      </c>
      <c r="C10">
        <v>450</v>
      </c>
      <c r="D10">
        <v>388</v>
      </c>
      <c r="E10">
        <v>232</v>
      </c>
      <c r="F10">
        <v>224</v>
      </c>
      <c r="G10">
        <v>483</v>
      </c>
      <c r="H10">
        <v>550</v>
      </c>
      <c r="I10">
        <v>369</v>
      </c>
      <c r="J10">
        <v>287</v>
      </c>
      <c r="K10">
        <v>190</v>
      </c>
      <c r="L10">
        <v>507</v>
      </c>
      <c r="M10">
        <v>465</v>
      </c>
      <c r="N10" s="21">
        <f t="shared" ref="N10:N13" si="6">SUM(B10:M10)</f>
        <v>4835</v>
      </c>
      <c r="AB10" s="24">
        <f t="shared" ref="AB10:AM10" si="7">ROUND(AB4,0)</f>
        <v>262</v>
      </c>
      <c r="AC10" s="24">
        <f t="shared" si="7"/>
        <v>333</v>
      </c>
      <c r="AD10" s="24">
        <f t="shared" si="7"/>
        <v>182</v>
      </c>
      <c r="AE10" s="24">
        <f t="shared" si="7"/>
        <v>270</v>
      </c>
      <c r="AF10" s="24">
        <f t="shared" si="7"/>
        <v>300</v>
      </c>
      <c r="AG10" s="24">
        <f t="shared" si="7"/>
        <v>206</v>
      </c>
      <c r="AH10" s="24">
        <f t="shared" si="7"/>
        <v>173</v>
      </c>
      <c r="AI10" s="24">
        <f t="shared" si="7"/>
        <v>320</v>
      </c>
      <c r="AJ10" s="24">
        <f t="shared" si="7"/>
        <v>256</v>
      </c>
      <c r="AK10" s="24">
        <f t="shared" si="7"/>
        <v>91</v>
      </c>
      <c r="AL10" s="24">
        <f t="shared" si="7"/>
        <v>360</v>
      </c>
      <c r="AM10" s="24">
        <f t="shared" si="7"/>
        <v>359</v>
      </c>
      <c r="AO10" s="24"/>
    </row>
    <row r="11" spans="1:41" x14ac:dyDescent="0.25">
      <c r="A11" s="1" t="s">
        <v>15</v>
      </c>
      <c r="B11">
        <v>395</v>
      </c>
      <c r="C11">
        <v>378</v>
      </c>
      <c r="D11">
        <v>178</v>
      </c>
      <c r="E11">
        <v>277</v>
      </c>
      <c r="F11">
        <v>214</v>
      </c>
      <c r="G11">
        <v>199</v>
      </c>
      <c r="H11">
        <v>186</v>
      </c>
      <c r="I11">
        <v>158</v>
      </c>
      <c r="J11">
        <v>257</v>
      </c>
      <c r="K11">
        <v>269</v>
      </c>
      <c r="L11">
        <v>148</v>
      </c>
      <c r="M11">
        <v>166</v>
      </c>
      <c r="N11" s="21">
        <f t="shared" si="6"/>
        <v>2825</v>
      </c>
      <c r="AB11" s="24">
        <f t="shared" ref="AB11:AM11" si="8">ROUND(AB5,0)</f>
        <v>191</v>
      </c>
      <c r="AC11" s="24">
        <f t="shared" si="8"/>
        <v>258</v>
      </c>
      <c r="AD11" s="24">
        <f t="shared" si="8"/>
        <v>492</v>
      </c>
      <c r="AE11" s="24">
        <f t="shared" si="8"/>
        <v>450</v>
      </c>
      <c r="AF11" s="24">
        <f t="shared" si="8"/>
        <v>423</v>
      </c>
      <c r="AG11" s="24">
        <f t="shared" si="8"/>
        <v>253</v>
      </c>
      <c r="AH11" s="24">
        <f t="shared" si="8"/>
        <v>138</v>
      </c>
      <c r="AI11" s="24">
        <f t="shared" si="8"/>
        <v>519</v>
      </c>
      <c r="AJ11" s="24">
        <f t="shared" si="8"/>
        <v>267</v>
      </c>
      <c r="AK11" s="24">
        <f t="shared" si="8"/>
        <v>332</v>
      </c>
      <c r="AL11" s="24">
        <f t="shared" si="8"/>
        <v>496</v>
      </c>
      <c r="AM11" s="24">
        <f t="shared" si="8"/>
        <v>102</v>
      </c>
      <c r="AO11" s="24"/>
    </row>
    <row r="12" spans="1:41" x14ac:dyDescent="0.25">
      <c r="A12" s="1" t="s">
        <v>16</v>
      </c>
      <c r="B12">
        <v>465</v>
      </c>
      <c r="C12">
        <v>310</v>
      </c>
      <c r="D12">
        <v>216</v>
      </c>
      <c r="E12">
        <v>331</v>
      </c>
      <c r="F12">
        <v>406</v>
      </c>
      <c r="G12">
        <v>169</v>
      </c>
      <c r="H12">
        <v>366</v>
      </c>
      <c r="I12">
        <v>131</v>
      </c>
      <c r="J12">
        <v>266</v>
      </c>
      <c r="K12">
        <v>221</v>
      </c>
      <c r="L12">
        <v>421</v>
      </c>
      <c r="M12">
        <v>256</v>
      </c>
      <c r="N12" s="21">
        <f t="shared" si="6"/>
        <v>3558</v>
      </c>
      <c r="AB12" s="24">
        <f t="shared" ref="AB12:AM12" si="9">ROUND(AB6,0)</f>
        <v>446</v>
      </c>
      <c r="AC12" s="24">
        <f t="shared" si="9"/>
        <v>679</v>
      </c>
      <c r="AD12" s="24">
        <f t="shared" si="9"/>
        <v>450</v>
      </c>
      <c r="AE12" s="24">
        <f t="shared" si="9"/>
        <v>647</v>
      </c>
      <c r="AF12" s="24">
        <f t="shared" si="9"/>
        <v>490</v>
      </c>
      <c r="AG12" s="24">
        <f t="shared" si="9"/>
        <v>629</v>
      </c>
      <c r="AH12" s="24">
        <f t="shared" si="9"/>
        <v>162</v>
      </c>
      <c r="AI12" s="24">
        <f t="shared" si="9"/>
        <v>79</v>
      </c>
      <c r="AJ12" s="24">
        <f t="shared" si="9"/>
        <v>426</v>
      </c>
      <c r="AK12" s="24">
        <f t="shared" si="9"/>
        <v>394</v>
      </c>
      <c r="AL12" s="24">
        <f t="shared" si="9"/>
        <v>240</v>
      </c>
      <c r="AM12" s="24">
        <f t="shared" si="9"/>
        <v>654</v>
      </c>
      <c r="AO12" s="24"/>
    </row>
    <row r="13" spans="1:41" x14ac:dyDescent="0.25">
      <c r="A13" s="1" t="s">
        <v>17</v>
      </c>
      <c r="B13">
        <v>775</v>
      </c>
      <c r="C13">
        <v>224</v>
      </c>
      <c r="D13">
        <v>662</v>
      </c>
      <c r="E13">
        <v>478</v>
      </c>
      <c r="F13">
        <v>199</v>
      </c>
      <c r="G13">
        <v>712</v>
      </c>
      <c r="H13">
        <v>192</v>
      </c>
      <c r="I13">
        <v>133</v>
      </c>
      <c r="J13">
        <v>182</v>
      </c>
      <c r="K13">
        <v>247</v>
      </c>
      <c r="L13">
        <v>314</v>
      </c>
      <c r="M13">
        <v>557</v>
      </c>
      <c r="N13" s="21">
        <f t="shared" si="6"/>
        <v>4675</v>
      </c>
      <c r="AO13" s="24"/>
    </row>
    <row r="21" spans="2:6" x14ac:dyDescent="0.25">
      <c r="C21" s="1"/>
      <c r="D21" s="1"/>
      <c r="E21" s="1"/>
      <c r="F21" s="1"/>
    </row>
    <row r="22" spans="2:6" x14ac:dyDescent="0.25">
      <c r="B22" s="15"/>
    </row>
    <row r="23" spans="2:6" x14ac:dyDescent="0.25">
      <c r="B23" s="15"/>
    </row>
    <row r="24" spans="2:6" x14ac:dyDescent="0.25">
      <c r="B24" s="15"/>
    </row>
    <row r="25" spans="2:6" x14ac:dyDescent="0.25">
      <c r="B25" s="15"/>
    </row>
    <row r="26" spans="2:6" x14ac:dyDescent="0.25">
      <c r="B26" s="15"/>
    </row>
    <row r="27" spans="2:6" x14ac:dyDescent="0.25">
      <c r="B27" s="15"/>
    </row>
    <row r="28" spans="2:6" x14ac:dyDescent="0.25">
      <c r="B28" s="15"/>
    </row>
    <row r="29" spans="2:6" x14ac:dyDescent="0.25">
      <c r="B29" s="15"/>
    </row>
    <row r="30" spans="2:6" x14ac:dyDescent="0.25">
      <c r="B30" s="15"/>
    </row>
    <row r="31" spans="2:6" x14ac:dyDescent="0.25">
      <c r="B31" s="15"/>
    </row>
    <row r="32" spans="2:6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0531-CC32-48E1-A89C-2E43BF5B533C}">
  <dimension ref="A1:I97"/>
  <sheetViews>
    <sheetView workbookViewId="0">
      <selection activeCell="K6" sqref="K6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5" bestFit="1" customWidth="1"/>
    <col min="4" max="4" width="10.28515625" bestFit="1" customWidth="1"/>
    <col min="5" max="5" width="16.140625" bestFit="1" customWidth="1"/>
    <col min="6" max="6" width="22.140625" bestFit="1" customWidth="1"/>
    <col min="7" max="7" width="13.85546875" bestFit="1" customWidth="1"/>
    <col min="8" max="8" width="20" bestFit="1" customWidth="1"/>
    <col min="9" max="9" width="11.42578125" bestFit="1" customWidth="1"/>
  </cols>
  <sheetData>
    <row r="1" spans="1:9" x14ac:dyDescent="0.25">
      <c r="A1" s="1" t="s">
        <v>1</v>
      </c>
      <c r="B1" s="1" t="s">
        <v>28</v>
      </c>
      <c r="C1" s="1" t="s">
        <v>26</v>
      </c>
      <c r="D1" s="1" t="s">
        <v>29</v>
      </c>
      <c r="E1" s="1" t="s">
        <v>30</v>
      </c>
      <c r="F1" s="1" t="s">
        <v>31</v>
      </c>
      <c r="G1" s="1" t="s">
        <v>22</v>
      </c>
      <c r="H1" s="1" t="s">
        <v>49</v>
      </c>
      <c r="I1" s="1" t="s">
        <v>50</v>
      </c>
    </row>
    <row r="2" spans="1:9" x14ac:dyDescent="0.25">
      <c r="A2" t="s">
        <v>14</v>
      </c>
      <c r="B2" t="s">
        <v>27</v>
      </c>
      <c r="C2">
        <v>2022</v>
      </c>
      <c r="D2">
        <v>690</v>
      </c>
      <c r="E2" s="4">
        <v>166</v>
      </c>
      <c r="F2">
        <v>0.4</v>
      </c>
      <c r="G2" s="10">
        <f>D2*E2</f>
        <v>114540</v>
      </c>
      <c r="H2" s="10">
        <f>G2*F2</f>
        <v>45816</v>
      </c>
      <c r="I2" s="10">
        <f>G2-H2</f>
        <v>68724</v>
      </c>
    </row>
    <row r="3" spans="1:9" x14ac:dyDescent="0.25">
      <c r="A3" t="s">
        <v>14</v>
      </c>
      <c r="B3" t="s">
        <v>3</v>
      </c>
      <c r="C3">
        <v>2022</v>
      </c>
      <c r="D3">
        <v>450</v>
      </c>
      <c r="E3" s="4">
        <v>166</v>
      </c>
      <c r="F3">
        <v>0.4</v>
      </c>
      <c r="G3" s="10">
        <f t="shared" ref="G3:G66" si="0">D3*E3</f>
        <v>74700</v>
      </c>
      <c r="H3" s="10">
        <f t="shared" ref="H3:H66" si="1">G3*F3</f>
        <v>29880</v>
      </c>
      <c r="I3" s="10">
        <f t="shared" ref="I3:I66" si="2">G3-H3</f>
        <v>44820</v>
      </c>
    </row>
    <row r="4" spans="1:9" x14ac:dyDescent="0.25">
      <c r="A4" t="s">
        <v>14</v>
      </c>
      <c r="B4" t="s">
        <v>4</v>
      </c>
      <c r="C4">
        <v>2022</v>
      </c>
      <c r="D4">
        <v>388</v>
      </c>
      <c r="E4" s="4">
        <v>166</v>
      </c>
      <c r="F4">
        <v>0.4</v>
      </c>
      <c r="G4" s="10">
        <f t="shared" si="0"/>
        <v>64408</v>
      </c>
      <c r="H4" s="10">
        <f t="shared" si="1"/>
        <v>25763.200000000001</v>
      </c>
      <c r="I4" s="10">
        <f t="shared" si="2"/>
        <v>38644.800000000003</v>
      </c>
    </row>
    <row r="5" spans="1:9" x14ac:dyDescent="0.25">
      <c r="A5" t="s">
        <v>14</v>
      </c>
      <c r="B5" t="s">
        <v>5</v>
      </c>
      <c r="C5">
        <v>2022</v>
      </c>
      <c r="D5">
        <v>232</v>
      </c>
      <c r="E5" s="4">
        <v>166</v>
      </c>
      <c r="F5">
        <v>0.4</v>
      </c>
      <c r="G5" s="10">
        <f t="shared" si="0"/>
        <v>38512</v>
      </c>
      <c r="H5" s="10">
        <f t="shared" si="1"/>
        <v>15404.800000000001</v>
      </c>
      <c r="I5" s="10">
        <f t="shared" si="2"/>
        <v>23107.199999999997</v>
      </c>
    </row>
    <row r="6" spans="1:9" x14ac:dyDescent="0.25">
      <c r="A6" t="s">
        <v>14</v>
      </c>
      <c r="B6" t="s">
        <v>6</v>
      </c>
      <c r="C6">
        <v>2022</v>
      </c>
      <c r="D6">
        <v>224</v>
      </c>
      <c r="E6" s="4">
        <v>166</v>
      </c>
      <c r="F6">
        <v>0.4</v>
      </c>
      <c r="G6" s="10">
        <f t="shared" si="0"/>
        <v>37184</v>
      </c>
      <c r="H6" s="10">
        <f t="shared" si="1"/>
        <v>14873.6</v>
      </c>
      <c r="I6" s="10">
        <f t="shared" si="2"/>
        <v>22310.400000000001</v>
      </c>
    </row>
    <row r="7" spans="1:9" x14ac:dyDescent="0.25">
      <c r="A7" t="s">
        <v>14</v>
      </c>
      <c r="B7" t="s">
        <v>7</v>
      </c>
      <c r="C7">
        <v>2022</v>
      </c>
      <c r="D7">
        <v>483</v>
      </c>
      <c r="E7" s="4">
        <v>166</v>
      </c>
      <c r="F7">
        <v>0.4</v>
      </c>
      <c r="G7" s="10">
        <f t="shared" si="0"/>
        <v>80178</v>
      </c>
      <c r="H7" s="10">
        <f t="shared" si="1"/>
        <v>32071.200000000001</v>
      </c>
      <c r="I7" s="10">
        <f t="shared" si="2"/>
        <v>48106.8</v>
      </c>
    </row>
    <row r="8" spans="1:9" x14ac:dyDescent="0.25">
      <c r="A8" t="s">
        <v>14</v>
      </c>
      <c r="B8" t="s">
        <v>8</v>
      </c>
      <c r="C8">
        <v>2022</v>
      </c>
      <c r="D8">
        <v>550</v>
      </c>
      <c r="E8" s="4">
        <v>166</v>
      </c>
      <c r="F8">
        <v>0.4</v>
      </c>
      <c r="G8" s="10">
        <f t="shared" si="0"/>
        <v>91300</v>
      </c>
      <c r="H8" s="10">
        <f t="shared" si="1"/>
        <v>36520</v>
      </c>
      <c r="I8" s="10">
        <f t="shared" si="2"/>
        <v>54780</v>
      </c>
    </row>
    <row r="9" spans="1:9" x14ac:dyDescent="0.25">
      <c r="A9" t="s">
        <v>14</v>
      </c>
      <c r="B9" t="s">
        <v>9</v>
      </c>
      <c r="C9">
        <v>2022</v>
      </c>
      <c r="D9">
        <v>369</v>
      </c>
      <c r="E9" s="4">
        <v>166</v>
      </c>
      <c r="F9">
        <v>0.4</v>
      </c>
      <c r="G9" s="10">
        <f t="shared" si="0"/>
        <v>61254</v>
      </c>
      <c r="H9" s="10">
        <f t="shared" si="1"/>
        <v>24501.600000000002</v>
      </c>
      <c r="I9" s="10">
        <f t="shared" si="2"/>
        <v>36752.399999999994</v>
      </c>
    </row>
    <row r="10" spans="1:9" x14ac:dyDescent="0.25">
      <c r="A10" t="s">
        <v>14</v>
      </c>
      <c r="B10" t="s">
        <v>10</v>
      </c>
      <c r="C10">
        <v>2022</v>
      </c>
      <c r="D10">
        <v>287</v>
      </c>
      <c r="E10" s="4">
        <v>166</v>
      </c>
      <c r="F10">
        <v>0.4</v>
      </c>
      <c r="G10" s="10">
        <f t="shared" si="0"/>
        <v>47642</v>
      </c>
      <c r="H10" s="10">
        <f t="shared" si="1"/>
        <v>19056.8</v>
      </c>
      <c r="I10" s="10">
        <f t="shared" si="2"/>
        <v>28585.200000000001</v>
      </c>
    </row>
    <row r="11" spans="1:9" x14ac:dyDescent="0.25">
      <c r="A11" t="s">
        <v>14</v>
      </c>
      <c r="B11" t="s">
        <v>11</v>
      </c>
      <c r="C11">
        <v>2022</v>
      </c>
      <c r="D11">
        <v>190</v>
      </c>
      <c r="E11" s="4">
        <v>166</v>
      </c>
      <c r="F11">
        <v>0.4</v>
      </c>
      <c r="G11" s="10">
        <f t="shared" si="0"/>
        <v>31540</v>
      </c>
      <c r="H11" s="10">
        <f t="shared" si="1"/>
        <v>12616</v>
      </c>
      <c r="I11" s="10">
        <f t="shared" si="2"/>
        <v>18924</v>
      </c>
    </row>
    <row r="12" spans="1:9" x14ac:dyDescent="0.25">
      <c r="A12" t="s">
        <v>14</v>
      </c>
      <c r="B12" t="s">
        <v>12</v>
      </c>
      <c r="C12">
        <v>2022</v>
      </c>
      <c r="D12">
        <v>507</v>
      </c>
      <c r="E12" s="4">
        <v>166</v>
      </c>
      <c r="F12">
        <v>0.4</v>
      </c>
      <c r="G12" s="10">
        <f t="shared" si="0"/>
        <v>84162</v>
      </c>
      <c r="H12" s="10">
        <f t="shared" si="1"/>
        <v>33664.800000000003</v>
      </c>
      <c r="I12" s="10">
        <f t="shared" si="2"/>
        <v>50497.2</v>
      </c>
    </row>
    <row r="13" spans="1:9" x14ac:dyDescent="0.25">
      <c r="A13" t="s">
        <v>14</v>
      </c>
      <c r="B13" t="s">
        <v>13</v>
      </c>
      <c r="C13">
        <v>2022</v>
      </c>
      <c r="D13">
        <v>465</v>
      </c>
      <c r="E13" s="4">
        <v>166</v>
      </c>
      <c r="F13">
        <v>0.4</v>
      </c>
      <c r="G13" s="10">
        <f t="shared" si="0"/>
        <v>77190</v>
      </c>
      <c r="H13" s="10">
        <f t="shared" si="1"/>
        <v>30876</v>
      </c>
      <c r="I13" s="10">
        <f t="shared" si="2"/>
        <v>46314</v>
      </c>
    </row>
    <row r="14" spans="1:9" x14ac:dyDescent="0.25">
      <c r="A14" t="s">
        <v>15</v>
      </c>
      <c r="B14" t="s">
        <v>27</v>
      </c>
      <c r="C14">
        <v>2022</v>
      </c>
      <c r="D14">
        <v>395</v>
      </c>
      <c r="E14" s="4">
        <v>206</v>
      </c>
      <c r="F14">
        <v>0.25</v>
      </c>
      <c r="G14" s="10">
        <f t="shared" si="0"/>
        <v>81370</v>
      </c>
      <c r="H14" s="10">
        <f t="shared" si="1"/>
        <v>20342.5</v>
      </c>
      <c r="I14" s="10">
        <f t="shared" si="2"/>
        <v>61027.5</v>
      </c>
    </row>
    <row r="15" spans="1:9" x14ac:dyDescent="0.25">
      <c r="A15" t="s">
        <v>15</v>
      </c>
      <c r="B15" t="s">
        <v>3</v>
      </c>
      <c r="C15">
        <v>2022</v>
      </c>
      <c r="D15">
        <v>378</v>
      </c>
      <c r="E15" s="4">
        <v>206</v>
      </c>
      <c r="F15">
        <v>0.25</v>
      </c>
      <c r="G15" s="10">
        <f t="shared" si="0"/>
        <v>77868</v>
      </c>
      <c r="H15" s="10">
        <f t="shared" si="1"/>
        <v>19467</v>
      </c>
      <c r="I15" s="10">
        <f t="shared" si="2"/>
        <v>58401</v>
      </c>
    </row>
    <row r="16" spans="1:9" x14ac:dyDescent="0.25">
      <c r="A16" t="s">
        <v>15</v>
      </c>
      <c r="B16" t="s">
        <v>4</v>
      </c>
      <c r="C16">
        <v>2022</v>
      </c>
      <c r="D16">
        <v>178</v>
      </c>
      <c r="E16" s="4">
        <v>206</v>
      </c>
      <c r="F16">
        <v>0.25</v>
      </c>
      <c r="G16" s="10">
        <f t="shared" si="0"/>
        <v>36668</v>
      </c>
      <c r="H16" s="10">
        <f t="shared" si="1"/>
        <v>9167</v>
      </c>
      <c r="I16" s="10">
        <f t="shared" si="2"/>
        <v>27501</v>
      </c>
    </row>
    <row r="17" spans="1:9" x14ac:dyDescent="0.25">
      <c r="A17" t="s">
        <v>15</v>
      </c>
      <c r="B17" t="s">
        <v>5</v>
      </c>
      <c r="C17">
        <v>2022</v>
      </c>
      <c r="D17">
        <v>277</v>
      </c>
      <c r="E17" s="4">
        <v>206</v>
      </c>
      <c r="F17">
        <v>0.25</v>
      </c>
      <c r="G17" s="10">
        <f t="shared" si="0"/>
        <v>57062</v>
      </c>
      <c r="H17" s="10">
        <f t="shared" si="1"/>
        <v>14265.5</v>
      </c>
      <c r="I17" s="10">
        <f t="shared" si="2"/>
        <v>42796.5</v>
      </c>
    </row>
    <row r="18" spans="1:9" x14ac:dyDescent="0.25">
      <c r="A18" t="s">
        <v>15</v>
      </c>
      <c r="B18" t="s">
        <v>6</v>
      </c>
      <c r="C18">
        <v>2022</v>
      </c>
      <c r="D18">
        <v>214</v>
      </c>
      <c r="E18" s="4">
        <v>206</v>
      </c>
      <c r="F18">
        <v>0.25</v>
      </c>
      <c r="G18" s="10">
        <f t="shared" si="0"/>
        <v>44084</v>
      </c>
      <c r="H18" s="10">
        <f t="shared" si="1"/>
        <v>11021</v>
      </c>
      <c r="I18" s="10">
        <f t="shared" si="2"/>
        <v>33063</v>
      </c>
    </row>
    <row r="19" spans="1:9" x14ac:dyDescent="0.25">
      <c r="A19" t="s">
        <v>15</v>
      </c>
      <c r="B19" t="s">
        <v>7</v>
      </c>
      <c r="C19">
        <v>2022</v>
      </c>
      <c r="D19">
        <v>199</v>
      </c>
      <c r="E19" s="4">
        <v>206</v>
      </c>
      <c r="F19">
        <v>0.25</v>
      </c>
      <c r="G19" s="10">
        <f t="shared" si="0"/>
        <v>40994</v>
      </c>
      <c r="H19" s="10">
        <f t="shared" si="1"/>
        <v>10248.5</v>
      </c>
      <c r="I19" s="10">
        <f t="shared" si="2"/>
        <v>30745.5</v>
      </c>
    </row>
    <row r="20" spans="1:9" x14ac:dyDescent="0.25">
      <c r="A20" t="s">
        <v>15</v>
      </c>
      <c r="B20" t="s">
        <v>8</v>
      </c>
      <c r="C20">
        <v>2022</v>
      </c>
      <c r="D20">
        <v>186</v>
      </c>
      <c r="E20" s="4">
        <v>206</v>
      </c>
      <c r="F20">
        <v>0.25</v>
      </c>
      <c r="G20" s="10">
        <f t="shared" si="0"/>
        <v>38316</v>
      </c>
      <c r="H20" s="10">
        <f t="shared" si="1"/>
        <v>9579</v>
      </c>
      <c r="I20" s="10">
        <f t="shared" si="2"/>
        <v>28737</v>
      </c>
    </row>
    <row r="21" spans="1:9" x14ac:dyDescent="0.25">
      <c r="A21" t="s">
        <v>15</v>
      </c>
      <c r="B21" t="s">
        <v>9</v>
      </c>
      <c r="C21">
        <v>2022</v>
      </c>
      <c r="D21">
        <v>158</v>
      </c>
      <c r="E21" s="4">
        <v>206</v>
      </c>
      <c r="F21">
        <v>0.25</v>
      </c>
      <c r="G21" s="10">
        <f t="shared" si="0"/>
        <v>32548</v>
      </c>
      <c r="H21" s="10">
        <f t="shared" si="1"/>
        <v>8137</v>
      </c>
      <c r="I21" s="10">
        <f t="shared" si="2"/>
        <v>24411</v>
      </c>
    </row>
    <row r="22" spans="1:9" x14ac:dyDescent="0.25">
      <c r="A22" t="s">
        <v>15</v>
      </c>
      <c r="B22" t="s">
        <v>10</v>
      </c>
      <c r="C22">
        <v>2022</v>
      </c>
      <c r="D22">
        <v>257</v>
      </c>
      <c r="E22" s="4">
        <v>206</v>
      </c>
      <c r="F22">
        <v>0.25</v>
      </c>
      <c r="G22" s="10">
        <f t="shared" si="0"/>
        <v>52942</v>
      </c>
      <c r="H22" s="10">
        <f t="shared" si="1"/>
        <v>13235.5</v>
      </c>
      <c r="I22" s="10">
        <f t="shared" si="2"/>
        <v>39706.5</v>
      </c>
    </row>
    <row r="23" spans="1:9" x14ac:dyDescent="0.25">
      <c r="A23" t="s">
        <v>15</v>
      </c>
      <c r="B23" t="s">
        <v>11</v>
      </c>
      <c r="C23">
        <v>2022</v>
      </c>
      <c r="D23">
        <v>269</v>
      </c>
      <c r="E23" s="4">
        <v>206</v>
      </c>
      <c r="F23">
        <v>0.25</v>
      </c>
      <c r="G23" s="10">
        <f t="shared" si="0"/>
        <v>55414</v>
      </c>
      <c r="H23" s="10">
        <f t="shared" si="1"/>
        <v>13853.5</v>
      </c>
      <c r="I23" s="10">
        <f t="shared" si="2"/>
        <v>41560.5</v>
      </c>
    </row>
    <row r="24" spans="1:9" x14ac:dyDescent="0.25">
      <c r="A24" t="s">
        <v>15</v>
      </c>
      <c r="B24" t="s">
        <v>12</v>
      </c>
      <c r="C24">
        <v>2022</v>
      </c>
      <c r="D24">
        <v>148</v>
      </c>
      <c r="E24" s="4">
        <v>206</v>
      </c>
      <c r="F24">
        <v>0.25</v>
      </c>
      <c r="G24" s="10">
        <f t="shared" si="0"/>
        <v>30488</v>
      </c>
      <c r="H24" s="10">
        <f t="shared" si="1"/>
        <v>7622</v>
      </c>
      <c r="I24" s="10">
        <f t="shared" si="2"/>
        <v>22866</v>
      </c>
    </row>
    <row r="25" spans="1:9" x14ac:dyDescent="0.25">
      <c r="A25" t="s">
        <v>15</v>
      </c>
      <c r="B25" t="s">
        <v>13</v>
      </c>
      <c r="C25">
        <v>2022</v>
      </c>
      <c r="D25">
        <v>166</v>
      </c>
      <c r="E25" s="4">
        <v>206</v>
      </c>
      <c r="F25">
        <v>0.25</v>
      </c>
      <c r="G25" s="10">
        <f t="shared" si="0"/>
        <v>34196</v>
      </c>
      <c r="H25" s="10">
        <f t="shared" si="1"/>
        <v>8549</v>
      </c>
      <c r="I25" s="10">
        <f t="shared" si="2"/>
        <v>25647</v>
      </c>
    </row>
    <row r="26" spans="1:9" x14ac:dyDescent="0.25">
      <c r="A26" t="s">
        <v>16</v>
      </c>
      <c r="B26" t="s">
        <v>27</v>
      </c>
      <c r="C26">
        <v>2022</v>
      </c>
      <c r="D26">
        <v>465</v>
      </c>
      <c r="E26" s="4">
        <v>230</v>
      </c>
      <c r="F26">
        <v>0.3</v>
      </c>
      <c r="G26" s="10">
        <f t="shared" si="0"/>
        <v>106950</v>
      </c>
      <c r="H26" s="10">
        <f t="shared" si="1"/>
        <v>32085</v>
      </c>
      <c r="I26" s="10">
        <f t="shared" si="2"/>
        <v>74865</v>
      </c>
    </row>
    <row r="27" spans="1:9" x14ac:dyDescent="0.25">
      <c r="A27" t="s">
        <v>16</v>
      </c>
      <c r="B27" t="s">
        <v>3</v>
      </c>
      <c r="C27">
        <v>2022</v>
      </c>
      <c r="D27">
        <v>310</v>
      </c>
      <c r="E27" s="4">
        <v>230</v>
      </c>
      <c r="F27">
        <v>0.3</v>
      </c>
      <c r="G27" s="10">
        <f t="shared" si="0"/>
        <v>71300</v>
      </c>
      <c r="H27" s="10">
        <f t="shared" si="1"/>
        <v>21390</v>
      </c>
      <c r="I27" s="10">
        <f t="shared" si="2"/>
        <v>49910</v>
      </c>
    </row>
    <row r="28" spans="1:9" x14ac:dyDescent="0.25">
      <c r="A28" t="s">
        <v>16</v>
      </c>
      <c r="B28" t="s">
        <v>4</v>
      </c>
      <c r="C28">
        <v>2022</v>
      </c>
      <c r="D28">
        <v>216</v>
      </c>
      <c r="E28" s="4">
        <v>230</v>
      </c>
      <c r="F28">
        <v>0.3</v>
      </c>
      <c r="G28" s="10">
        <f t="shared" si="0"/>
        <v>49680</v>
      </c>
      <c r="H28" s="10">
        <f t="shared" si="1"/>
        <v>14904</v>
      </c>
      <c r="I28" s="10">
        <f t="shared" si="2"/>
        <v>34776</v>
      </c>
    </row>
    <row r="29" spans="1:9" x14ac:dyDescent="0.25">
      <c r="A29" t="s">
        <v>16</v>
      </c>
      <c r="B29" t="s">
        <v>5</v>
      </c>
      <c r="C29">
        <v>2022</v>
      </c>
      <c r="D29">
        <v>331</v>
      </c>
      <c r="E29" s="4">
        <v>230</v>
      </c>
      <c r="F29">
        <v>0.3</v>
      </c>
      <c r="G29" s="10">
        <f t="shared" si="0"/>
        <v>76130</v>
      </c>
      <c r="H29" s="10">
        <f t="shared" si="1"/>
        <v>22839</v>
      </c>
      <c r="I29" s="10">
        <f t="shared" si="2"/>
        <v>53291</v>
      </c>
    </row>
    <row r="30" spans="1:9" x14ac:dyDescent="0.25">
      <c r="A30" t="s">
        <v>16</v>
      </c>
      <c r="B30" t="s">
        <v>6</v>
      </c>
      <c r="C30">
        <v>2022</v>
      </c>
      <c r="D30">
        <v>406</v>
      </c>
      <c r="E30" s="4">
        <v>230</v>
      </c>
      <c r="F30">
        <v>0.3</v>
      </c>
      <c r="G30" s="10">
        <f t="shared" si="0"/>
        <v>93380</v>
      </c>
      <c r="H30" s="10">
        <f t="shared" si="1"/>
        <v>28014</v>
      </c>
      <c r="I30" s="10">
        <f t="shared" si="2"/>
        <v>65366</v>
      </c>
    </row>
    <row r="31" spans="1:9" x14ac:dyDescent="0.25">
      <c r="A31" t="s">
        <v>16</v>
      </c>
      <c r="B31" t="s">
        <v>7</v>
      </c>
      <c r="C31">
        <v>2022</v>
      </c>
      <c r="D31">
        <v>169</v>
      </c>
      <c r="E31" s="4">
        <v>230</v>
      </c>
      <c r="F31">
        <v>0.3</v>
      </c>
      <c r="G31" s="10">
        <f t="shared" si="0"/>
        <v>38870</v>
      </c>
      <c r="H31" s="10">
        <f t="shared" si="1"/>
        <v>11661</v>
      </c>
      <c r="I31" s="10">
        <f t="shared" si="2"/>
        <v>27209</v>
      </c>
    </row>
    <row r="32" spans="1:9" x14ac:dyDescent="0.25">
      <c r="A32" t="s">
        <v>16</v>
      </c>
      <c r="B32" t="s">
        <v>8</v>
      </c>
      <c r="C32">
        <v>2022</v>
      </c>
      <c r="D32">
        <v>366</v>
      </c>
      <c r="E32" s="4">
        <v>230</v>
      </c>
      <c r="F32">
        <v>0.3</v>
      </c>
      <c r="G32" s="10">
        <f t="shared" si="0"/>
        <v>84180</v>
      </c>
      <c r="H32" s="10">
        <f t="shared" si="1"/>
        <v>25254</v>
      </c>
      <c r="I32" s="10">
        <f t="shared" si="2"/>
        <v>58926</v>
      </c>
    </row>
    <row r="33" spans="1:9" x14ac:dyDescent="0.25">
      <c r="A33" t="s">
        <v>16</v>
      </c>
      <c r="B33" t="s">
        <v>9</v>
      </c>
      <c r="C33">
        <v>2022</v>
      </c>
      <c r="D33">
        <v>131</v>
      </c>
      <c r="E33" s="4">
        <v>230</v>
      </c>
      <c r="F33">
        <v>0.3</v>
      </c>
      <c r="G33" s="10">
        <f t="shared" si="0"/>
        <v>30130</v>
      </c>
      <c r="H33" s="10">
        <f t="shared" si="1"/>
        <v>9039</v>
      </c>
      <c r="I33" s="10">
        <f t="shared" si="2"/>
        <v>21091</v>
      </c>
    </row>
    <row r="34" spans="1:9" x14ac:dyDescent="0.25">
      <c r="A34" t="s">
        <v>16</v>
      </c>
      <c r="B34" t="s">
        <v>10</v>
      </c>
      <c r="C34">
        <v>2022</v>
      </c>
      <c r="D34">
        <v>266</v>
      </c>
      <c r="E34" s="4">
        <v>230</v>
      </c>
      <c r="F34">
        <v>0.3</v>
      </c>
      <c r="G34" s="10">
        <f t="shared" si="0"/>
        <v>61180</v>
      </c>
      <c r="H34" s="10">
        <f t="shared" si="1"/>
        <v>18354</v>
      </c>
      <c r="I34" s="10">
        <f t="shared" si="2"/>
        <v>42826</v>
      </c>
    </row>
    <row r="35" spans="1:9" x14ac:dyDescent="0.25">
      <c r="A35" t="s">
        <v>16</v>
      </c>
      <c r="B35" t="s">
        <v>11</v>
      </c>
      <c r="C35">
        <v>2022</v>
      </c>
      <c r="D35">
        <v>221</v>
      </c>
      <c r="E35" s="4">
        <v>230</v>
      </c>
      <c r="F35">
        <v>0.3</v>
      </c>
      <c r="G35" s="10">
        <f t="shared" si="0"/>
        <v>50830</v>
      </c>
      <c r="H35" s="10">
        <f t="shared" si="1"/>
        <v>15249</v>
      </c>
      <c r="I35" s="10">
        <f t="shared" si="2"/>
        <v>35581</v>
      </c>
    </row>
    <row r="36" spans="1:9" x14ac:dyDescent="0.25">
      <c r="A36" t="s">
        <v>16</v>
      </c>
      <c r="B36" t="s">
        <v>12</v>
      </c>
      <c r="C36">
        <v>2022</v>
      </c>
      <c r="D36">
        <v>421</v>
      </c>
      <c r="E36" s="4">
        <v>230</v>
      </c>
      <c r="F36">
        <v>0.3</v>
      </c>
      <c r="G36" s="10">
        <f t="shared" si="0"/>
        <v>96830</v>
      </c>
      <c r="H36" s="10">
        <f t="shared" si="1"/>
        <v>29049</v>
      </c>
      <c r="I36" s="10">
        <f t="shared" si="2"/>
        <v>67781</v>
      </c>
    </row>
    <row r="37" spans="1:9" x14ac:dyDescent="0.25">
      <c r="A37" t="s">
        <v>16</v>
      </c>
      <c r="B37" t="s">
        <v>13</v>
      </c>
      <c r="C37">
        <v>2022</v>
      </c>
      <c r="D37">
        <v>256</v>
      </c>
      <c r="E37" s="4">
        <v>230</v>
      </c>
      <c r="F37">
        <v>0.3</v>
      </c>
      <c r="G37" s="10">
        <f t="shared" si="0"/>
        <v>58880</v>
      </c>
      <c r="H37" s="10">
        <f t="shared" si="1"/>
        <v>17664</v>
      </c>
      <c r="I37" s="10">
        <f t="shared" si="2"/>
        <v>41216</v>
      </c>
    </row>
    <row r="38" spans="1:9" x14ac:dyDescent="0.25">
      <c r="A38" t="s">
        <v>17</v>
      </c>
      <c r="B38" t="s">
        <v>27</v>
      </c>
      <c r="C38">
        <v>2022</v>
      </c>
      <c r="D38">
        <v>775</v>
      </c>
      <c r="E38" s="4">
        <v>164</v>
      </c>
      <c r="F38">
        <v>0.35</v>
      </c>
      <c r="G38" s="10">
        <f t="shared" si="0"/>
        <v>127100</v>
      </c>
      <c r="H38" s="10">
        <f t="shared" si="1"/>
        <v>44485</v>
      </c>
      <c r="I38" s="10">
        <f t="shared" si="2"/>
        <v>82615</v>
      </c>
    </row>
    <row r="39" spans="1:9" x14ac:dyDescent="0.25">
      <c r="A39" t="s">
        <v>17</v>
      </c>
      <c r="B39" t="s">
        <v>3</v>
      </c>
      <c r="C39">
        <v>2022</v>
      </c>
      <c r="D39">
        <v>224</v>
      </c>
      <c r="E39" s="4">
        <v>164</v>
      </c>
      <c r="F39">
        <v>0.35</v>
      </c>
      <c r="G39" s="10">
        <f t="shared" si="0"/>
        <v>36736</v>
      </c>
      <c r="H39" s="10">
        <f t="shared" si="1"/>
        <v>12857.599999999999</v>
      </c>
      <c r="I39" s="10">
        <f t="shared" si="2"/>
        <v>23878.400000000001</v>
      </c>
    </row>
    <row r="40" spans="1:9" x14ac:dyDescent="0.25">
      <c r="A40" t="s">
        <v>17</v>
      </c>
      <c r="B40" t="s">
        <v>4</v>
      </c>
      <c r="C40">
        <v>2022</v>
      </c>
      <c r="D40">
        <v>662</v>
      </c>
      <c r="E40" s="4">
        <v>164</v>
      </c>
      <c r="F40">
        <v>0.35</v>
      </c>
      <c r="G40" s="10">
        <f t="shared" si="0"/>
        <v>108568</v>
      </c>
      <c r="H40" s="10">
        <f t="shared" si="1"/>
        <v>37998.799999999996</v>
      </c>
      <c r="I40" s="10">
        <f t="shared" si="2"/>
        <v>70569.200000000012</v>
      </c>
    </row>
    <row r="41" spans="1:9" x14ac:dyDescent="0.25">
      <c r="A41" t="s">
        <v>17</v>
      </c>
      <c r="B41" t="s">
        <v>5</v>
      </c>
      <c r="C41">
        <v>2022</v>
      </c>
      <c r="D41">
        <v>478</v>
      </c>
      <c r="E41" s="4">
        <v>164</v>
      </c>
      <c r="F41">
        <v>0.35</v>
      </c>
      <c r="G41" s="10">
        <f t="shared" si="0"/>
        <v>78392</v>
      </c>
      <c r="H41" s="10">
        <f t="shared" si="1"/>
        <v>27437.199999999997</v>
      </c>
      <c r="I41" s="10">
        <f t="shared" si="2"/>
        <v>50954.8</v>
      </c>
    </row>
    <row r="42" spans="1:9" x14ac:dyDescent="0.25">
      <c r="A42" t="s">
        <v>17</v>
      </c>
      <c r="B42" t="s">
        <v>6</v>
      </c>
      <c r="C42">
        <v>2022</v>
      </c>
      <c r="D42">
        <v>199</v>
      </c>
      <c r="E42" s="4">
        <v>164</v>
      </c>
      <c r="F42">
        <v>0.35</v>
      </c>
      <c r="G42" s="10">
        <f t="shared" si="0"/>
        <v>32636</v>
      </c>
      <c r="H42" s="10">
        <f t="shared" si="1"/>
        <v>11422.599999999999</v>
      </c>
      <c r="I42" s="10">
        <f t="shared" si="2"/>
        <v>21213.4</v>
      </c>
    </row>
    <row r="43" spans="1:9" x14ac:dyDescent="0.25">
      <c r="A43" t="s">
        <v>17</v>
      </c>
      <c r="B43" t="s">
        <v>7</v>
      </c>
      <c r="C43">
        <v>2022</v>
      </c>
      <c r="D43">
        <v>712</v>
      </c>
      <c r="E43" s="4">
        <v>164</v>
      </c>
      <c r="F43">
        <v>0.35</v>
      </c>
      <c r="G43" s="10">
        <f t="shared" si="0"/>
        <v>116768</v>
      </c>
      <c r="H43" s="10">
        <f t="shared" si="1"/>
        <v>40868.799999999996</v>
      </c>
      <c r="I43" s="10">
        <f t="shared" si="2"/>
        <v>75899.200000000012</v>
      </c>
    </row>
    <row r="44" spans="1:9" x14ac:dyDescent="0.25">
      <c r="A44" t="s">
        <v>17</v>
      </c>
      <c r="B44" t="s">
        <v>8</v>
      </c>
      <c r="C44">
        <v>2022</v>
      </c>
      <c r="D44">
        <v>192</v>
      </c>
      <c r="E44" s="4">
        <v>164</v>
      </c>
      <c r="F44">
        <v>0.35</v>
      </c>
      <c r="G44" s="10">
        <f t="shared" si="0"/>
        <v>31488</v>
      </c>
      <c r="H44" s="10">
        <f t="shared" si="1"/>
        <v>11020.8</v>
      </c>
      <c r="I44" s="10">
        <f t="shared" si="2"/>
        <v>20467.2</v>
      </c>
    </row>
    <row r="45" spans="1:9" x14ac:dyDescent="0.25">
      <c r="A45" t="s">
        <v>17</v>
      </c>
      <c r="B45" t="s">
        <v>9</v>
      </c>
      <c r="C45">
        <v>2022</v>
      </c>
      <c r="D45">
        <v>133</v>
      </c>
      <c r="E45" s="4">
        <v>164</v>
      </c>
      <c r="F45">
        <v>0.35</v>
      </c>
      <c r="G45" s="10">
        <f t="shared" si="0"/>
        <v>21812</v>
      </c>
      <c r="H45" s="10">
        <f t="shared" si="1"/>
        <v>7634.2</v>
      </c>
      <c r="I45" s="10">
        <f t="shared" si="2"/>
        <v>14177.8</v>
      </c>
    </row>
    <row r="46" spans="1:9" x14ac:dyDescent="0.25">
      <c r="A46" t="s">
        <v>17</v>
      </c>
      <c r="B46" t="s">
        <v>10</v>
      </c>
      <c r="C46">
        <v>2022</v>
      </c>
      <c r="D46">
        <v>182</v>
      </c>
      <c r="E46" s="4">
        <v>164</v>
      </c>
      <c r="F46">
        <v>0.35</v>
      </c>
      <c r="G46" s="10">
        <f t="shared" si="0"/>
        <v>29848</v>
      </c>
      <c r="H46" s="10">
        <f t="shared" si="1"/>
        <v>10446.799999999999</v>
      </c>
      <c r="I46" s="10">
        <f t="shared" si="2"/>
        <v>19401.2</v>
      </c>
    </row>
    <row r="47" spans="1:9" x14ac:dyDescent="0.25">
      <c r="A47" t="s">
        <v>17</v>
      </c>
      <c r="B47" t="s">
        <v>11</v>
      </c>
      <c r="C47">
        <v>2022</v>
      </c>
      <c r="D47">
        <v>247</v>
      </c>
      <c r="E47" s="4">
        <v>164</v>
      </c>
      <c r="F47">
        <v>0.35</v>
      </c>
      <c r="G47" s="10">
        <f t="shared" si="0"/>
        <v>40508</v>
      </c>
      <c r="H47" s="10">
        <f t="shared" si="1"/>
        <v>14177.8</v>
      </c>
      <c r="I47" s="10">
        <f t="shared" si="2"/>
        <v>26330.2</v>
      </c>
    </row>
    <row r="48" spans="1:9" x14ac:dyDescent="0.25">
      <c r="A48" t="s">
        <v>17</v>
      </c>
      <c r="B48" t="s">
        <v>12</v>
      </c>
      <c r="C48">
        <v>2022</v>
      </c>
      <c r="D48">
        <v>314</v>
      </c>
      <c r="E48" s="4">
        <v>164</v>
      </c>
      <c r="F48">
        <v>0.35</v>
      </c>
      <c r="G48" s="10">
        <f t="shared" si="0"/>
        <v>51496</v>
      </c>
      <c r="H48" s="10">
        <f t="shared" si="1"/>
        <v>18023.599999999999</v>
      </c>
      <c r="I48" s="10">
        <f t="shared" si="2"/>
        <v>33472.400000000001</v>
      </c>
    </row>
    <row r="49" spans="1:9" x14ac:dyDescent="0.25">
      <c r="A49" t="s">
        <v>17</v>
      </c>
      <c r="B49" t="s">
        <v>13</v>
      </c>
      <c r="C49">
        <v>2022</v>
      </c>
      <c r="D49">
        <v>557</v>
      </c>
      <c r="E49" s="4">
        <v>164</v>
      </c>
      <c r="F49">
        <v>0.35</v>
      </c>
      <c r="G49" s="10">
        <f t="shared" si="0"/>
        <v>91348</v>
      </c>
      <c r="H49" s="10">
        <f t="shared" si="1"/>
        <v>31971.8</v>
      </c>
      <c r="I49" s="10">
        <f t="shared" si="2"/>
        <v>59376.2</v>
      </c>
    </row>
    <row r="50" spans="1:9" x14ac:dyDescent="0.25">
      <c r="A50" t="s">
        <v>14</v>
      </c>
      <c r="B50" t="s">
        <v>27</v>
      </c>
      <c r="C50">
        <v>2023</v>
      </c>
      <c r="D50">
        <v>725</v>
      </c>
      <c r="E50" s="4">
        <v>166</v>
      </c>
      <c r="F50">
        <v>0.4</v>
      </c>
      <c r="G50" s="10">
        <f t="shared" si="0"/>
        <v>120350</v>
      </c>
      <c r="H50" s="10">
        <f t="shared" si="1"/>
        <v>48140</v>
      </c>
      <c r="I50" s="10">
        <f t="shared" si="2"/>
        <v>72210</v>
      </c>
    </row>
    <row r="51" spans="1:9" x14ac:dyDescent="0.25">
      <c r="A51" t="s">
        <v>14</v>
      </c>
      <c r="B51" t="s">
        <v>3</v>
      </c>
      <c r="C51">
        <v>2023</v>
      </c>
      <c r="D51">
        <v>582</v>
      </c>
      <c r="E51" s="4">
        <v>166</v>
      </c>
      <c r="F51">
        <v>0.4</v>
      </c>
      <c r="G51" s="10">
        <f t="shared" si="0"/>
        <v>96612</v>
      </c>
      <c r="H51" s="10">
        <f t="shared" si="1"/>
        <v>38644.800000000003</v>
      </c>
      <c r="I51" s="10">
        <f t="shared" si="2"/>
        <v>57967.199999999997</v>
      </c>
    </row>
    <row r="52" spans="1:9" x14ac:dyDescent="0.25">
      <c r="A52" t="s">
        <v>14</v>
      </c>
      <c r="B52" t="s">
        <v>4</v>
      </c>
      <c r="C52">
        <v>2023</v>
      </c>
      <c r="D52">
        <v>596</v>
      </c>
      <c r="E52" s="4">
        <v>166</v>
      </c>
      <c r="F52">
        <v>0.4</v>
      </c>
      <c r="G52" s="10">
        <f t="shared" si="0"/>
        <v>98936</v>
      </c>
      <c r="H52" s="10">
        <f t="shared" si="1"/>
        <v>39574.400000000001</v>
      </c>
      <c r="I52" s="10">
        <f t="shared" si="2"/>
        <v>59361.599999999999</v>
      </c>
    </row>
    <row r="53" spans="1:9" x14ac:dyDescent="0.25">
      <c r="A53" t="s">
        <v>14</v>
      </c>
      <c r="B53" t="s">
        <v>5</v>
      </c>
      <c r="C53">
        <v>2023</v>
      </c>
      <c r="D53">
        <v>191</v>
      </c>
      <c r="E53" s="4">
        <v>166</v>
      </c>
      <c r="F53">
        <v>0.4</v>
      </c>
      <c r="G53" s="10">
        <f t="shared" si="0"/>
        <v>31706</v>
      </c>
      <c r="H53" s="10">
        <f t="shared" si="1"/>
        <v>12682.400000000001</v>
      </c>
      <c r="I53" s="10">
        <f t="shared" si="2"/>
        <v>19023.599999999999</v>
      </c>
    </row>
    <row r="54" spans="1:9" x14ac:dyDescent="0.25">
      <c r="A54" t="s">
        <v>14</v>
      </c>
      <c r="B54" t="s">
        <v>6</v>
      </c>
      <c r="C54">
        <v>2023</v>
      </c>
      <c r="D54">
        <v>115</v>
      </c>
      <c r="E54" s="4">
        <v>166</v>
      </c>
      <c r="F54">
        <v>0.4</v>
      </c>
      <c r="G54" s="10">
        <f t="shared" si="0"/>
        <v>19090</v>
      </c>
      <c r="H54" s="10">
        <f t="shared" si="1"/>
        <v>7636</v>
      </c>
      <c r="I54" s="10">
        <f t="shared" si="2"/>
        <v>11454</v>
      </c>
    </row>
    <row r="55" spans="1:9" x14ac:dyDescent="0.25">
      <c r="A55" t="s">
        <v>14</v>
      </c>
      <c r="B55" t="s">
        <v>7</v>
      </c>
      <c r="C55">
        <v>2023</v>
      </c>
      <c r="D55">
        <v>198</v>
      </c>
      <c r="E55" s="4">
        <v>166</v>
      </c>
      <c r="F55">
        <v>0.4</v>
      </c>
      <c r="G55" s="10">
        <f t="shared" si="0"/>
        <v>32868</v>
      </c>
      <c r="H55" s="10">
        <f t="shared" si="1"/>
        <v>13147.2</v>
      </c>
      <c r="I55" s="10">
        <f t="shared" si="2"/>
        <v>19720.8</v>
      </c>
    </row>
    <row r="56" spans="1:9" x14ac:dyDescent="0.25">
      <c r="A56" t="s">
        <v>14</v>
      </c>
      <c r="B56" t="s">
        <v>8</v>
      </c>
      <c r="C56">
        <v>2023</v>
      </c>
      <c r="D56">
        <v>359</v>
      </c>
      <c r="E56" s="4">
        <v>166</v>
      </c>
      <c r="F56">
        <v>0.4</v>
      </c>
      <c r="G56" s="10">
        <f t="shared" si="0"/>
        <v>59594</v>
      </c>
      <c r="H56" s="10">
        <f t="shared" si="1"/>
        <v>23837.600000000002</v>
      </c>
      <c r="I56" s="10">
        <f t="shared" si="2"/>
        <v>35756.399999999994</v>
      </c>
    </row>
    <row r="57" spans="1:9" x14ac:dyDescent="0.25">
      <c r="A57" t="s">
        <v>14</v>
      </c>
      <c r="B57" t="s">
        <v>9</v>
      </c>
      <c r="C57">
        <v>2023</v>
      </c>
      <c r="D57">
        <v>421</v>
      </c>
      <c r="E57" s="4">
        <v>166</v>
      </c>
      <c r="F57">
        <v>0.4</v>
      </c>
      <c r="G57" s="10">
        <f t="shared" si="0"/>
        <v>69886</v>
      </c>
      <c r="H57" s="10">
        <f t="shared" si="1"/>
        <v>27954.400000000001</v>
      </c>
      <c r="I57" s="10">
        <f t="shared" si="2"/>
        <v>41931.599999999999</v>
      </c>
    </row>
    <row r="58" spans="1:9" x14ac:dyDescent="0.25">
      <c r="A58" t="s">
        <v>14</v>
      </c>
      <c r="B58" t="s">
        <v>10</v>
      </c>
      <c r="C58">
        <v>2023</v>
      </c>
      <c r="D58">
        <v>579</v>
      </c>
      <c r="E58" s="4">
        <v>166</v>
      </c>
      <c r="F58">
        <v>0.4</v>
      </c>
      <c r="G58" s="10">
        <f t="shared" si="0"/>
        <v>96114</v>
      </c>
      <c r="H58" s="10">
        <f t="shared" si="1"/>
        <v>38445.599999999999</v>
      </c>
      <c r="I58" s="10">
        <f t="shared" si="2"/>
        <v>57668.4</v>
      </c>
    </row>
    <row r="59" spans="1:9" x14ac:dyDescent="0.25">
      <c r="A59" t="s">
        <v>14</v>
      </c>
      <c r="B59" t="s">
        <v>11</v>
      </c>
      <c r="C59">
        <v>2023</v>
      </c>
      <c r="D59">
        <v>435</v>
      </c>
      <c r="E59" s="4">
        <v>166</v>
      </c>
      <c r="F59">
        <v>0.4</v>
      </c>
      <c r="G59" s="10">
        <f t="shared" si="0"/>
        <v>72210</v>
      </c>
      <c r="H59" s="10">
        <f t="shared" si="1"/>
        <v>28884</v>
      </c>
      <c r="I59" s="10">
        <f t="shared" si="2"/>
        <v>43326</v>
      </c>
    </row>
    <row r="60" spans="1:9" x14ac:dyDescent="0.25">
      <c r="A60" t="s">
        <v>14</v>
      </c>
      <c r="B60" t="s">
        <v>12</v>
      </c>
      <c r="C60">
        <v>2023</v>
      </c>
      <c r="D60">
        <v>531</v>
      </c>
      <c r="E60" s="4">
        <v>166</v>
      </c>
      <c r="F60">
        <v>0.4</v>
      </c>
      <c r="G60" s="10">
        <f t="shared" si="0"/>
        <v>88146</v>
      </c>
      <c r="H60" s="10">
        <f t="shared" si="1"/>
        <v>35258.400000000001</v>
      </c>
      <c r="I60" s="10">
        <f t="shared" si="2"/>
        <v>52887.6</v>
      </c>
    </row>
    <row r="61" spans="1:9" x14ac:dyDescent="0.25">
      <c r="A61" t="s">
        <v>14</v>
      </c>
      <c r="B61" t="s">
        <v>13</v>
      </c>
      <c r="C61">
        <v>2023</v>
      </c>
      <c r="D61">
        <v>248</v>
      </c>
      <c r="E61" s="4">
        <v>166</v>
      </c>
      <c r="F61">
        <v>0.4</v>
      </c>
      <c r="G61" s="10">
        <f t="shared" si="0"/>
        <v>41168</v>
      </c>
      <c r="H61" s="10">
        <f t="shared" si="1"/>
        <v>16467.2</v>
      </c>
      <c r="I61" s="10">
        <f t="shared" si="2"/>
        <v>24700.799999999999</v>
      </c>
    </row>
    <row r="62" spans="1:9" x14ac:dyDescent="0.25">
      <c r="A62" t="s">
        <v>15</v>
      </c>
      <c r="B62" t="s">
        <v>27</v>
      </c>
      <c r="C62">
        <v>2023</v>
      </c>
      <c r="D62">
        <v>415</v>
      </c>
      <c r="E62" s="4">
        <v>206</v>
      </c>
      <c r="F62">
        <v>0.25</v>
      </c>
      <c r="G62" s="10">
        <f t="shared" si="0"/>
        <v>85490</v>
      </c>
      <c r="H62" s="10">
        <f t="shared" si="1"/>
        <v>21372.5</v>
      </c>
      <c r="I62" s="10">
        <f t="shared" si="2"/>
        <v>64117.5</v>
      </c>
    </row>
    <row r="63" spans="1:9" x14ac:dyDescent="0.25">
      <c r="A63" t="s">
        <v>15</v>
      </c>
      <c r="B63" t="s">
        <v>3</v>
      </c>
      <c r="C63">
        <v>2023</v>
      </c>
      <c r="D63">
        <v>292</v>
      </c>
      <c r="E63" s="4">
        <v>206</v>
      </c>
      <c r="F63">
        <v>0.25</v>
      </c>
      <c r="G63" s="10">
        <f t="shared" si="0"/>
        <v>60152</v>
      </c>
      <c r="H63" s="10">
        <f t="shared" si="1"/>
        <v>15038</v>
      </c>
      <c r="I63" s="10">
        <f t="shared" si="2"/>
        <v>45114</v>
      </c>
    </row>
    <row r="64" spans="1:9" x14ac:dyDescent="0.25">
      <c r="A64" t="s">
        <v>15</v>
      </c>
      <c r="B64" t="s">
        <v>4</v>
      </c>
      <c r="C64">
        <v>2023</v>
      </c>
      <c r="D64">
        <v>160</v>
      </c>
      <c r="E64" s="4">
        <v>206</v>
      </c>
      <c r="F64">
        <v>0.25</v>
      </c>
      <c r="G64" s="10">
        <f t="shared" si="0"/>
        <v>32960</v>
      </c>
      <c r="H64" s="10">
        <f t="shared" si="1"/>
        <v>8240</v>
      </c>
      <c r="I64" s="10">
        <f t="shared" si="2"/>
        <v>24720</v>
      </c>
    </row>
    <row r="65" spans="1:9" x14ac:dyDescent="0.25">
      <c r="A65" t="s">
        <v>15</v>
      </c>
      <c r="B65" t="s">
        <v>5</v>
      </c>
      <c r="C65">
        <v>2023</v>
      </c>
      <c r="D65">
        <v>236</v>
      </c>
      <c r="E65" s="4">
        <v>206</v>
      </c>
      <c r="F65">
        <v>0.25</v>
      </c>
      <c r="G65" s="10">
        <f t="shared" si="0"/>
        <v>48616</v>
      </c>
      <c r="H65" s="10">
        <f t="shared" si="1"/>
        <v>12154</v>
      </c>
      <c r="I65" s="10">
        <f t="shared" si="2"/>
        <v>36462</v>
      </c>
    </row>
    <row r="66" spans="1:9" x14ac:dyDescent="0.25">
      <c r="A66" t="s">
        <v>15</v>
      </c>
      <c r="B66" t="s">
        <v>6</v>
      </c>
      <c r="C66">
        <v>2023</v>
      </c>
      <c r="D66">
        <v>262</v>
      </c>
      <c r="E66" s="4">
        <v>206</v>
      </c>
      <c r="F66">
        <v>0.25</v>
      </c>
      <c r="G66" s="10">
        <f t="shared" si="0"/>
        <v>53972</v>
      </c>
      <c r="H66" s="10">
        <f t="shared" si="1"/>
        <v>13493</v>
      </c>
      <c r="I66" s="10">
        <f t="shared" si="2"/>
        <v>40479</v>
      </c>
    </row>
    <row r="67" spans="1:9" x14ac:dyDescent="0.25">
      <c r="A67" t="s">
        <v>15</v>
      </c>
      <c r="B67" t="s">
        <v>7</v>
      </c>
      <c r="C67">
        <v>2023</v>
      </c>
      <c r="D67">
        <v>180</v>
      </c>
      <c r="E67" s="4">
        <v>206</v>
      </c>
      <c r="F67">
        <v>0.25</v>
      </c>
      <c r="G67" s="10">
        <f t="shared" ref="G67:G97" si="3">D67*E67</f>
        <v>37080</v>
      </c>
      <c r="H67" s="10">
        <f t="shared" ref="H67:H97" si="4">G67*F67</f>
        <v>9270</v>
      </c>
      <c r="I67" s="10">
        <f t="shared" ref="I67:I97" si="5">G67-H67</f>
        <v>27810</v>
      </c>
    </row>
    <row r="68" spans="1:9" x14ac:dyDescent="0.25">
      <c r="A68" t="s">
        <v>15</v>
      </c>
      <c r="B68" t="s">
        <v>8</v>
      </c>
      <c r="C68">
        <v>2023</v>
      </c>
      <c r="D68">
        <v>151</v>
      </c>
      <c r="E68" s="4">
        <v>206</v>
      </c>
      <c r="F68">
        <v>0.25</v>
      </c>
      <c r="G68" s="10">
        <f t="shared" si="3"/>
        <v>31106</v>
      </c>
      <c r="H68" s="10">
        <f t="shared" si="4"/>
        <v>7776.5</v>
      </c>
      <c r="I68" s="10">
        <f t="shared" si="5"/>
        <v>23329.5</v>
      </c>
    </row>
    <row r="69" spans="1:9" x14ac:dyDescent="0.25">
      <c r="A69" t="s">
        <v>15</v>
      </c>
      <c r="B69" t="s">
        <v>9</v>
      </c>
      <c r="C69">
        <v>2023</v>
      </c>
      <c r="D69">
        <v>280</v>
      </c>
      <c r="E69" s="4">
        <v>206</v>
      </c>
      <c r="F69">
        <v>0.25</v>
      </c>
      <c r="G69" s="10">
        <f t="shared" si="3"/>
        <v>57680</v>
      </c>
      <c r="H69" s="10">
        <f t="shared" si="4"/>
        <v>14420</v>
      </c>
      <c r="I69" s="10">
        <f t="shared" si="5"/>
        <v>43260</v>
      </c>
    </row>
    <row r="70" spans="1:9" x14ac:dyDescent="0.25">
      <c r="A70" t="s">
        <v>15</v>
      </c>
      <c r="B70" t="s">
        <v>10</v>
      </c>
      <c r="C70">
        <v>2023</v>
      </c>
      <c r="D70">
        <v>224</v>
      </c>
      <c r="E70" s="4">
        <v>206</v>
      </c>
      <c r="F70">
        <v>0.25</v>
      </c>
      <c r="G70" s="10">
        <f t="shared" si="3"/>
        <v>46144</v>
      </c>
      <c r="H70" s="10">
        <f t="shared" si="4"/>
        <v>11536</v>
      </c>
      <c r="I70" s="10">
        <f t="shared" si="5"/>
        <v>34608</v>
      </c>
    </row>
    <row r="71" spans="1:9" x14ac:dyDescent="0.25">
      <c r="A71" t="s">
        <v>15</v>
      </c>
      <c r="B71" t="s">
        <v>11</v>
      </c>
      <c r="C71">
        <v>2023</v>
      </c>
      <c r="D71">
        <v>114</v>
      </c>
      <c r="E71" s="4">
        <v>206</v>
      </c>
      <c r="F71">
        <v>0.25</v>
      </c>
      <c r="G71" s="10">
        <f t="shared" si="3"/>
        <v>23484</v>
      </c>
      <c r="H71" s="10">
        <f t="shared" si="4"/>
        <v>5871</v>
      </c>
      <c r="I71" s="10">
        <f t="shared" si="5"/>
        <v>17613</v>
      </c>
    </row>
    <row r="72" spans="1:9" x14ac:dyDescent="0.25">
      <c r="A72" t="s">
        <v>15</v>
      </c>
      <c r="B72" t="s">
        <v>12</v>
      </c>
      <c r="C72">
        <v>2023</v>
      </c>
      <c r="D72">
        <v>315</v>
      </c>
      <c r="E72" s="4">
        <v>206</v>
      </c>
      <c r="F72">
        <v>0.25</v>
      </c>
      <c r="G72" s="10">
        <f t="shared" si="3"/>
        <v>64890</v>
      </c>
      <c r="H72" s="10">
        <f t="shared" si="4"/>
        <v>16222.5</v>
      </c>
      <c r="I72" s="10">
        <f t="shared" si="5"/>
        <v>48667.5</v>
      </c>
    </row>
    <row r="73" spans="1:9" x14ac:dyDescent="0.25">
      <c r="A73" t="s">
        <v>15</v>
      </c>
      <c r="B73" t="s">
        <v>13</v>
      </c>
      <c r="C73">
        <v>2023</v>
      </c>
      <c r="D73">
        <v>280</v>
      </c>
      <c r="E73" s="4">
        <v>206</v>
      </c>
      <c r="F73">
        <v>0.25</v>
      </c>
      <c r="G73" s="10">
        <f t="shared" si="3"/>
        <v>57680</v>
      </c>
      <c r="H73" s="10">
        <f t="shared" si="4"/>
        <v>14420</v>
      </c>
      <c r="I73" s="10">
        <f t="shared" si="5"/>
        <v>43260</v>
      </c>
    </row>
    <row r="74" spans="1:9" x14ac:dyDescent="0.25">
      <c r="A74" t="s">
        <v>16</v>
      </c>
      <c r="B74" t="s">
        <v>27</v>
      </c>
      <c r="C74">
        <v>2023</v>
      </c>
      <c r="D74">
        <v>488</v>
      </c>
      <c r="E74" s="4">
        <v>230</v>
      </c>
      <c r="F74">
        <v>0.3</v>
      </c>
      <c r="G74" s="10">
        <f t="shared" si="3"/>
        <v>112240</v>
      </c>
      <c r="H74" s="10">
        <f t="shared" si="4"/>
        <v>33672</v>
      </c>
      <c r="I74" s="10">
        <f t="shared" si="5"/>
        <v>78568</v>
      </c>
    </row>
    <row r="75" spans="1:9" x14ac:dyDescent="0.25">
      <c r="A75" t="s">
        <v>16</v>
      </c>
      <c r="B75" t="s">
        <v>3</v>
      </c>
      <c r="C75">
        <v>2023</v>
      </c>
      <c r="D75">
        <v>219</v>
      </c>
      <c r="E75" s="4">
        <v>230</v>
      </c>
      <c r="F75">
        <v>0.3</v>
      </c>
      <c r="G75" s="10">
        <f t="shared" si="3"/>
        <v>50370</v>
      </c>
      <c r="H75" s="10">
        <f t="shared" si="4"/>
        <v>15111</v>
      </c>
      <c r="I75" s="10">
        <f t="shared" si="5"/>
        <v>35259</v>
      </c>
    </row>
    <row r="76" spans="1:9" x14ac:dyDescent="0.25">
      <c r="A76" t="s">
        <v>16</v>
      </c>
      <c r="B76" t="s">
        <v>4</v>
      </c>
      <c r="C76">
        <v>2023</v>
      </c>
      <c r="D76">
        <v>419</v>
      </c>
      <c r="E76" s="4">
        <v>230</v>
      </c>
      <c r="F76">
        <v>0.3</v>
      </c>
      <c r="G76" s="10">
        <f t="shared" si="3"/>
        <v>96370</v>
      </c>
      <c r="H76" s="10">
        <f t="shared" si="4"/>
        <v>28911</v>
      </c>
      <c r="I76" s="10">
        <f t="shared" si="5"/>
        <v>67459</v>
      </c>
    </row>
    <row r="77" spans="1:9" x14ac:dyDescent="0.25">
      <c r="A77" t="s">
        <v>16</v>
      </c>
      <c r="B77" t="s">
        <v>5</v>
      </c>
      <c r="C77">
        <v>2023</v>
      </c>
      <c r="D77">
        <v>384</v>
      </c>
      <c r="E77" s="4">
        <v>230</v>
      </c>
      <c r="F77">
        <v>0.3</v>
      </c>
      <c r="G77" s="10">
        <f t="shared" si="3"/>
        <v>88320</v>
      </c>
      <c r="H77" s="10">
        <f t="shared" si="4"/>
        <v>26496</v>
      </c>
      <c r="I77" s="10">
        <f t="shared" si="5"/>
        <v>61824</v>
      </c>
    </row>
    <row r="78" spans="1:9" x14ac:dyDescent="0.25">
      <c r="A78" t="s">
        <v>16</v>
      </c>
      <c r="B78" t="s">
        <v>6</v>
      </c>
      <c r="C78">
        <v>2023</v>
      </c>
      <c r="D78">
        <v>361</v>
      </c>
      <c r="E78" s="4">
        <v>230</v>
      </c>
      <c r="F78">
        <v>0.3</v>
      </c>
      <c r="G78" s="10">
        <f t="shared" si="3"/>
        <v>83030</v>
      </c>
      <c r="H78" s="10">
        <f t="shared" si="4"/>
        <v>24909</v>
      </c>
      <c r="I78" s="10">
        <f t="shared" si="5"/>
        <v>58121</v>
      </c>
    </row>
    <row r="79" spans="1:9" x14ac:dyDescent="0.25">
      <c r="A79" t="s">
        <v>16</v>
      </c>
      <c r="B79" t="s">
        <v>7</v>
      </c>
      <c r="C79">
        <v>2023</v>
      </c>
      <c r="D79">
        <v>215</v>
      </c>
      <c r="E79" s="4">
        <v>230</v>
      </c>
      <c r="F79">
        <v>0.3</v>
      </c>
      <c r="G79" s="10">
        <f t="shared" si="3"/>
        <v>49450</v>
      </c>
      <c r="H79" s="10">
        <f t="shared" si="4"/>
        <v>14835</v>
      </c>
      <c r="I79" s="10">
        <f t="shared" si="5"/>
        <v>34615</v>
      </c>
    </row>
    <row r="80" spans="1:9" x14ac:dyDescent="0.25">
      <c r="A80" t="s">
        <v>16</v>
      </c>
      <c r="B80" t="s">
        <v>8</v>
      </c>
      <c r="C80">
        <v>2023</v>
      </c>
      <c r="D80">
        <v>118</v>
      </c>
      <c r="E80" s="4">
        <v>230</v>
      </c>
      <c r="F80">
        <v>0.3</v>
      </c>
      <c r="G80" s="10">
        <f t="shared" si="3"/>
        <v>27140</v>
      </c>
      <c r="H80" s="10">
        <f t="shared" si="4"/>
        <v>8142</v>
      </c>
      <c r="I80" s="10">
        <f t="shared" si="5"/>
        <v>18998</v>
      </c>
    </row>
    <row r="81" spans="1:9" x14ac:dyDescent="0.25">
      <c r="A81" t="s">
        <v>16</v>
      </c>
      <c r="B81" t="s">
        <v>9</v>
      </c>
      <c r="C81">
        <v>2023</v>
      </c>
      <c r="D81">
        <v>442</v>
      </c>
      <c r="E81" s="4">
        <v>230</v>
      </c>
      <c r="F81">
        <v>0.3</v>
      </c>
      <c r="G81" s="10">
        <f t="shared" si="3"/>
        <v>101660</v>
      </c>
      <c r="H81" s="10">
        <f t="shared" si="4"/>
        <v>30498</v>
      </c>
      <c r="I81" s="10">
        <f t="shared" si="5"/>
        <v>71162</v>
      </c>
    </row>
    <row r="82" spans="1:9" x14ac:dyDescent="0.25">
      <c r="A82" t="s">
        <v>16</v>
      </c>
      <c r="B82" t="s">
        <v>10</v>
      </c>
      <c r="C82">
        <v>2023</v>
      </c>
      <c r="D82">
        <v>227</v>
      </c>
      <c r="E82" s="4">
        <v>230</v>
      </c>
      <c r="F82">
        <v>0.3</v>
      </c>
      <c r="G82" s="10">
        <f t="shared" si="3"/>
        <v>52210</v>
      </c>
      <c r="H82" s="10">
        <f t="shared" si="4"/>
        <v>15663</v>
      </c>
      <c r="I82" s="10">
        <f t="shared" si="5"/>
        <v>36547</v>
      </c>
    </row>
    <row r="83" spans="1:9" x14ac:dyDescent="0.25">
      <c r="A83" t="s">
        <v>16</v>
      </c>
      <c r="B83" t="s">
        <v>11</v>
      </c>
      <c r="C83">
        <v>2023</v>
      </c>
      <c r="D83">
        <v>283</v>
      </c>
      <c r="E83" s="4">
        <v>230</v>
      </c>
      <c r="F83">
        <v>0.3</v>
      </c>
      <c r="G83" s="10">
        <f t="shared" si="3"/>
        <v>65090</v>
      </c>
      <c r="H83" s="10">
        <f t="shared" si="4"/>
        <v>19527</v>
      </c>
      <c r="I83" s="10">
        <f t="shared" si="5"/>
        <v>45563</v>
      </c>
    </row>
    <row r="84" spans="1:9" x14ac:dyDescent="0.25">
      <c r="A84" t="s">
        <v>16</v>
      </c>
      <c r="B84" t="s">
        <v>12</v>
      </c>
      <c r="C84">
        <v>2023</v>
      </c>
      <c r="D84">
        <v>400</v>
      </c>
      <c r="E84" s="4">
        <v>230</v>
      </c>
      <c r="F84">
        <v>0.3</v>
      </c>
      <c r="G84" s="10">
        <f t="shared" si="3"/>
        <v>92000</v>
      </c>
      <c r="H84" s="10">
        <f t="shared" si="4"/>
        <v>27600</v>
      </c>
      <c r="I84" s="10">
        <f t="shared" si="5"/>
        <v>64400</v>
      </c>
    </row>
    <row r="85" spans="1:9" x14ac:dyDescent="0.25">
      <c r="A85" t="s">
        <v>16</v>
      </c>
      <c r="B85" t="s">
        <v>13</v>
      </c>
      <c r="C85">
        <v>2023</v>
      </c>
      <c r="D85">
        <v>109</v>
      </c>
      <c r="E85" s="4">
        <v>230</v>
      </c>
      <c r="F85">
        <v>0.3</v>
      </c>
      <c r="G85" s="10">
        <f t="shared" si="3"/>
        <v>25070</v>
      </c>
      <c r="H85" s="10">
        <f t="shared" si="4"/>
        <v>7521</v>
      </c>
      <c r="I85" s="10">
        <f t="shared" si="5"/>
        <v>17549</v>
      </c>
    </row>
    <row r="86" spans="1:9" x14ac:dyDescent="0.25">
      <c r="A86" t="s">
        <v>17</v>
      </c>
      <c r="B86" t="s">
        <v>27</v>
      </c>
      <c r="C86">
        <v>2023</v>
      </c>
      <c r="D86">
        <v>814</v>
      </c>
      <c r="E86" s="4">
        <v>164</v>
      </c>
      <c r="F86">
        <v>0.35</v>
      </c>
      <c r="G86" s="10">
        <f t="shared" si="3"/>
        <v>133496</v>
      </c>
      <c r="H86" s="10">
        <f t="shared" si="4"/>
        <v>46723.6</v>
      </c>
      <c r="I86" s="10">
        <f t="shared" si="5"/>
        <v>86772.4</v>
      </c>
    </row>
    <row r="87" spans="1:9" x14ac:dyDescent="0.25">
      <c r="A87" t="s">
        <v>17</v>
      </c>
      <c r="B87" t="s">
        <v>3</v>
      </c>
      <c r="C87">
        <v>2023</v>
      </c>
      <c r="D87">
        <v>560</v>
      </c>
      <c r="E87" s="4">
        <v>164</v>
      </c>
      <c r="F87">
        <v>0.35</v>
      </c>
      <c r="G87" s="10">
        <f t="shared" si="3"/>
        <v>91840</v>
      </c>
      <c r="H87" s="10">
        <f t="shared" si="4"/>
        <v>32143.999999999996</v>
      </c>
      <c r="I87" s="10">
        <f t="shared" si="5"/>
        <v>59696</v>
      </c>
    </row>
    <row r="88" spans="1:9" x14ac:dyDescent="0.25">
      <c r="A88" t="s">
        <v>17</v>
      </c>
      <c r="B88" t="s">
        <v>4</v>
      </c>
      <c r="C88">
        <v>2023</v>
      </c>
      <c r="D88">
        <v>371</v>
      </c>
      <c r="E88" s="4">
        <v>164</v>
      </c>
      <c r="F88">
        <v>0.35</v>
      </c>
      <c r="G88" s="10">
        <f t="shared" si="3"/>
        <v>60844</v>
      </c>
      <c r="H88" s="10">
        <f t="shared" si="4"/>
        <v>21295.399999999998</v>
      </c>
      <c r="I88" s="10">
        <f t="shared" si="5"/>
        <v>39548.600000000006</v>
      </c>
    </row>
    <row r="89" spans="1:9" x14ac:dyDescent="0.25">
      <c r="A89" t="s">
        <v>17</v>
      </c>
      <c r="B89" t="s">
        <v>5</v>
      </c>
      <c r="C89">
        <v>2023</v>
      </c>
      <c r="D89">
        <v>534</v>
      </c>
      <c r="E89" s="4">
        <v>164</v>
      </c>
      <c r="F89">
        <v>0.35</v>
      </c>
      <c r="G89" s="10">
        <f t="shared" si="3"/>
        <v>87576</v>
      </c>
      <c r="H89" s="10">
        <f t="shared" si="4"/>
        <v>30651.599999999999</v>
      </c>
      <c r="I89" s="10">
        <f t="shared" si="5"/>
        <v>56924.4</v>
      </c>
    </row>
    <row r="90" spans="1:9" x14ac:dyDescent="0.25">
      <c r="A90" t="s">
        <v>17</v>
      </c>
      <c r="B90" t="s">
        <v>6</v>
      </c>
      <c r="C90">
        <v>2023</v>
      </c>
      <c r="D90">
        <v>404</v>
      </c>
      <c r="E90" s="4">
        <v>164</v>
      </c>
      <c r="F90">
        <v>0.35</v>
      </c>
      <c r="G90" s="10">
        <f t="shared" si="3"/>
        <v>66256</v>
      </c>
      <c r="H90" s="10">
        <f t="shared" si="4"/>
        <v>23189.599999999999</v>
      </c>
      <c r="I90" s="10">
        <f t="shared" si="5"/>
        <v>43066.400000000001</v>
      </c>
    </row>
    <row r="91" spans="1:9" x14ac:dyDescent="0.25">
      <c r="A91" t="s">
        <v>17</v>
      </c>
      <c r="B91" t="s">
        <v>7</v>
      </c>
      <c r="C91">
        <v>2023</v>
      </c>
      <c r="D91">
        <v>485</v>
      </c>
      <c r="E91" s="4">
        <v>164</v>
      </c>
      <c r="F91">
        <v>0.35</v>
      </c>
      <c r="G91" s="10">
        <f t="shared" si="3"/>
        <v>79540</v>
      </c>
      <c r="H91" s="10">
        <f t="shared" si="4"/>
        <v>27839</v>
      </c>
      <c r="I91" s="10">
        <f t="shared" si="5"/>
        <v>51701</v>
      </c>
    </row>
    <row r="92" spans="1:9" x14ac:dyDescent="0.25">
      <c r="A92" t="s">
        <v>17</v>
      </c>
      <c r="B92" t="s">
        <v>8</v>
      </c>
      <c r="C92">
        <v>2023</v>
      </c>
      <c r="D92">
        <v>130</v>
      </c>
      <c r="E92" s="4">
        <v>164</v>
      </c>
      <c r="F92">
        <v>0.35</v>
      </c>
      <c r="G92" s="10">
        <f t="shared" si="3"/>
        <v>21320</v>
      </c>
      <c r="H92" s="10">
        <f t="shared" si="4"/>
        <v>7461.9999999999991</v>
      </c>
      <c r="I92" s="10">
        <f t="shared" si="5"/>
        <v>13858</v>
      </c>
    </row>
    <row r="93" spans="1:9" x14ac:dyDescent="0.25">
      <c r="A93" t="s">
        <v>17</v>
      </c>
      <c r="B93" t="s">
        <v>9</v>
      </c>
      <c r="C93">
        <v>2023</v>
      </c>
      <c r="D93">
        <v>103</v>
      </c>
      <c r="E93" s="4">
        <v>164</v>
      </c>
      <c r="F93">
        <v>0.35</v>
      </c>
      <c r="G93" s="10">
        <f t="shared" si="3"/>
        <v>16892</v>
      </c>
      <c r="H93" s="10">
        <f t="shared" si="4"/>
        <v>5912.2</v>
      </c>
      <c r="I93" s="10">
        <f t="shared" si="5"/>
        <v>10979.8</v>
      </c>
    </row>
    <row r="94" spans="1:9" x14ac:dyDescent="0.25">
      <c r="A94" t="s">
        <v>17</v>
      </c>
      <c r="B94" t="s">
        <v>10</v>
      </c>
      <c r="C94">
        <v>2023</v>
      </c>
      <c r="D94">
        <v>351</v>
      </c>
      <c r="E94" s="4">
        <v>164</v>
      </c>
      <c r="F94">
        <v>0.35</v>
      </c>
      <c r="G94" s="10">
        <f t="shared" si="3"/>
        <v>57564</v>
      </c>
      <c r="H94" s="10">
        <f t="shared" si="4"/>
        <v>20147.399999999998</v>
      </c>
      <c r="I94" s="10">
        <f t="shared" si="5"/>
        <v>37416.600000000006</v>
      </c>
    </row>
    <row r="95" spans="1:9" x14ac:dyDescent="0.25">
      <c r="A95" t="s">
        <v>17</v>
      </c>
      <c r="B95" t="s">
        <v>11</v>
      </c>
      <c r="C95">
        <v>2023</v>
      </c>
      <c r="D95">
        <v>325</v>
      </c>
      <c r="E95" s="4">
        <v>164</v>
      </c>
      <c r="F95">
        <v>0.35</v>
      </c>
      <c r="G95" s="10">
        <f t="shared" si="3"/>
        <v>53300</v>
      </c>
      <c r="H95" s="10">
        <f t="shared" si="4"/>
        <v>18655</v>
      </c>
      <c r="I95" s="10">
        <f t="shared" si="5"/>
        <v>34645</v>
      </c>
    </row>
    <row r="96" spans="1:9" x14ac:dyDescent="0.25">
      <c r="A96" t="s">
        <v>17</v>
      </c>
      <c r="B96" t="s">
        <v>12</v>
      </c>
      <c r="C96">
        <v>2023</v>
      </c>
      <c r="D96">
        <v>198</v>
      </c>
      <c r="E96" s="4">
        <v>164</v>
      </c>
      <c r="F96">
        <v>0.35</v>
      </c>
      <c r="G96" s="10">
        <f t="shared" si="3"/>
        <v>32472</v>
      </c>
      <c r="H96" s="10">
        <f t="shared" si="4"/>
        <v>11365.199999999999</v>
      </c>
      <c r="I96" s="10">
        <f t="shared" si="5"/>
        <v>21106.800000000003</v>
      </c>
    </row>
    <row r="97" spans="1:9" x14ac:dyDescent="0.25">
      <c r="A97" t="s">
        <v>17</v>
      </c>
      <c r="B97" t="s">
        <v>13</v>
      </c>
      <c r="C97">
        <v>2023</v>
      </c>
      <c r="D97">
        <v>540</v>
      </c>
      <c r="E97" s="4">
        <v>164</v>
      </c>
      <c r="F97">
        <v>0.35</v>
      </c>
      <c r="G97" s="10">
        <f t="shared" si="3"/>
        <v>88560</v>
      </c>
      <c r="H97" s="10">
        <f t="shared" si="4"/>
        <v>30995.999999999996</v>
      </c>
      <c r="I97" s="10">
        <f t="shared" si="5"/>
        <v>57564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B13F-7669-4577-A480-5ED6A51378BC}">
  <dimension ref="A1:L49"/>
  <sheetViews>
    <sheetView workbookViewId="0">
      <selection sqref="A1:F49"/>
    </sheetView>
  </sheetViews>
  <sheetFormatPr defaultRowHeight="15" x14ac:dyDescent="0.25"/>
  <cols>
    <col min="4" max="4" width="15.42578125" bestFit="1" customWidth="1"/>
    <col min="5" max="5" width="18.7109375" bestFit="1" customWidth="1"/>
    <col min="6" max="6" width="28.140625" bestFit="1" customWidth="1"/>
    <col min="9" max="11" width="11.5703125" bestFit="1" customWidth="1"/>
  </cols>
  <sheetData>
    <row r="1" spans="1:12" x14ac:dyDescent="0.25">
      <c r="A1" s="1" t="s">
        <v>1</v>
      </c>
      <c r="B1" s="1" t="s">
        <v>28</v>
      </c>
      <c r="C1" s="1" t="s">
        <v>26</v>
      </c>
      <c r="D1" s="1" t="s">
        <v>51</v>
      </c>
      <c r="E1" s="1" t="s">
        <v>33</v>
      </c>
      <c r="F1" s="1" t="s">
        <v>32</v>
      </c>
    </row>
    <row r="2" spans="1:12" x14ac:dyDescent="0.25">
      <c r="A2" t="s">
        <v>14</v>
      </c>
      <c r="B2" t="s">
        <v>27</v>
      </c>
      <c r="C2">
        <v>2024</v>
      </c>
      <c r="D2">
        <f>Model!B16</f>
        <v>686</v>
      </c>
      <c r="E2" s="4">
        <f>Model!B23</f>
        <v>113876</v>
      </c>
      <c r="F2" s="4">
        <f>Model!B30</f>
        <v>45550.400000000001</v>
      </c>
      <c r="K2" s="4"/>
      <c r="L2" s="4"/>
    </row>
    <row r="3" spans="1:12" x14ac:dyDescent="0.25">
      <c r="A3" t="s">
        <v>14</v>
      </c>
      <c r="B3" t="s">
        <v>3</v>
      </c>
      <c r="C3">
        <v>2024</v>
      </c>
      <c r="D3">
        <f>Model!C16</f>
        <v>670</v>
      </c>
      <c r="E3" s="10">
        <f>Model!C23</f>
        <v>111220</v>
      </c>
      <c r="F3" s="4">
        <f>Model!C30</f>
        <v>44488</v>
      </c>
    </row>
    <row r="4" spans="1:12" x14ac:dyDescent="0.25">
      <c r="A4" t="s">
        <v>14</v>
      </c>
      <c r="B4" t="s">
        <v>4</v>
      </c>
      <c r="C4">
        <v>2024</v>
      </c>
      <c r="D4">
        <f>Model!D16</f>
        <v>326</v>
      </c>
      <c r="E4" s="4">
        <f>Model!D23</f>
        <v>54116</v>
      </c>
      <c r="F4" s="4">
        <f>Model!D30</f>
        <v>21646.400000000001</v>
      </c>
    </row>
    <row r="5" spans="1:12" x14ac:dyDescent="0.25">
      <c r="A5" t="s">
        <v>14</v>
      </c>
      <c r="B5" t="s">
        <v>5</v>
      </c>
      <c r="C5">
        <v>2024</v>
      </c>
      <c r="D5">
        <f>Model!E16</f>
        <v>221</v>
      </c>
      <c r="E5" s="4">
        <f>Model!E23</f>
        <v>36686</v>
      </c>
      <c r="F5" s="4">
        <f>Model!E30</f>
        <v>14674.400000000001</v>
      </c>
    </row>
    <row r="6" spans="1:12" x14ac:dyDescent="0.25">
      <c r="A6" t="s">
        <v>14</v>
      </c>
      <c r="B6" t="s">
        <v>6</v>
      </c>
      <c r="C6">
        <v>2024</v>
      </c>
      <c r="D6">
        <f>Model!F16</f>
        <v>133</v>
      </c>
      <c r="E6" s="4">
        <f>Model!F23</f>
        <v>22078</v>
      </c>
      <c r="F6" s="4">
        <f>Model!F30</f>
        <v>8831.2000000000007</v>
      </c>
    </row>
    <row r="7" spans="1:12" x14ac:dyDescent="0.25">
      <c r="A7" t="s">
        <v>14</v>
      </c>
      <c r="B7" t="s">
        <v>7</v>
      </c>
      <c r="C7">
        <v>2024</v>
      </c>
      <c r="D7">
        <f>Model!G16</f>
        <v>228</v>
      </c>
      <c r="E7" s="4">
        <f>Model!G23</f>
        <v>37848</v>
      </c>
      <c r="F7" s="4">
        <f>Model!G30</f>
        <v>15139.2</v>
      </c>
    </row>
    <row r="8" spans="1:12" x14ac:dyDescent="0.25">
      <c r="A8" t="s">
        <v>14</v>
      </c>
      <c r="B8" t="s">
        <v>8</v>
      </c>
      <c r="C8">
        <v>2024</v>
      </c>
      <c r="D8">
        <f>Model!H16</f>
        <v>413</v>
      </c>
      <c r="E8" s="4">
        <f>Model!H23</f>
        <v>68558</v>
      </c>
      <c r="F8" s="4">
        <f>Model!H30</f>
        <v>27423.200000000001</v>
      </c>
    </row>
    <row r="9" spans="1:12" x14ac:dyDescent="0.25">
      <c r="A9" t="s">
        <v>14</v>
      </c>
      <c r="B9" t="s">
        <v>9</v>
      </c>
      <c r="C9">
        <v>2024</v>
      </c>
      <c r="D9">
        <f>Model!I16</f>
        <v>485</v>
      </c>
      <c r="E9" s="4">
        <f>Model!I23</f>
        <v>80510</v>
      </c>
      <c r="F9" s="4">
        <f>Model!I30</f>
        <v>32204</v>
      </c>
    </row>
    <row r="10" spans="1:12" x14ac:dyDescent="0.25">
      <c r="A10" t="s">
        <v>14</v>
      </c>
      <c r="B10" t="s">
        <v>10</v>
      </c>
      <c r="C10">
        <v>2024</v>
      </c>
      <c r="D10">
        <f>Model!J16</f>
        <v>668</v>
      </c>
      <c r="E10" s="4">
        <f>Model!J23</f>
        <v>110888</v>
      </c>
      <c r="F10" s="4">
        <f>Model!J30</f>
        <v>44355.200000000004</v>
      </c>
    </row>
    <row r="11" spans="1:12" x14ac:dyDescent="0.25">
      <c r="A11" t="s">
        <v>14</v>
      </c>
      <c r="B11" t="s">
        <v>11</v>
      </c>
      <c r="C11">
        <v>2024</v>
      </c>
      <c r="D11">
        <f>Model!K16</f>
        <v>501</v>
      </c>
      <c r="E11" s="4">
        <f>Model!K23</f>
        <v>83166</v>
      </c>
      <c r="F11" s="4">
        <f>Model!K30</f>
        <v>33266.400000000001</v>
      </c>
    </row>
    <row r="12" spans="1:12" x14ac:dyDescent="0.25">
      <c r="A12" t="s">
        <v>14</v>
      </c>
      <c r="B12" t="s">
        <v>12</v>
      </c>
      <c r="C12">
        <v>2024</v>
      </c>
      <c r="D12">
        <f>Model!L16</f>
        <v>612</v>
      </c>
      <c r="E12" s="4">
        <f>Model!L23</f>
        <v>101592</v>
      </c>
      <c r="F12" s="4">
        <f>Model!L30</f>
        <v>40636.800000000003</v>
      </c>
    </row>
    <row r="13" spans="1:12" x14ac:dyDescent="0.25">
      <c r="A13" t="s">
        <v>14</v>
      </c>
      <c r="B13" t="s">
        <v>13</v>
      </c>
      <c r="C13">
        <v>2024</v>
      </c>
      <c r="D13">
        <f>Model!M16</f>
        <v>286</v>
      </c>
      <c r="E13" s="4">
        <f>Model!M23</f>
        <v>47476</v>
      </c>
      <c r="F13" s="4">
        <f>Model!M30</f>
        <v>18990.400000000001</v>
      </c>
    </row>
    <row r="14" spans="1:12" x14ac:dyDescent="0.25">
      <c r="A14" t="s">
        <v>15</v>
      </c>
      <c r="B14" t="s">
        <v>27</v>
      </c>
      <c r="C14">
        <v>2024</v>
      </c>
      <c r="D14">
        <f>Model!B17</f>
        <v>333</v>
      </c>
      <c r="E14" s="4">
        <f>Model!B24</f>
        <v>68598</v>
      </c>
      <c r="F14" s="10">
        <f>Model!B31</f>
        <v>17149.5</v>
      </c>
    </row>
    <row r="15" spans="1:12" x14ac:dyDescent="0.25">
      <c r="A15" t="s">
        <v>15</v>
      </c>
      <c r="B15" t="s">
        <v>3</v>
      </c>
      <c r="C15">
        <v>2024</v>
      </c>
      <c r="D15">
        <f>Model!C17</f>
        <v>262</v>
      </c>
      <c r="E15" s="10">
        <f>Model!C24</f>
        <v>53972</v>
      </c>
      <c r="F15" s="4">
        <f>Model!C31</f>
        <v>13493</v>
      </c>
    </row>
    <row r="16" spans="1:12" x14ac:dyDescent="0.25">
      <c r="A16" t="s">
        <v>15</v>
      </c>
      <c r="B16" t="s">
        <v>4</v>
      </c>
      <c r="C16">
        <v>2024</v>
      </c>
      <c r="D16">
        <f>Model!D17</f>
        <v>182</v>
      </c>
      <c r="E16" s="4">
        <f>Model!D24</f>
        <v>37492</v>
      </c>
      <c r="F16" s="10">
        <f>Model!D31</f>
        <v>9373</v>
      </c>
    </row>
    <row r="17" spans="1:6" x14ac:dyDescent="0.25">
      <c r="A17" t="s">
        <v>15</v>
      </c>
      <c r="B17" t="s">
        <v>5</v>
      </c>
      <c r="C17">
        <v>2024</v>
      </c>
      <c r="D17">
        <f>Model!E17</f>
        <v>270</v>
      </c>
      <c r="E17" s="4">
        <f>Model!E24</f>
        <v>55620</v>
      </c>
      <c r="F17" s="4">
        <f>Model!E31</f>
        <v>13905</v>
      </c>
    </row>
    <row r="18" spans="1:6" x14ac:dyDescent="0.25">
      <c r="A18" t="s">
        <v>15</v>
      </c>
      <c r="B18" t="s">
        <v>6</v>
      </c>
      <c r="C18">
        <v>2024</v>
      </c>
      <c r="D18">
        <f>Model!F17</f>
        <v>300</v>
      </c>
      <c r="E18" s="4">
        <f>Model!F24</f>
        <v>61800</v>
      </c>
      <c r="F18" s="4">
        <f>Model!F31</f>
        <v>15450</v>
      </c>
    </row>
    <row r="19" spans="1:6" x14ac:dyDescent="0.25">
      <c r="A19" t="s">
        <v>15</v>
      </c>
      <c r="B19" t="s">
        <v>7</v>
      </c>
      <c r="C19">
        <v>2024</v>
      </c>
      <c r="D19">
        <f>Model!G17</f>
        <v>200</v>
      </c>
      <c r="E19" s="4">
        <f>Model!G24</f>
        <v>41200</v>
      </c>
      <c r="F19" s="4">
        <f>Model!G31</f>
        <v>10300</v>
      </c>
    </row>
    <row r="20" spans="1:6" x14ac:dyDescent="0.25">
      <c r="A20" t="s">
        <v>15</v>
      </c>
      <c r="B20" t="s">
        <v>8</v>
      </c>
      <c r="C20">
        <v>2024</v>
      </c>
      <c r="D20">
        <f>Model!H17</f>
        <v>170</v>
      </c>
      <c r="E20" s="4">
        <f>Model!H24</f>
        <v>35020</v>
      </c>
      <c r="F20" s="4">
        <f>Model!H31</f>
        <v>8755</v>
      </c>
    </row>
    <row r="21" spans="1:6" x14ac:dyDescent="0.25">
      <c r="A21" t="s">
        <v>15</v>
      </c>
      <c r="B21" t="s">
        <v>9</v>
      </c>
      <c r="C21">
        <v>2024</v>
      </c>
      <c r="D21">
        <f>Model!I17</f>
        <v>120</v>
      </c>
      <c r="E21" s="4">
        <f>Model!I24</f>
        <v>24720</v>
      </c>
      <c r="F21" s="4">
        <f>Model!I31</f>
        <v>6180</v>
      </c>
    </row>
    <row r="22" spans="1:6" x14ac:dyDescent="0.25">
      <c r="A22" t="s">
        <v>15</v>
      </c>
      <c r="B22" t="s">
        <v>10</v>
      </c>
      <c r="C22">
        <v>2024</v>
      </c>
      <c r="D22">
        <f>Model!J17</f>
        <v>256</v>
      </c>
      <c r="E22" s="4">
        <f>Model!J24</f>
        <v>52736</v>
      </c>
      <c r="F22" s="4">
        <f>Model!J31</f>
        <v>13184</v>
      </c>
    </row>
    <row r="23" spans="1:6" x14ac:dyDescent="0.25">
      <c r="A23" t="s">
        <v>15</v>
      </c>
      <c r="B23" t="s">
        <v>11</v>
      </c>
      <c r="C23">
        <v>2024</v>
      </c>
      <c r="D23">
        <f>Model!K17</f>
        <v>300</v>
      </c>
      <c r="E23" s="4">
        <f>Model!K24</f>
        <v>61800</v>
      </c>
      <c r="F23" s="4">
        <f>Model!K31</f>
        <v>15450</v>
      </c>
    </row>
    <row r="24" spans="1:6" x14ac:dyDescent="0.25">
      <c r="A24" t="s">
        <v>15</v>
      </c>
      <c r="B24" t="s">
        <v>12</v>
      </c>
      <c r="C24">
        <v>2024</v>
      </c>
      <c r="D24">
        <f>Model!L17</f>
        <v>360</v>
      </c>
      <c r="E24" s="4">
        <f>Model!L24</f>
        <v>74160</v>
      </c>
      <c r="F24" s="4">
        <f>Model!L31</f>
        <v>18540</v>
      </c>
    </row>
    <row r="25" spans="1:6" x14ac:dyDescent="0.25">
      <c r="A25" t="s">
        <v>15</v>
      </c>
      <c r="B25" t="s">
        <v>13</v>
      </c>
      <c r="C25">
        <v>2024</v>
      </c>
      <c r="D25">
        <f>Model!M17</f>
        <v>359</v>
      </c>
      <c r="E25" s="4">
        <f>Model!M24</f>
        <v>73954</v>
      </c>
      <c r="F25" s="4">
        <f>Model!M31</f>
        <v>18488.5</v>
      </c>
    </row>
    <row r="26" spans="1:6" x14ac:dyDescent="0.25">
      <c r="A26" t="s">
        <v>16</v>
      </c>
      <c r="B26" t="s">
        <v>27</v>
      </c>
      <c r="C26">
        <v>2024</v>
      </c>
      <c r="D26">
        <f>Model!B18</f>
        <v>496</v>
      </c>
      <c r="E26" s="4">
        <f>Model!B25</f>
        <v>114080</v>
      </c>
      <c r="F26" s="10">
        <f>Model!B32</f>
        <v>34224</v>
      </c>
    </row>
    <row r="27" spans="1:6" x14ac:dyDescent="0.25">
      <c r="A27" t="s">
        <v>16</v>
      </c>
      <c r="B27" t="s">
        <v>3</v>
      </c>
      <c r="C27">
        <v>2024</v>
      </c>
      <c r="D27">
        <f>Model!C18</f>
        <v>258</v>
      </c>
      <c r="E27" s="10">
        <f>Model!C25</f>
        <v>59340</v>
      </c>
      <c r="F27" s="4">
        <f>Model!C32</f>
        <v>17802</v>
      </c>
    </row>
    <row r="28" spans="1:6" x14ac:dyDescent="0.25">
      <c r="A28" t="s">
        <v>16</v>
      </c>
      <c r="B28" t="s">
        <v>4</v>
      </c>
      <c r="C28">
        <v>2024</v>
      </c>
      <c r="D28">
        <f>Model!D18</f>
        <v>492</v>
      </c>
      <c r="E28" s="4">
        <f>Model!D25</f>
        <v>113160</v>
      </c>
      <c r="F28" s="10">
        <f>Model!D32</f>
        <v>33948</v>
      </c>
    </row>
    <row r="29" spans="1:6" x14ac:dyDescent="0.25">
      <c r="A29" t="s">
        <v>16</v>
      </c>
      <c r="B29" t="s">
        <v>5</v>
      </c>
      <c r="C29">
        <v>2024</v>
      </c>
      <c r="D29">
        <f>Model!E18</f>
        <v>450</v>
      </c>
      <c r="E29" s="4">
        <f>Model!E25</f>
        <v>103500</v>
      </c>
      <c r="F29" s="4">
        <f>Model!E32</f>
        <v>31050</v>
      </c>
    </row>
    <row r="30" spans="1:6" x14ac:dyDescent="0.25">
      <c r="A30" t="s">
        <v>16</v>
      </c>
      <c r="B30" t="s">
        <v>6</v>
      </c>
      <c r="C30">
        <v>2024</v>
      </c>
      <c r="D30">
        <f>Model!F18</f>
        <v>423</v>
      </c>
      <c r="E30" s="4">
        <f>Model!F25</f>
        <v>97290</v>
      </c>
      <c r="F30" s="4">
        <f>Model!F32</f>
        <v>29187</v>
      </c>
    </row>
    <row r="31" spans="1:6" x14ac:dyDescent="0.25">
      <c r="A31" t="s">
        <v>16</v>
      </c>
      <c r="B31" t="s">
        <v>7</v>
      </c>
      <c r="C31">
        <v>2024</v>
      </c>
      <c r="D31">
        <f>Model!G18</f>
        <v>253</v>
      </c>
      <c r="E31" s="4">
        <f>Model!G25</f>
        <v>58190</v>
      </c>
      <c r="F31" s="4">
        <f>Model!G32</f>
        <v>17457</v>
      </c>
    </row>
    <row r="32" spans="1:6" x14ac:dyDescent="0.25">
      <c r="A32" t="s">
        <v>16</v>
      </c>
      <c r="B32" t="s">
        <v>8</v>
      </c>
      <c r="C32">
        <v>2024</v>
      </c>
      <c r="D32">
        <f>Model!H18</f>
        <v>138</v>
      </c>
      <c r="E32" s="4">
        <f>Model!H25</f>
        <v>31740</v>
      </c>
      <c r="F32" s="4">
        <f>Model!H32</f>
        <v>9522</v>
      </c>
    </row>
    <row r="33" spans="1:6" x14ac:dyDescent="0.25">
      <c r="A33" t="s">
        <v>16</v>
      </c>
      <c r="B33" t="s">
        <v>9</v>
      </c>
      <c r="C33">
        <v>2024</v>
      </c>
      <c r="D33">
        <f>Model!I18</f>
        <v>519</v>
      </c>
      <c r="E33" s="4">
        <f>Model!I25</f>
        <v>119370</v>
      </c>
      <c r="F33" s="4">
        <f>Model!I32</f>
        <v>35811</v>
      </c>
    </row>
    <row r="34" spans="1:6" x14ac:dyDescent="0.25">
      <c r="A34" t="s">
        <v>16</v>
      </c>
      <c r="B34" t="s">
        <v>10</v>
      </c>
      <c r="C34">
        <v>2024</v>
      </c>
      <c r="D34">
        <f>Model!J18</f>
        <v>267</v>
      </c>
      <c r="E34" s="4">
        <f>Model!J25</f>
        <v>61410</v>
      </c>
      <c r="F34" s="4">
        <f>Model!J32</f>
        <v>18423</v>
      </c>
    </row>
    <row r="35" spans="1:6" x14ac:dyDescent="0.25">
      <c r="A35" t="s">
        <v>16</v>
      </c>
      <c r="B35" t="s">
        <v>11</v>
      </c>
      <c r="C35">
        <v>2024</v>
      </c>
      <c r="D35">
        <f>Model!K18</f>
        <v>332</v>
      </c>
      <c r="E35" s="4">
        <f>Model!K25</f>
        <v>76360</v>
      </c>
      <c r="F35" s="4">
        <f>Model!K32</f>
        <v>22908</v>
      </c>
    </row>
    <row r="36" spans="1:6" x14ac:dyDescent="0.25">
      <c r="A36" t="s">
        <v>16</v>
      </c>
      <c r="B36" t="s">
        <v>12</v>
      </c>
      <c r="C36">
        <v>2024</v>
      </c>
      <c r="D36">
        <f>Model!L18</f>
        <v>191</v>
      </c>
      <c r="E36" s="4">
        <f>Model!L25</f>
        <v>43930</v>
      </c>
      <c r="F36" s="4">
        <f>Model!L32</f>
        <v>13179</v>
      </c>
    </row>
    <row r="37" spans="1:6" x14ac:dyDescent="0.25">
      <c r="A37" t="s">
        <v>16</v>
      </c>
      <c r="B37" t="s">
        <v>13</v>
      </c>
      <c r="C37">
        <v>2024</v>
      </c>
      <c r="D37">
        <f>Model!M18</f>
        <v>102</v>
      </c>
      <c r="E37" s="4">
        <f>Model!M25</f>
        <v>23460</v>
      </c>
      <c r="F37" s="4">
        <f>Model!M32</f>
        <v>7038</v>
      </c>
    </row>
    <row r="38" spans="1:6" x14ac:dyDescent="0.25">
      <c r="A38" t="s">
        <v>17</v>
      </c>
      <c r="B38" t="s">
        <v>27</v>
      </c>
      <c r="C38">
        <v>2024</v>
      </c>
      <c r="D38">
        <f>Model!B19</f>
        <v>679</v>
      </c>
      <c r="E38" s="4">
        <f>Model!B26</f>
        <v>111356</v>
      </c>
      <c r="F38" s="10">
        <f>Model!B33</f>
        <v>38974.6</v>
      </c>
    </row>
    <row r="39" spans="1:6" x14ac:dyDescent="0.25">
      <c r="A39" t="s">
        <v>17</v>
      </c>
      <c r="B39" t="s">
        <v>3</v>
      </c>
      <c r="C39">
        <v>2024</v>
      </c>
      <c r="D39">
        <f>Model!C19</f>
        <v>446</v>
      </c>
      <c r="E39" s="10">
        <f>Model!C26</f>
        <v>73144</v>
      </c>
      <c r="F39" s="4">
        <f>Model!C33</f>
        <v>25600.399999999998</v>
      </c>
    </row>
    <row r="40" spans="1:6" x14ac:dyDescent="0.25">
      <c r="A40" t="s">
        <v>17</v>
      </c>
      <c r="B40" t="s">
        <v>4</v>
      </c>
      <c r="C40">
        <v>2024</v>
      </c>
      <c r="D40">
        <f>Model!D19</f>
        <v>450</v>
      </c>
      <c r="E40" s="4">
        <f>Model!D26</f>
        <v>73800</v>
      </c>
      <c r="F40" s="10">
        <f>Model!D33</f>
        <v>25830</v>
      </c>
    </row>
    <row r="41" spans="1:6" x14ac:dyDescent="0.25">
      <c r="A41" t="s">
        <v>17</v>
      </c>
      <c r="B41" t="s">
        <v>5</v>
      </c>
      <c r="C41">
        <v>2024</v>
      </c>
      <c r="D41">
        <f>Model!E19</f>
        <v>647</v>
      </c>
      <c r="E41" s="4">
        <f>Model!E26</f>
        <v>106108</v>
      </c>
      <c r="F41" s="4">
        <f>Model!E33</f>
        <v>37137.799999999996</v>
      </c>
    </row>
    <row r="42" spans="1:6" x14ac:dyDescent="0.25">
      <c r="A42" t="s">
        <v>17</v>
      </c>
      <c r="B42" t="s">
        <v>6</v>
      </c>
      <c r="C42">
        <v>2024</v>
      </c>
      <c r="D42">
        <f>Model!F19</f>
        <v>490</v>
      </c>
      <c r="E42" s="4">
        <f>Model!F26</f>
        <v>80360</v>
      </c>
      <c r="F42" s="4">
        <f>Model!F33</f>
        <v>28126</v>
      </c>
    </row>
    <row r="43" spans="1:6" x14ac:dyDescent="0.25">
      <c r="A43" t="s">
        <v>17</v>
      </c>
      <c r="B43" t="s">
        <v>7</v>
      </c>
      <c r="C43">
        <v>2024</v>
      </c>
      <c r="D43">
        <f>Model!G19</f>
        <v>629</v>
      </c>
      <c r="E43" s="4">
        <f>Model!G26</f>
        <v>103156</v>
      </c>
      <c r="F43" s="4">
        <f>Model!G33</f>
        <v>36104.6</v>
      </c>
    </row>
    <row r="44" spans="1:6" x14ac:dyDescent="0.25">
      <c r="A44" t="s">
        <v>17</v>
      </c>
      <c r="B44" t="s">
        <v>8</v>
      </c>
      <c r="C44">
        <v>2024</v>
      </c>
      <c r="D44">
        <f>Model!H19</f>
        <v>162</v>
      </c>
      <c r="E44" s="4">
        <f>Model!H26</f>
        <v>26568</v>
      </c>
      <c r="F44" s="4">
        <f>Model!H33</f>
        <v>9298.7999999999993</v>
      </c>
    </row>
    <row r="45" spans="1:6" x14ac:dyDescent="0.25">
      <c r="A45" t="s">
        <v>17</v>
      </c>
      <c r="B45" t="s">
        <v>9</v>
      </c>
      <c r="C45">
        <v>2024</v>
      </c>
      <c r="D45">
        <f>Model!I19</f>
        <v>479</v>
      </c>
      <c r="E45" s="4">
        <f>Model!I26</f>
        <v>78556</v>
      </c>
      <c r="F45" s="4">
        <f>Model!I33</f>
        <v>27494.6</v>
      </c>
    </row>
    <row r="46" spans="1:6" x14ac:dyDescent="0.25">
      <c r="A46" t="s">
        <v>17</v>
      </c>
      <c r="B46" t="s">
        <v>10</v>
      </c>
      <c r="C46">
        <v>2024</v>
      </c>
      <c r="D46">
        <f>Model!J19</f>
        <v>426</v>
      </c>
      <c r="E46" s="4">
        <f>Model!J26</f>
        <v>69864</v>
      </c>
      <c r="F46" s="4">
        <f>Model!J33</f>
        <v>24452.399999999998</v>
      </c>
    </row>
    <row r="47" spans="1:6" x14ac:dyDescent="0.25">
      <c r="A47" t="s">
        <v>17</v>
      </c>
      <c r="B47" t="s">
        <v>11</v>
      </c>
      <c r="C47">
        <v>2024</v>
      </c>
      <c r="D47">
        <f>Model!K19</f>
        <v>394</v>
      </c>
      <c r="E47" s="4">
        <f>Model!K26</f>
        <v>64616</v>
      </c>
      <c r="F47" s="4">
        <f>Model!K33</f>
        <v>22615.599999999999</v>
      </c>
    </row>
    <row r="48" spans="1:6" x14ac:dyDescent="0.25">
      <c r="A48" t="s">
        <v>17</v>
      </c>
      <c r="B48" t="s">
        <v>12</v>
      </c>
      <c r="C48">
        <v>2024</v>
      </c>
      <c r="D48">
        <f>Model!L19</f>
        <v>240</v>
      </c>
      <c r="E48" s="4">
        <f>Model!L26</f>
        <v>39360</v>
      </c>
      <c r="F48" s="4">
        <f>Model!L33</f>
        <v>13776</v>
      </c>
    </row>
    <row r="49" spans="1:6" x14ac:dyDescent="0.25">
      <c r="A49" t="s">
        <v>17</v>
      </c>
      <c r="B49" t="s">
        <v>13</v>
      </c>
      <c r="C49">
        <v>2024</v>
      </c>
      <c r="D49">
        <f>Model!M19</f>
        <v>254</v>
      </c>
      <c r="E49" s="4">
        <f>Model!M26</f>
        <v>41656</v>
      </c>
      <c r="F49" s="4">
        <f>Model!M33</f>
        <v>14579.599999999999</v>
      </c>
    </row>
  </sheetData>
  <autoFilter ref="A1:F49" xr:uid="{7094B13F-7669-4577-A480-5ED6A51378B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99CC-AC2D-4AC6-9638-24C1E7E5C436}">
  <dimension ref="A1:G49"/>
  <sheetViews>
    <sheetView workbookViewId="0">
      <selection activeCell="G2" sqref="G2:G49"/>
    </sheetView>
  </sheetViews>
  <sheetFormatPr defaultRowHeight="15" x14ac:dyDescent="0.25"/>
  <cols>
    <col min="4" max="4" width="17" bestFit="1" customWidth="1"/>
    <col min="5" max="5" width="16.85546875" bestFit="1" customWidth="1"/>
    <col min="6" max="6" width="28.140625" bestFit="1" customWidth="1"/>
    <col min="7" max="7" width="19.5703125" bestFit="1" customWidth="1"/>
  </cols>
  <sheetData>
    <row r="1" spans="1:7" x14ac:dyDescent="0.25">
      <c r="A1" s="1" t="s">
        <v>1</v>
      </c>
      <c r="B1" s="1" t="s">
        <v>28</v>
      </c>
      <c r="C1" s="1" t="s">
        <v>26</v>
      </c>
      <c r="D1" s="1" t="s">
        <v>51</v>
      </c>
      <c r="E1" s="1" t="s">
        <v>33</v>
      </c>
      <c r="F1" s="1" t="s">
        <v>32</v>
      </c>
      <c r="G1" s="1" t="s">
        <v>52</v>
      </c>
    </row>
    <row r="2" spans="1:7" x14ac:dyDescent="0.25">
      <c r="A2" t="s">
        <v>14</v>
      </c>
      <c r="B2" t="s">
        <v>27</v>
      </c>
      <c r="C2">
        <v>2024</v>
      </c>
      <c r="D2">
        <f>'Product E'!B16</f>
        <v>686</v>
      </c>
      <c r="E2" s="4">
        <f>'Product E'!B23</f>
        <v>113876</v>
      </c>
      <c r="F2" s="4">
        <f>'Product E'!B30</f>
        <v>45550.400000000001</v>
      </c>
      <c r="G2" s="10">
        <f>E2-F2</f>
        <v>68325.600000000006</v>
      </c>
    </row>
    <row r="3" spans="1:7" x14ac:dyDescent="0.25">
      <c r="A3" t="s">
        <v>14</v>
      </c>
      <c r="B3" t="s">
        <v>3</v>
      </c>
      <c r="C3">
        <v>2024</v>
      </c>
      <c r="D3">
        <f>'Product E'!C16</f>
        <v>670</v>
      </c>
      <c r="E3" s="10">
        <f>'Product E'!C23</f>
        <v>111220</v>
      </c>
      <c r="F3" s="4">
        <f>'Product E'!C30</f>
        <v>44488</v>
      </c>
      <c r="G3" s="10">
        <f t="shared" ref="G3:G49" si="0">E3-F3</f>
        <v>66732</v>
      </c>
    </row>
    <row r="4" spans="1:7" x14ac:dyDescent="0.25">
      <c r="A4" t="s">
        <v>14</v>
      </c>
      <c r="B4" t="s">
        <v>4</v>
      </c>
      <c r="C4">
        <v>2024</v>
      </c>
      <c r="D4">
        <f>'Product E'!D16</f>
        <v>326</v>
      </c>
      <c r="E4" s="4">
        <f>'Product E'!D23</f>
        <v>54116</v>
      </c>
      <c r="F4" s="4">
        <f>'Product E'!D30</f>
        <v>21646.400000000001</v>
      </c>
      <c r="G4" s="10">
        <f t="shared" si="0"/>
        <v>32469.599999999999</v>
      </c>
    </row>
    <row r="5" spans="1:7" x14ac:dyDescent="0.25">
      <c r="A5" t="s">
        <v>14</v>
      </c>
      <c r="B5" t="s">
        <v>5</v>
      </c>
      <c r="C5">
        <v>2024</v>
      </c>
      <c r="D5">
        <f>'Product E'!E16</f>
        <v>221</v>
      </c>
      <c r="E5" s="4">
        <f>'Product E'!E23</f>
        <v>36686</v>
      </c>
      <c r="F5" s="4">
        <f>'Product E'!E30</f>
        <v>14674.400000000001</v>
      </c>
      <c r="G5" s="10">
        <f t="shared" si="0"/>
        <v>22011.599999999999</v>
      </c>
    </row>
    <row r="6" spans="1:7" x14ac:dyDescent="0.25">
      <c r="A6" t="s">
        <v>14</v>
      </c>
      <c r="B6" t="s">
        <v>6</v>
      </c>
      <c r="C6">
        <v>2024</v>
      </c>
      <c r="D6">
        <f>'Product E'!F16</f>
        <v>133</v>
      </c>
      <c r="E6" s="4">
        <f>'Product E'!F23</f>
        <v>22078</v>
      </c>
      <c r="F6" s="4">
        <f>'Product E'!F30</f>
        <v>8831.2000000000007</v>
      </c>
      <c r="G6" s="10">
        <f t="shared" si="0"/>
        <v>13246.8</v>
      </c>
    </row>
    <row r="7" spans="1:7" x14ac:dyDescent="0.25">
      <c r="A7" t="s">
        <v>14</v>
      </c>
      <c r="B7" t="s">
        <v>7</v>
      </c>
      <c r="C7">
        <v>2024</v>
      </c>
      <c r="D7">
        <f>'Product E'!G16</f>
        <v>228</v>
      </c>
      <c r="E7" s="4">
        <f>'Product E'!G23</f>
        <v>37848</v>
      </c>
      <c r="F7" s="4">
        <f>'Product E'!G30</f>
        <v>15139.2</v>
      </c>
      <c r="G7" s="10">
        <f t="shared" si="0"/>
        <v>22708.799999999999</v>
      </c>
    </row>
    <row r="8" spans="1:7" x14ac:dyDescent="0.25">
      <c r="A8" t="s">
        <v>14</v>
      </c>
      <c r="B8" t="s">
        <v>8</v>
      </c>
      <c r="C8">
        <v>2024</v>
      </c>
      <c r="D8">
        <f>'Product E'!H16</f>
        <v>413</v>
      </c>
      <c r="E8" s="4">
        <f>'Product E'!H23</f>
        <v>68558</v>
      </c>
      <c r="F8" s="4">
        <f>'Product E'!H30</f>
        <v>27423.200000000001</v>
      </c>
      <c r="G8" s="10">
        <f t="shared" si="0"/>
        <v>41134.800000000003</v>
      </c>
    </row>
    <row r="9" spans="1:7" x14ac:dyDescent="0.25">
      <c r="A9" t="s">
        <v>14</v>
      </c>
      <c r="B9" t="s">
        <v>9</v>
      </c>
      <c r="C9">
        <v>2024</v>
      </c>
      <c r="D9">
        <f>'Product E'!I16</f>
        <v>485</v>
      </c>
      <c r="E9" s="4">
        <f>'Product E'!I23</f>
        <v>80510</v>
      </c>
      <c r="F9" s="4">
        <f>'Product E'!I30</f>
        <v>32204</v>
      </c>
      <c r="G9" s="10">
        <f t="shared" si="0"/>
        <v>48306</v>
      </c>
    </row>
    <row r="10" spans="1:7" x14ac:dyDescent="0.25">
      <c r="A10" t="s">
        <v>14</v>
      </c>
      <c r="B10" t="s">
        <v>10</v>
      </c>
      <c r="C10">
        <v>2024</v>
      </c>
      <c r="D10">
        <f>'Product E'!J16</f>
        <v>668</v>
      </c>
      <c r="E10" s="4">
        <f>'Product E'!J23</f>
        <v>110888</v>
      </c>
      <c r="F10" s="4">
        <f>'Product E'!J30</f>
        <v>44355.200000000004</v>
      </c>
      <c r="G10" s="10">
        <f t="shared" si="0"/>
        <v>66532.799999999988</v>
      </c>
    </row>
    <row r="11" spans="1:7" x14ac:dyDescent="0.25">
      <c r="A11" t="s">
        <v>14</v>
      </c>
      <c r="B11" t="s">
        <v>11</v>
      </c>
      <c r="C11">
        <v>2024</v>
      </c>
      <c r="D11">
        <f>'Product E'!K16</f>
        <v>501</v>
      </c>
      <c r="E11" s="4">
        <f>'Product E'!K23</f>
        <v>83166</v>
      </c>
      <c r="F11" s="4">
        <f>'Product E'!K30</f>
        <v>33266.400000000001</v>
      </c>
      <c r="G11" s="10">
        <f t="shared" si="0"/>
        <v>49899.6</v>
      </c>
    </row>
    <row r="12" spans="1:7" x14ac:dyDescent="0.25">
      <c r="A12" t="s">
        <v>14</v>
      </c>
      <c r="B12" t="s">
        <v>12</v>
      </c>
      <c r="C12">
        <v>2024</v>
      </c>
      <c r="D12">
        <f>'Product E'!L16</f>
        <v>612</v>
      </c>
      <c r="E12" s="4">
        <f>'Product E'!L23</f>
        <v>101592</v>
      </c>
      <c r="F12" s="4">
        <f>'Product E'!L30</f>
        <v>40636.800000000003</v>
      </c>
      <c r="G12" s="10">
        <f t="shared" si="0"/>
        <v>60955.199999999997</v>
      </c>
    </row>
    <row r="13" spans="1:7" x14ac:dyDescent="0.25">
      <c r="A13" t="s">
        <v>14</v>
      </c>
      <c r="B13" t="s">
        <v>13</v>
      </c>
      <c r="C13">
        <v>2024</v>
      </c>
      <c r="D13">
        <f>'Product E'!M16</f>
        <v>286</v>
      </c>
      <c r="E13" s="4">
        <f>'Product E'!M23</f>
        <v>47476</v>
      </c>
      <c r="F13" s="4">
        <f>'Product E'!M30</f>
        <v>18990.400000000001</v>
      </c>
      <c r="G13" s="10">
        <f t="shared" si="0"/>
        <v>28485.599999999999</v>
      </c>
    </row>
    <row r="14" spans="1:7" x14ac:dyDescent="0.25">
      <c r="A14" t="s">
        <v>46</v>
      </c>
      <c r="B14" t="s">
        <v>27</v>
      </c>
      <c r="C14">
        <v>2024</v>
      </c>
      <c r="D14">
        <f>'Product E'!B17</f>
        <v>113</v>
      </c>
      <c r="E14" s="4">
        <f>'Product E'!B24</f>
        <v>21470</v>
      </c>
      <c r="F14" s="10">
        <f>'Product E'!B31</f>
        <v>5367.5</v>
      </c>
      <c r="G14" s="10">
        <f t="shared" si="0"/>
        <v>16102.5</v>
      </c>
    </row>
    <row r="15" spans="1:7" x14ac:dyDescent="0.25">
      <c r="A15" t="s">
        <v>46</v>
      </c>
      <c r="B15" t="s">
        <v>3</v>
      </c>
      <c r="C15">
        <v>2024</v>
      </c>
      <c r="D15">
        <f>'Product E'!C17</f>
        <v>114</v>
      </c>
      <c r="E15" s="10">
        <f>'Product E'!C24</f>
        <v>21660</v>
      </c>
      <c r="F15" s="4">
        <f>'Product E'!C31</f>
        <v>5415</v>
      </c>
      <c r="G15" s="10">
        <f t="shared" si="0"/>
        <v>16245</v>
      </c>
    </row>
    <row r="16" spans="1:7" x14ac:dyDescent="0.25">
      <c r="A16" t="s">
        <v>46</v>
      </c>
      <c r="B16" t="s">
        <v>4</v>
      </c>
      <c r="C16">
        <v>2024</v>
      </c>
      <c r="D16">
        <f>'Product E'!D17</f>
        <v>114</v>
      </c>
      <c r="E16" s="4">
        <f>'Product E'!D24</f>
        <v>21660</v>
      </c>
      <c r="F16" s="10">
        <f>'Product E'!D31</f>
        <v>5415</v>
      </c>
      <c r="G16" s="10">
        <f t="shared" si="0"/>
        <v>16245</v>
      </c>
    </row>
    <row r="17" spans="1:7" x14ac:dyDescent="0.25">
      <c r="A17" t="s">
        <v>46</v>
      </c>
      <c r="B17" t="s">
        <v>5</v>
      </c>
      <c r="C17">
        <v>2024</v>
      </c>
      <c r="D17">
        <f>'Product E'!E17</f>
        <v>114</v>
      </c>
      <c r="E17" s="4">
        <f>'Product E'!E24</f>
        <v>21660</v>
      </c>
      <c r="F17" s="4">
        <f>'Product E'!E31</f>
        <v>5415</v>
      </c>
      <c r="G17" s="10">
        <f t="shared" si="0"/>
        <v>16245</v>
      </c>
    </row>
    <row r="18" spans="1:7" x14ac:dyDescent="0.25">
      <c r="A18" t="s">
        <v>46</v>
      </c>
      <c r="B18" t="s">
        <v>6</v>
      </c>
      <c r="C18">
        <v>2024</v>
      </c>
      <c r="D18">
        <f>'Product E'!F17</f>
        <v>114</v>
      </c>
      <c r="E18" s="4">
        <f>'Product E'!F24</f>
        <v>21660</v>
      </c>
      <c r="F18" s="4">
        <f>'Product E'!F31</f>
        <v>5415</v>
      </c>
      <c r="G18" s="10">
        <f t="shared" si="0"/>
        <v>16245</v>
      </c>
    </row>
    <row r="19" spans="1:7" x14ac:dyDescent="0.25">
      <c r="A19" t="s">
        <v>46</v>
      </c>
      <c r="B19" t="s">
        <v>7</v>
      </c>
      <c r="C19">
        <v>2024</v>
      </c>
      <c r="D19">
        <f>'Product E'!G17</f>
        <v>114</v>
      </c>
      <c r="E19" s="4">
        <f>'Product E'!G24</f>
        <v>21660</v>
      </c>
      <c r="F19" s="4">
        <f>'Product E'!G31</f>
        <v>5415</v>
      </c>
      <c r="G19" s="10">
        <f t="shared" si="0"/>
        <v>16245</v>
      </c>
    </row>
    <row r="20" spans="1:7" x14ac:dyDescent="0.25">
      <c r="A20" t="s">
        <v>46</v>
      </c>
      <c r="B20" t="s">
        <v>8</v>
      </c>
      <c r="C20">
        <v>2024</v>
      </c>
      <c r="D20">
        <f>'Product E'!H17</f>
        <v>114</v>
      </c>
      <c r="E20" s="4">
        <f>'Product E'!H24</f>
        <v>21660</v>
      </c>
      <c r="F20" s="4">
        <f>'Product E'!H31</f>
        <v>5415</v>
      </c>
      <c r="G20" s="10">
        <f t="shared" si="0"/>
        <v>16245</v>
      </c>
    </row>
    <row r="21" spans="1:7" x14ac:dyDescent="0.25">
      <c r="A21" t="s">
        <v>46</v>
      </c>
      <c r="B21" t="s">
        <v>9</v>
      </c>
      <c r="C21">
        <v>2024</v>
      </c>
      <c r="D21">
        <f>'Product E'!I17</f>
        <v>114</v>
      </c>
      <c r="E21" s="4">
        <f>'Product E'!I24</f>
        <v>21660</v>
      </c>
      <c r="F21" s="4">
        <f>'Product E'!I31</f>
        <v>5415</v>
      </c>
      <c r="G21" s="10">
        <f t="shared" si="0"/>
        <v>16245</v>
      </c>
    </row>
    <row r="22" spans="1:7" x14ac:dyDescent="0.25">
      <c r="A22" t="s">
        <v>46</v>
      </c>
      <c r="B22" t="s">
        <v>10</v>
      </c>
      <c r="C22">
        <v>2024</v>
      </c>
      <c r="D22">
        <f>'Product E'!J17</f>
        <v>114</v>
      </c>
      <c r="E22" s="4">
        <f>'Product E'!J24</f>
        <v>21660</v>
      </c>
      <c r="F22" s="4">
        <f>'Product E'!J31</f>
        <v>5415</v>
      </c>
      <c r="G22" s="10">
        <f t="shared" si="0"/>
        <v>16245</v>
      </c>
    </row>
    <row r="23" spans="1:7" x14ac:dyDescent="0.25">
      <c r="A23" t="s">
        <v>46</v>
      </c>
      <c r="B23" t="s">
        <v>11</v>
      </c>
      <c r="C23">
        <v>2024</v>
      </c>
      <c r="D23">
        <f>'Product E'!K17</f>
        <v>1023</v>
      </c>
      <c r="E23" s="4">
        <f>'Product E'!K24</f>
        <v>194370</v>
      </c>
      <c r="F23" s="4">
        <f>'Product E'!K31</f>
        <v>48592.5</v>
      </c>
      <c r="G23" s="10">
        <f t="shared" si="0"/>
        <v>145777.5</v>
      </c>
    </row>
    <row r="24" spans="1:7" x14ac:dyDescent="0.25">
      <c r="A24" t="s">
        <v>46</v>
      </c>
      <c r="B24" t="s">
        <v>12</v>
      </c>
      <c r="C24">
        <v>2024</v>
      </c>
      <c r="D24">
        <f>'Product E'!L17</f>
        <v>1023</v>
      </c>
      <c r="E24" s="4">
        <f>'Product E'!L24</f>
        <v>194370</v>
      </c>
      <c r="F24" s="4">
        <f>'Product E'!L31</f>
        <v>48592.5</v>
      </c>
      <c r="G24" s="10">
        <f t="shared" si="0"/>
        <v>145777.5</v>
      </c>
    </row>
    <row r="25" spans="1:7" x14ac:dyDescent="0.25">
      <c r="A25" t="s">
        <v>46</v>
      </c>
      <c r="B25" t="s">
        <v>13</v>
      </c>
      <c r="C25">
        <v>2024</v>
      </c>
      <c r="D25">
        <f>'Product E'!M17</f>
        <v>1023</v>
      </c>
      <c r="E25" s="4">
        <f>'Product E'!M24</f>
        <v>194370</v>
      </c>
      <c r="F25" s="4">
        <f>'Product E'!M31</f>
        <v>48592.5</v>
      </c>
      <c r="G25" s="10">
        <f t="shared" si="0"/>
        <v>145777.5</v>
      </c>
    </row>
    <row r="26" spans="1:7" x14ac:dyDescent="0.25">
      <c r="A26" t="s">
        <v>16</v>
      </c>
      <c r="B26" t="s">
        <v>27</v>
      </c>
      <c r="C26">
        <v>2024</v>
      </c>
      <c r="D26">
        <f>'Product E'!B18</f>
        <v>496</v>
      </c>
      <c r="E26" s="4">
        <f>'Product E'!B25</f>
        <v>114080</v>
      </c>
      <c r="F26" s="10">
        <f>'Product E'!B32</f>
        <v>34224</v>
      </c>
      <c r="G26" s="10">
        <f t="shared" si="0"/>
        <v>79856</v>
      </c>
    </row>
    <row r="27" spans="1:7" x14ac:dyDescent="0.25">
      <c r="A27" t="s">
        <v>16</v>
      </c>
      <c r="B27" t="s">
        <v>3</v>
      </c>
      <c r="C27">
        <v>2024</v>
      </c>
      <c r="D27">
        <f>'Product E'!C18</f>
        <v>258</v>
      </c>
      <c r="E27" s="10">
        <f>'Product E'!C25</f>
        <v>59340</v>
      </c>
      <c r="F27" s="4">
        <f>'Product E'!C32</f>
        <v>17802</v>
      </c>
      <c r="G27" s="10">
        <f t="shared" si="0"/>
        <v>41538</v>
      </c>
    </row>
    <row r="28" spans="1:7" x14ac:dyDescent="0.25">
      <c r="A28" t="s">
        <v>16</v>
      </c>
      <c r="B28" t="s">
        <v>4</v>
      </c>
      <c r="C28">
        <v>2024</v>
      </c>
      <c r="D28">
        <f>'Product E'!D18</f>
        <v>492</v>
      </c>
      <c r="E28" s="4">
        <f>'Product E'!D25</f>
        <v>113160</v>
      </c>
      <c r="F28" s="10">
        <f>'Product E'!D32</f>
        <v>33948</v>
      </c>
      <c r="G28" s="10">
        <f t="shared" si="0"/>
        <v>79212</v>
      </c>
    </row>
    <row r="29" spans="1:7" x14ac:dyDescent="0.25">
      <c r="A29" t="s">
        <v>16</v>
      </c>
      <c r="B29" t="s">
        <v>5</v>
      </c>
      <c r="C29">
        <v>2024</v>
      </c>
      <c r="D29">
        <f>'Product E'!E18</f>
        <v>450</v>
      </c>
      <c r="E29" s="4">
        <f>'Product E'!E25</f>
        <v>103500</v>
      </c>
      <c r="F29" s="4">
        <f>'Product E'!E32</f>
        <v>31050</v>
      </c>
      <c r="G29" s="10">
        <f t="shared" si="0"/>
        <v>72450</v>
      </c>
    </row>
    <row r="30" spans="1:7" x14ac:dyDescent="0.25">
      <c r="A30" t="s">
        <v>16</v>
      </c>
      <c r="B30" t="s">
        <v>6</v>
      </c>
      <c r="C30">
        <v>2024</v>
      </c>
      <c r="D30">
        <f>'Product E'!F18</f>
        <v>423</v>
      </c>
      <c r="E30" s="4">
        <f>'Product E'!F25</f>
        <v>97290</v>
      </c>
      <c r="F30" s="4">
        <f>'Product E'!F32</f>
        <v>29187</v>
      </c>
      <c r="G30" s="10">
        <f t="shared" si="0"/>
        <v>68103</v>
      </c>
    </row>
    <row r="31" spans="1:7" x14ac:dyDescent="0.25">
      <c r="A31" t="s">
        <v>16</v>
      </c>
      <c r="B31" t="s">
        <v>7</v>
      </c>
      <c r="C31">
        <v>2024</v>
      </c>
      <c r="D31">
        <f>'Product E'!G18</f>
        <v>253</v>
      </c>
      <c r="E31" s="4">
        <f>'Product E'!G25</f>
        <v>58190</v>
      </c>
      <c r="F31" s="4">
        <f>'Product E'!G32</f>
        <v>17457</v>
      </c>
      <c r="G31" s="10">
        <f t="shared" si="0"/>
        <v>40733</v>
      </c>
    </row>
    <row r="32" spans="1:7" x14ac:dyDescent="0.25">
      <c r="A32" t="s">
        <v>16</v>
      </c>
      <c r="B32" t="s">
        <v>8</v>
      </c>
      <c r="C32">
        <v>2024</v>
      </c>
      <c r="D32">
        <f>'Product E'!H18</f>
        <v>138</v>
      </c>
      <c r="E32" s="4">
        <f>'Product E'!H25</f>
        <v>31740</v>
      </c>
      <c r="F32" s="4">
        <f>'Product E'!H32</f>
        <v>9522</v>
      </c>
      <c r="G32" s="10">
        <f t="shared" si="0"/>
        <v>22218</v>
      </c>
    </row>
    <row r="33" spans="1:7" x14ac:dyDescent="0.25">
      <c r="A33" t="s">
        <v>16</v>
      </c>
      <c r="B33" t="s">
        <v>9</v>
      </c>
      <c r="C33">
        <v>2024</v>
      </c>
      <c r="D33">
        <f>'Product E'!I18</f>
        <v>519</v>
      </c>
      <c r="E33" s="4">
        <f>'Product E'!I25</f>
        <v>119370</v>
      </c>
      <c r="F33" s="4">
        <f>'Product E'!I32</f>
        <v>35811</v>
      </c>
      <c r="G33" s="10">
        <f t="shared" si="0"/>
        <v>83559</v>
      </c>
    </row>
    <row r="34" spans="1:7" x14ac:dyDescent="0.25">
      <c r="A34" t="s">
        <v>16</v>
      </c>
      <c r="B34" t="s">
        <v>10</v>
      </c>
      <c r="C34">
        <v>2024</v>
      </c>
      <c r="D34">
        <f>'Product E'!J18</f>
        <v>267</v>
      </c>
      <c r="E34" s="4">
        <f>'Product E'!J25</f>
        <v>61410</v>
      </c>
      <c r="F34" s="4">
        <f>'Product E'!J32</f>
        <v>18423</v>
      </c>
      <c r="G34" s="10">
        <f t="shared" si="0"/>
        <v>42987</v>
      </c>
    </row>
    <row r="35" spans="1:7" x14ac:dyDescent="0.25">
      <c r="A35" t="s">
        <v>16</v>
      </c>
      <c r="B35" t="s">
        <v>11</v>
      </c>
      <c r="C35">
        <v>2024</v>
      </c>
      <c r="D35">
        <f>'Product E'!K18</f>
        <v>332</v>
      </c>
      <c r="E35" s="4">
        <f>'Product E'!K25</f>
        <v>76360</v>
      </c>
      <c r="F35" s="4">
        <f>'Product E'!K32</f>
        <v>22908</v>
      </c>
      <c r="G35" s="10">
        <f t="shared" si="0"/>
        <v>53452</v>
      </c>
    </row>
    <row r="36" spans="1:7" x14ac:dyDescent="0.25">
      <c r="A36" t="s">
        <v>16</v>
      </c>
      <c r="B36" t="s">
        <v>12</v>
      </c>
      <c r="C36">
        <v>2024</v>
      </c>
      <c r="D36">
        <f>'Product E'!L18</f>
        <v>191</v>
      </c>
      <c r="E36" s="4">
        <f>'Product E'!L25</f>
        <v>43930</v>
      </c>
      <c r="F36" s="4">
        <f>'Product E'!L32</f>
        <v>13179</v>
      </c>
      <c r="G36" s="10">
        <f t="shared" si="0"/>
        <v>30751</v>
      </c>
    </row>
    <row r="37" spans="1:7" x14ac:dyDescent="0.25">
      <c r="A37" t="s">
        <v>16</v>
      </c>
      <c r="B37" t="s">
        <v>13</v>
      </c>
      <c r="C37">
        <v>2024</v>
      </c>
      <c r="D37">
        <f>'Product E'!M18</f>
        <v>102</v>
      </c>
      <c r="E37" s="4">
        <f>'Product E'!M25</f>
        <v>23460</v>
      </c>
      <c r="F37" s="4">
        <f>'Product E'!M32</f>
        <v>7038</v>
      </c>
      <c r="G37" s="10">
        <f t="shared" si="0"/>
        <v>16422</v>
      </c>
    </row>
    <row r="38" spans="1:7" x14ac:dyDescent="0.25">
      <c r="A38" t="s">
        <v>17</v>
      </c>
      <c r="B38" t="s">
        <v>27</v>
      </c>
      <c r="C38">
        <v>2024</v>
      </c>
      <c r="D38">
        <f>'Product E'!B19</f>
        <v>679</v>
      </c>
      <c r="E38" s="4">
        <f>'Product E'!B26</f>
        <v>111356</v>
      </c>
      <c r="F38" s="10">
        <f>'Product E'!B33</f>
        <v>38974.6</v>
      </c>
      <c r="G38" s="10">
        <f t="shared" si="0"/>
        <v>72381.399999999994</v>
      </c>
    </row>
    <row r="39" spans="1:7" x14ac:dyDescent="0.25">
      <c r="A39" t="s">
        <v>17</v>
      </c>
      <c r="B39" t="s">
        <v>3</v>
      </c>
      <c r="C39">
        <v>2024</v>
      </c>
      <c r="D39">
        <f>'Product E'!C19</f>
        <v>446</v>
      </c>
      <c r="E39" s="10">
        <f>'Product E'!C26</f>
        <v>73144</v>
      </c>
      <c r="F39" s="4">
        <f>'Product E'!C33</f>
        <v>25600.399999999998</v>
      </c>
      <c r="G39" s="10">
        <f t="shared" si="0"/>
        <v>47543.600000000006</v>
      </c>
    </row>
    <row r="40" spans="1:7" x14ac:dyDescent="0.25">
      <c r="A40" t="s">
        <v>17</v>
      </c>
      <c r="B40" t="s">
        <v>4</v>
      </c>
      <c r="C40">
        <v>2024</v>
      </c>
      <c r="D40">
        <f>'Product E'!D19</f>
        <v>450</v>
      </c>
      <c r="E40" s="4">
        <f>'Product E'!D26</f>
        <v>73800</v>
      </c>
      <c r="F40" s="10">
        <f>'Product E'!D33</f>
        <v>25830</v>
      </c>
      <c r="G40" s="10">
        <f t="shared" si="0"/>
        <v>47970</v>
      </c>
    </row>
    <row r="41" spans="1:7" x14ac:dyDescent="0.25">
      <c r="A41" t="s">
        <v>17</v>
      </c>
      <c r="B41" t="s">
        <v>5</v>
      </c>
      <c r="C41">
        <v>2024</v>
      </c>
      <c r="D41">
        <f>'Product E'!E19</f>
        <v>647</v>
      </c>
      <c r="E41" s="4">
        <f>'Product E'!E26</f>
        <v>106108</v>
      </c>
      <c r="F41" s="4">
        <f>'Product E'!E33</f>
        <v>37137.799999999996</v>
      </c>
      <c r="G41" s="10">
        <f t="shared" si="0"/>
        <v>68970.200000000012</v>
      </c>
    </row>
    <row r="42" spans="1:7" x14ac:dyDescent="0.25">
      <c r="A42" t="s">
        <v>17</v>
      </c>
      <c r="B42" t="s">
        <v>6</v>
      </c>
      <c r="C42">
        <v>2024</v>
      </c>
      <c r="D42">
        <f>'Product E'!F19</f>
        <v>490</v>
      </c>
      <c r="E42" s="4">
        <f>'Product E'!F26</f>
        <v>80360</v>
      </c>
      <c r="F42" s="4">
        <f>'Product E'!F33</f>
        <v>28126</v>
      </c>
      <c r="G42" s="10">
        <f t="shared" si="0"/>
        <v>52234</v>
      </c>
    </row>
    <row r="43" spans="1:7" x14ac:dyDescent="0.25">
      <c r="A43" t="s">
        <v>17</v>
      </c>
      <c r="B43" t="s">
        <v>7</v>
      </c>
      <c r="C43">
        <v>2024</v>
      </c>
      <c r="D43">
        <f>'Product E'!G19</f>
        <v>629</v>
      </c>
      <c r="E43" s="4">
        <f>'Product E'!G26</f>
        <v>103156</v>
      </c>
      <c r="F43" s="4">
        <f>'Product E'!G33</f>
        <v>36104.6</v>
      </c>
      <c r="G43" s="10">
        <f t="shared" si="0"/>
        <v>67051.399999999994</v>
      </c>
    </row>
    <row r="44" spans="1:7" x14ac:dyDescent="0.25">
      <c r="A44" t="s">
        <v>17</v>
      </c>
      <c r="B44" t="s">
        <v>8</v>
      </c>
      <c r="C44">
        <v>2024</v>
      </c>
      <c r="D44">
        <f>'Product E'!H19</f>
        <v>162</v>
      </c>
      <c r="E44" s="4">
        <f>'Product E'!H26</f>
        <v>26568</v>
      </c>
      <c r="F44" s="4">
        <f>'Product E'!H33</f>
        <v>9298.7999999999993</v>
      </c>
      <c r="G44" s="10">
        <f t="shared" si="0"/>
        <v>17269.2</v>
      </c>
    </row>
    <row r="45" spans="1:7" x14ac:dyDescent="0.25">
      <c r="A45" t="s">
        <v>17</v>
      </c>
      <c r="B45" t="s">
        <v>9</v>
      </c>
      <c r="C45">
        <v>2024</v>
      </c>
      <c r="D45">
        <f>'Product E'!I19</f>
        <v>479</v>
      </c>
      <c r="E45" s="4">
        <f>'Product E'!I26</f>
        <v>78556</v>
      </c>
      <c r="F45" s="4">
        <f>'Product E'!I33</f>
        <v>27494.6</v>
      </c>
      <c r="G45" s="10">
        <f t="shared" si="0"/>
        <v>51061.4</v>
      </c>
    </row>
    <row r="46" spans="1:7" x14ac:dyDescent="0.25">
      <c r="A46" t="s">
        <v>17</v>
      </c>
      <c r="B46" t="s">
        <v>10</v>
      </c>
      <c r="C46">
        <v>2024</v>
      </c>
      <c r="D46">
        <f>'Product E'!J19</f>
        <v>426</v>
      </c>
      <c r="E46" s="4">
        <f>'Product E'!J26</f>
        <v>69864</v>
      </c>
      <c r="F46" s="4">
        <f>'Product E'!J33</f>
        <v>24452.399999999998</v>
      </c>
      <c r="G46" s="10">
        <f t="shared" si="0"/>
        <v>45411.600000000006</v>
      </c>
    </row>
    <row r="47" spans="1:7" x14ac:dyDescent="0.25">
      <c r="A47" t="s">
        <v>17</v>
      </c>
      <c r="B47" t="s">
        <v>11</v>
      </c>
      <c r="C47">
        <v>2024</v>
      </c>
      <c r="D47">
        <f>'Product E'!K19</f>
        <v>394</v>
      </c>
      <c r="E47" s="4">
        <f>'Product E'!K26</f>
        <v>64616</v>
      </c>
      <c r="F47" s="4">
        <f>'Product E'!K33</f>
        <v>22615.599999999999</v>
      </c>
      <c r="G47" s="10">
        <f t="shared" si="0"/>
        <v>42000.4</v>
      </c>
    </row>
    <row r="48" spans="1:7" x14ac:dyDescent="0.25">
      <c r="A48" t="s">
        <v>17</v>
      </c>
      <c r="B48" t="s">
        <v>12</v>
      </c>
      <c r="C48">
        <v>2024</v>
      </c>
      <c r="D48">
        <f>'Product E'!L19</f>
        <v>240</v>
      </c>
      <c r="E48" s="4">
        <f>'Product E'!L26</f>
        <v>39360</v>
      </c>
      <c r="F48" s="4">
        <f>'Product E'!L33</f>
        <v>13776</v>
      </c>
      <c r="G48" s="10">
        <f t="shared" si="0"/>
        <v>25584</v>
      </c>
    </row>
    <row r="49" spans="1:7" x14ac:dyDescent="0.25">
      <c r="A49" t="s">
        <v>17</v>
      </c>
      <c r="B49" t="s">
        <v>13</v>
      </c>
      <c r="C49">
        <v>2024</v>
      </c>
      <c r="D49">
        <f>'Product E'!M19</f>
        <v>254</v>
      </c>
      <c r="E49" s="4">
        <f>'Product E'!M26</f>
        <v>41656</v>
      </c>
      <c r="F49" s="4">
        <f>'Product E'!M33</f>
        <v>14579.599999999999</v>
      </c>
      <c r="G49" s="10">
        <f t="shared" si="0"/>
        <v>27076.400000000001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Executive Summary</vt:lpstr>
      <vt:lpstr>Model</vt:lpstr>
      <vt:lpstr>Product E</vt:lpstr>
      <vt:lpstr>PY Actuals</vt:lpstr>
      <vt:lpstr>Actuals Table</vt:lpstr>
      <vt:lpstr>Forecast Table</vt:lpstr>
      <vt:lpstr>Forecast Table Incl Product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</dc:creator>
  <cp:lastModifiedBy>Mallory Walker</cp:lastModifiedBy>
  <dcterms:created xsi:type="dcterms:W3CDTF">2024-01-16T02:25:58Z</dcterms:created>
  <dcterms:modified xsi:type="dcterms:W3CDTF">2024-01-29T05:24:43Z</dcterms:modified>
</cp:coreProperties>
</file>